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store\Контрактная служба\Конкурентные закупки 2026г\1. 44-ФЗ\ЕАТ\98  Поставка для нужд полевиков НФ (ГРР)\ЗАПРОС 2\1. ЛОдки\На размещение\"/>
    </mc:Choice>
  </mc:AlternateContent>
  <xr:revisionPtr revIDLastSave="0" documentId="13_ncr:1_{7D7C2A28-E388-4241-8DDB-2BFF08431D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оконч." sheetId="1" r:id="rId1"/>
    <sheet name="Расчет с учетом по годам" sheetId="2" r:id="rId2"/>
  </sheets>
  <definedNames>
    <definedName name="_xlnm._FilterDatabase" localSheetId="0" hidden="1">оконч.!$A$6:$D$10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N9" i="1"/>
  <c r="N8" i="1"/>
  <c r="K9" i="1"/>
  <c r="O9" i="1" s="1"/>
  <c r="P9" i="1" s="1"/>
  <c r="K8" i="1"/>
  <c r="O8" i="1" s="1"/>
  <c r="P8" i="1" s="1"/>
  <c r="J2" i="2"/>
  <c r="E15" i="2" s="1"/>
  <c r="L8" i="1" l="1"/>
  <c r="M8" i="1" s="1"/>
  <c r="L9" i="1"/>
  <c r="M9" i="1" s="1"/>
  <c r="D15" i="2"/>
  <c r="F15" i="2" s="1"/>
  <c r="B4" i="2"/>
  <c r="C4" i="2" s="1"/>
  <c r="B3" i="2"/>
  <c r="C3" i="2" s="1"/>
  <c r="B2" i="2"/>
  <c r="C2" i="2" s="1"/>
  <c r="B1" i="2" l="1"/>
  <c r="C1" i="2" l="1"/>
  <c r="J10" i="1"/>
  <c r="I10" i="1" l="1"/>
  <c r="H10" i="1"/>
  <c r="K10" i="1" l="1"/>
  <c r="B5" i="2" l="1"/>
  <c r="P10" i="1"/>
  <c r="B14" i="2" l="1"/>
  <c r="C5" i="2"/>
  <c r="C14" i="2" s="1"/>
</calcChain>
</file>

<file path=xl/sharedStrings.xml><?xml version="1.0" encoding="utf-8"?>
<sst xmlns="http://schemas.openxmlformats.org/spreadsheetml/2006/main" count="32" uniqueCount="31">
  <si>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</si>
  <si>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</si>
  <si>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</si>
  <si>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</si>
  <si>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</si>
  <si>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</si>
  <si>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</si>
  <si>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</si>
  <si>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НМЦК контракта с учетом округления цены за единицу (руб.)</t>
  </si>
  <si>
    <t xml:space="preserve">ИТОГО </t>
  </si>
  <si>
    <t xml:space="preserve">* Используемый метод определения НМЦК с обоснованием:
В связи с наличием конкурентоспособной среды, при расчете начальной (максимальной) цены контракта применялся метод сопоставления рыночных цен (анализ рынка). Данный метод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  </t>
  </si>
  <si>
    <t>Всего:</t>
  </si>
  <si>
    <t>№ п/п</t>
  </si>
  <si>
    <t>Ед. изм.</t>
  </si>
  <si>
    <t>Наименование объекта закупки</t>
  </si>
  <si>
    <t xml:space="preserve">Дата составления: 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</si>
  <si>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</si>
  <si>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В месяц (округлено)</t>
  </si>
  <si>
    <t>Всего</t>
  </si>
  <si>
    <t>По годам</t>
  </si>
  <si>
    <t>Итого</t>
  </si>
  <si>
    <t>округлено</t>
  </si>
  <si>
    <t>шт</t>
  </si>
  <si>
    <t>На основании проведенного анализа рынка и расчетов, НМЦК составляет:80 800 (Восемьдесят тысяч восемьсот ) рублей 00 копеек</t>
  </si>
  <si>
    <t xml:space="preserve">Поставщик 1 вх.  № КС-468 от 18.05.2026       </t>
  </si>
  <si>
    <t xml:space="preserve">Поставщик № 2  вх. № КС-469 от 18.05.2026    </t>
  </si>
  <si>
    <t xml:space="preserve">Поставщик № КС-470 от 18.05.2026    </t>
  </si>
  <si>
    <t xml:space="preserve">Заказчиком установлена начальная (максимальная) цена контракта: 77 940,00 руб.   (Семьдесят семь тысяч девятьсот сорок) рублей 00 копеек </t>
  </si>
  <si>
    <t xml:space="preserve">Лодка </t>
  </si>
  <si>
    <t xml:space="preserve">Весло разборное </t>
  </si>
  <si>
    <t>Поставка  лодки и весел для нужд полевого отряда  ФГБУ «ВНИГНИ».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</si>
</sst>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7" fillId="0" borderId="0"/>
    <xf numFmtId="0" fontId="28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center" vertical="top" wrapText="1"/>
    </xf>
    <xf numFmtId="49" fontId="17" fillId="0" borderId="10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0" xfId="0" applyFont="1"/>
    <xf numFmtId="0" fontId="14" fillId="0" borderId="9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top"/>
    </xf>
    <xf numFmtId="0" fontId="2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 applyProtection="1">
      <alignment horizontal="left"/>
      <protection locked="0"/>
    </xf>
    <xf numFmtId="4" fontId="12" fillId="0" borderId="0" xfId="0" applyNumberFormat="1" applyFont="1"/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4" fontId="0" fillId="0" borderId="0" xfId="0" applyNumberFormat="1"/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9" fillId="0" borderId="1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14" fontId="12" fillId="0" borderId="0" xfId="0" applyNumberFormat="1" applyFont="1"/>
    <xf numFmtId="3" fontId="0" fillId="0" borderId="0" xfId="0" applyNumberForma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20" xfId="0" applyFont="1" applyBorder="1"/>
    <xf numFmtId="0" fontId="0" fillId="0" borderId="21" xfId="0" applyBorder="1"/>
    <xf numFmtId="3" fontId="26" fillId="0" borderId="22" xfId="0" applyNumberFormat="1" applyFont="1" applyBorder="1"/>
    <xf numFmtId="3" fontId="26" fillId="0" borderId="10" xfId="0" applyNumberFormat="1" applyFont="1" applyBorder="1"/>
    <xf numFmtId="3" fontId="26" fillId="0" borderId="16" xfId="0" applyNumberFormat="1" applyFont="1" applyBorder="1"/>
    <xf numFmtId="3" fontId="26" fillId="0" borderId="19" xfId="0" applyNumberFormat="1" applyFont="1" applyBorder="1"/>
    <xf numFmtId="0" fontId="0" fillId="0" borderId="10" xfId="0" applyBorder="1"/>
    <xf numFmtId="0" fontId="14" fillId="0" borderId="14" xfId="3" applyFont="1" applyBorder="1" applyAlignment="1">
      <alignment horizontal="left" vertical="center" wrapText="1" shrinkToFit="1"/>
    </xf>
    <xf numFmtId="0" fontId="14" fillId="0" borderId="4" xfId="3" applyFont="1" applyBorder="1" applyAlignment="1">
      <alignment horizontal="center" vertical="center"/>
    </xf>
    <xf numFmtId="2" fontId="14" fillId="0" borderId="4" xfId="3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0" fillId="0" borderId="0" xfId="0" applyFont="1"/>
    <xf numFmtId="0" fontId="14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164" fontId="12" fillId="0" borderId="0" xfId="0" applyNumberFormat="1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FCC29FB5-01A0-4008-8CDB-B7F23BF88A14}"/>
    <cellStyle name="Обычный 4" xfId="3" xr:uid="{E4A3223B-1DFC-4A41-AF4A-27517FB6F1D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144236</xdr:colOff>
      <xdr:row>6</xdr:row>
      <xdr:rowOff>568325</xdr:rowOff>
    </xdr:from>
    <xdr:to>
      <xdr:col>11</xdr:col>
      <xdr:colOff>847725</xdr:colOff>
      <xdr:row>6</xdr:row>
      <xdr:rowOff>873125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8136" y="2359025"/>
          <a:ext cx="703489" cy="304800"/>
        </a:xfrm>
        <a:prstGeom prst="rect">
          <a:avLst/>
        </a:prstGeom>
      </xdr:spPr>
    </xdr:pic>
    <xdr:clientData/>
  </xdr:twoCellAnchor>
  <xdr:absoluteAnchor>
    <xdr:pos x="12042682" y="2662972"/>
    <xdr:ext cx="156329" cy="226813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42682" y="2662972"/>
          <a:ext cx="156329" cy="226813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738041" y="4345940"/>
          <a:ext cx="1389934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13</xdr:col>
      <xdr:colOff>405564</xdr:colOff>
      <xdr:row>6</xdr:row>
      <xdr:rowOff>1514475</xdr:rowOff>
    </xdr:from>
    <xdr:to>
      <xdr:col>13</xdr:col>
      <xdr:colOff>1504950</xdr:colOff>
      <xdr:row>6</xdr:row>
      <xdr:rowOff>1533525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538F01-1DCB-4150-B584-7DD1B651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6489" y="3343275"/>
          <a:ext cx="1099386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2"/>
  <sheetViews>
    <sheetView tabSelected="1" workbookViewId="0">
      <selection activeCell="K19" sqref="K19"/>
    </sheetView>
  </sheetViews>
  <sheetFormatPr defaultColWidth="9.140625" defaultRowHeight="12.75" x14ac:dyDescent="0.2"/>
  <cols>
    <col min="1" max="1" width="3.85546875" style="1" customWidth="1"/>
    <col min="2" max="2" width="42.85546875" style="1" customWidth="1"/>
    <col min="3" max="3" width="8.42578125" style="1" customWidth="1"/>
    <col min="4" max="4" width="8.7109375" style="1" customWidth="1"/>
    <col min="5" max="5" width="15.140625" style="1" customWidth="1"/>
    <col min="6" max="6" width="17.42578125" style="1" customWidth="1"/>
    <col min="7" max="7" width="14.5703125" style="1" customWidth="1"/>
    <col min="8" max="8" width="0.42578125" style="1" hidden="1" customWidth="1"/>
    <col min="9" max="9" width="0.140625" style="1" hidden="1" customWidth="1"/>
    <col min="10" max="10" width="0.42578125" style="1" hidden="1" customWidth="1"/>
    <col min="11" max="11" width="13" style="1" customWidth="1"/>
    <col min="12" max="12" width="14.5703125" style="1" customWidth="1"/>
    <col min="13" max="13" width="15.5703125" style="1" customWidth="1"/>
    <col min="14" max="14" width="23.42578125" style="1" customWidth="1"/>
    <col min="15" max="15" width="13.85546875" style="1" customWidth="1"/>
    <col min="16" max="16" width="13" style="1" customWidth="1"/>
    <col min="17" max="17" width="10.85546875" style="1" bestFit="1" customWidth="1"/>
    <col min="18" max="16384" width="9.140625" style="1"/>
  </cols>
  <sheetData>
    <row r="1" spans="1:30" x14ac:dyDescent="0.2">
      <c r="N1" s="7"/>
      <c r="O1" s="7"/>
      <c r="P1" s="34"/>
    </row>
    <row r="2" spans="1:30" ht="21.6" customHeight="1" x14ac:dyDescent="0.2">
      <c r="N2" s="7"/>
      <c r="O2" s="7"/>
      <c r="P2" s="34"/>
    </row>
    <row r="3" spans="1:30" ht="20.45" customHeight="1" x14ac:dyDescent="0.2">
      <c r="N3" s="7"/>
      <c r="O3" s="7"/>
      <c r="P3" s="34"/>
    </row>
    <row r="4" spans="1:30" ht="27.6" customHeight="1" x14ac:dyDescent="0.2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2"/>
      <c r="P4" s="2"/>
    </row>
    <row r="5" spans="1:30" ht="22.5" customHeight="1" x14ac:dyDescent="0.2">
      <c r="A5" s="63" t="s">
        <v>30</v>
      </c>
      <c r="B5" s="64"/>
      <c r="C5" s="64"/>
      <c r="D5" s="65"/>
      <c r="E5" s="65"/>
      <c r="F5" s="65"/>
      <c r="G5" s="65"/>
      <c r="H5" s="66"/>
      <c r="I5" s="66"/>
      <c r="J5" s="65"/>
      <c r="K5" s="65"/>
      <c r="L5" s="65"/>
      <c r="M5" s="65"/>
      <c r="N5" s="65"/>
      <c r="O5" s="65"/>
      <c r="P5" s="66"/>
    </row>
    <row r="6" spans="1:30" s="7" customFormat="1" ht="26.25" customHeight="1" x14ac:dyDescent="0.2">
      <c r="A6" s="81" t="s">
        <v>12</v>
      </c>
      <c r="B6" s="86" t="s">
        <v>14</v>
      </c>
      <c r="C6" s="83" t="s">
        <v>13</v>
      </c>
      <c r="D6" s="87" t="s">
        <v>0</v>
      </c>
      <c r="E6" s="75" t="s">
        <v>1</v>
      </c>
      <c r="F6" s="76"/>
      <c r="G6" s="77"/>
      <c r="H6" s="6"/>
      <c r="I6" s="6"/>
      <c r="J6" s="84"/>
      <c r="K6" s="72" t="s">
        <v>2</v>
      </c>
      <c r="L6" s="73"/>
      <c r="M6" s="74"/>
      <c r="N6" s="69" t="s">
        <v>3</v>
      </c>
      <c r="O6" s="70"/>
      <c r="P6" s="71"/>
    </row>
    <row r="7" spans="1:30" s="14" customFormat="1" ht="114.75" customHeight="1" x14ac:dyDescent="0.2">
      <c r="A7" s="82"/>
      <c r="B7" s="86"/>
      <c r="C7" s="83"/>
      <c r="D7" s="88"/>
      <c r="E7" s="8" t="s">
        <v>24</v>
      </c>
      <c r="F7" s="8" t="s">
        <v>25</v>
      </c>
      <c r="G7" s="8" t="s">
        <v>26</v>
      </c>
      <c r="H7" s="9"/>
      <c r="I7" s="9"/>
      <c r="J7" s="85"/>
      <c r="K7" s="10" t="s">
        <v>4</v>
      </c>
      <c r="L7" s="11" t="s">
        <v>5</v>
      </c>
      <c r="M7" s="12" t="s">
        <v>16</v>
      </c>
      <c r="N7" s="12" t="s">
        <v>6</v>
      </c>
      <c r="O7" s="13" t="s">
        <v>7</v>
      </c>
      <c r="P7" s="13" t="s">
        <v>8</v>
      </c>
    </row>
    <row r="8" spans="1:30" s="7" customFormat="1" ht="21.95" customHeight="1" x14ac:dyDescent="0.2">
      <c r="A8" s="61">
        <v>1</v>
      </c>
      <c r="B8" s="57" t="s">
        <v>28</v>
      </c>
      <c r="C8" s="58" t="s">
        <v>22</v>
      </c>
      <c r="D8" s="59">
        <v>1</v>
      </c>
      <c r="E8" s="45">
        <v>72870</v>
      </c>
      <c r="F8" s="17">
        <v>77971</v>
      </c>
      <c r="G8" s="18">
        <v>75784.800000000003</v>
      </c>
      <c r="H8" s="18"/>
      <c r="I8" s="18"/>
      <c r="J8" s="19"/>
      <c r="K8" s="20">
        <f t="shared" ref="K8:K9" si="0">AVERAGE(E8:G8)</f>
        <v>75541.933333333334</v>
      </c>
      <c r="L8" s="21">
        <f t="shared" ref="L8:L9" si="1">SQRT(SUM(POWER(E8-K8, 2), POWER(F8-K8, 2), POWER(G8-K8, 2))/(COLUMNS(E8:G8)-1))</f>
        <v>2559.1577546789363</v>
      </c>
      <c r="M8" s="21">
        <f t="shared" ref="M8:M9" si="2">L8/K8*100</f>
        <v>3.3877313456970959</v>
      </c>
      <c r="N8" s="20">
        <f t="shared" ref="N8:N9" si="3">D8/3*SUM(E8:G8)</f>
        <v>75541.93333333332</v>
      </c>
      <c r="O8" s="20">
        <f t="shared" ref="O8:O9" si="4">K8</f>
        <v>75541.933333333334</v>
      </c>
      <c r="P8" s="20">
        <f t="shared" ref="P8:P9" si="5">ROUND(O8*D8,0)</f>
        <v>75542</v>
      </c>
    </row>
    <row r="9" spans="1:30" s="7" customFormat="1" ht="24.95" customHeight="1" x14ac:dyDescent="0.2">
      <c r="A9" s="61">
        <v>1</v>
      </c>
      <c r="B9" s="57" t="s">
        <v>29</v>
      </c>
      <c r="C9" s="58" t="s">
        <v>22</v>
      </c>
      <c r="D9" s="59">
        <v>6</v>
      </c>
      <c r="E9" s="45">
        <v>845</v>
      </c>
      <c r="F9" s="17">
        <v>905</v>
      </c>
      <c r="G9" s="18">
        <v>878.8</v>
      </c>
      <c r="H9" s="18"/>
      <c r="I9" s="18"/>
      <c r="J9" s="19"/>
      <c r="K9" s="20">
        <f t="shared" si="0"/>
        <v>876.26666666666677</v>
      </c>
      <c r="L9" s="21">
        <f t="shared" si="1"/>
        <v>30.08011524800617</v>
      </c>
      <c r="M9" s="21">
        <f t="shared" si="2"/>
        <v>3.4327581308588901</v>
      </c>
      <c r="N9" s="20">
        <f t="shared" si="3"/>
        <v>5257.6</v>
      </c>
      <c r="O9" s="20">
        <f t="shared" si="4"/>
        <v>876.26666666666677</v>
      </c>
      <c r="P9" s="20">
        <f t="shared" si="5"/>
        <v>5258</v>
      </c>
    </row>
    <row r="10" spans="1:30" s="23" customFormat="1" ht="18" customHeight="1" x14ac:dyDescent="0.2">
      <c r="A10" s="38"/>
      <c r="B10" s="39" t="s">
        <v>11</v>
      </c>
      <c r="C10" s="40"/>
      <c r="D10" s="41"/>
      <c r="E10" s="42">
        <f>E8*D8+E9*D9</f>
        <v>77940</v>
      </c>
      <c r="F10" s="42">
        <f>F8*D8+F9*D9</f>
        <v>83401</v>
      </c>
      <c r="G10" s="42">
        <f>G8*D8+G9*D9</f>
        <v>81057.600000000006</v>
      </c>
      <c r="H10" s="42" t="e">
        <f>SUM(#REF!)</f>
        <v>#REF!</v>
      </c>
      <c r="I10" s="42" t="e">
        <f>SUM(#REF!)</f>
        <v>#REF!</v>
      </c>
      <c r="J10" s="42" t="e">
        <f>SUM(#REF!)</f>
        <v>#REF!</v>
      </c>
      <c r="K10" s="60">
        <f>AVERAGE(E10:G10)</f>
        <v>80799.53333333334</v>
      </c>
      <c r="L10" s="43"/>
      <c r="M10" s="44"/>
      <c r="N10" s="67" t="s">
        <v>9</v>
      </c>
      <c r="O10" s="68"/>
      <c r="P10" s="44">
        <f>SUM(P8:P9)</f>
        <v>80800</v>
      </c>
    </row>
    <row r="11" spans="1:30" s="23" customFormat="1" ht="29.25" customHeight="1" x14ac:dyDescent="0.25">
      <c r="A11" s="78" t="s">
        <v>23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</row>
    <row r="12" spans="1:30" s="23" customFormat="1" ht="29.25" customHeight="1" x14ac:dyDescent="0.25">
      <c r="A12" s="89" t="s">
        <v>27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 s="7" customFormat="1" ht="43.5" customHeight="1" x14ac:dyDescent="0.2">
      <c r="A13" s="91" t="s">
        <v>10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30" s="7" customFormat="1" ht="23.4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30" s="7" customFormat="1" ht="18" hidden="1" customHeight="1" x14ac:dyDescent="0.2">
      <c r="A15" s="24"/>
      <c r="B15" s="96"/>
      <c r="C15" s="97"/>
      <c r="G15" s="27"/>
      <c r="H15" s="27"/>
      <c r="I15" s="27"/>
      <c r="J15" s="27"/>
      <c r="K15" s="27"/>
      <c r="P15" s="28"/>
    </row>
    <row r="16" spans="1:30" s="31" customFormat="1" ht="24.75" hidden="1" customHeight="1" x14ac:dyDescent="0.2">
      <c r="A16" s="29"/>
      <c r="B16" s="96"/>
      <c r="C16" s="97"/>
      <c r="D16" s="25"/>
      <c r="E16" s="7"/>
      <c r="F16" s="30"/>
      <c r="G16" s="27"/>
      <c r="H16" s="27"/>
      <c r="I16" s="27"/>
      <c r="J16" s="27"/>
      <c r="K16" s="27"/>
      <c r="L16" s="26"/>
    </row>
    <row r="17" spans="1:12" s="31" customFormat="1" ht="21.75" hidden="1" customHeight="1" x14ac:dyDescent="0.2">
      <c r="A17" s="29"/>
      <c r="B17" s="22"/>
      <c r="C17" s="7"/>
      <c r="D17" s="7"/>
      <c r="E17" s="7"/>
      <c r="F17" s="32"/>
      <c r="G17" s="98"/>
      <c r="H17" s="99"/>
      <c r="I17" s="99"/>
      <c r="J17" s="99"/>
      <c r="K17" s="99"/>
      <c r="L17" s="26"/>
    </row>
    <row r="18" spans="1:12" s="31" customFormat="1" ht="24" hidden="1" customHeight="1" x14ac:dyDescent="0.2">
      <c r="A18" s="29"/>
      <c r="B18" s="22"/>
      <c r="C18" s="7"/>
      <c r="D18" s="7"/>
      <c r="E18" s="7"/>
      <c r="F18" s="32"/>
      <c r="G18" s="27"/>
      <c r="H18" s="27"/>
      <c r="I18" s="27"/>
      <c r="J18" s="27"/>
      <c r="K18" s="27"/>
      <c r="L18" s="26"/>
    </row>
    <row r="19" spans="1:12" s="31" customFormat="1" ht="18" customHeight="1" x14ac:dyDescent="0.2">
      <c r="A19" s="29"/>
      <c r="B19" s="37" t="s">
        <v>15</v>
      </c>
      <c r="C19" s="46">
        <v>46161</v>
      </c>
      <c r="D19" s="7"/>
      <c r="E19" s="7"/>
      <c r="F19" s="32"/>
      <c r="G19" s="27"/>
      <c r="H19" s="27"/>
      <c r="I19" s="27"/>
      <c r="J19" s="27"/>
      <c r="K19" s="27"/>
      <c r="L19" s="26"/>
    </row>
    <row r="20" spans="1:12" s="31" customFormat="1" ht="18" customHeight="1" x14ac:dyDescent="0.2">
      <c r="A20" s="29"/>
      <c r="B20" s="29"/>
      <c r="C20" s="95"/>
      <c r="D20" s="95"/>
      <c r="E20" s="95"/>
      <c r="F20" s="30"/>
      <c r="G20" s="33"/>
      <c r="H20" s="33"/>
      <c r="I20" s="33"/>
      <c r="J20" s="25"/>
      <c r="K20" s="25"/>
      <c r="L20" s="25"/>
    </row>
    <row r="21" spans="1:12" ht="13.5" customHeight="1" x14ac:dyDescent="0.25">
      <c r="A21" s="93"/>
      <c r="B21" s="93"/>
      <c r="C21" s="3"/>
      <c r="D21" s="3"/>
      <c r="E21" s="3"/>
      <c r="F21" s="3"/>
      <c r="G21" s="3"/>
      <c r="H21" s="3"/>
      <c r="I21" s="3"/>
    </row>
    <row r="22" spans="1:12" s="4" customFormat="1" ht="39.6" customHeight="1" x14ac:dyDescent="0.25">
      <c r="A22" s="92"/>
      <c r="B22" s="92"/>
      <c r="C22" s="92"/>
      <c r="D22" s="92"/>
      <c r="E22" s="92"/>
      <c r="F22" s="5"/>
      <c r="G22" s="94"/>
      <c r="H22" s="94"/>
      <c r="I22" s="94"/>
      <c r="J22" s="94"/>
      <c r="K22" s="94"/>
      <c r="L22" s="94"/>
    </row>
  </sheetData>
  <autoFilter ref="A6:D10" xr:uid="{00000000-0009-0000-0000-000000000000}"/>
  <mergeCells count="21">
    <mergeCell ref="A12:AD12"/>
    <mergeCell ref="A13:P13"/>
    <mergeCell ref="A22:E22"/>
    <mergeCell ref="A21:B21"/>
    <mergeCell ref="G22:L22"/>
    <mergeCell ref="C20:E20"/>
    <mergeCell ref="B15:C15"/>
    <mergeCell ref="B16:C16"/>
    <mergeCell ref="G17:K17"/>
    <mergeCell ref="A11:P11"/>
    <mergeCell ref="A6:A7"/>
    <mergeCell ref="C6:C7"/>
    <mergeCell ref="J6:J7"/>
    <mergeCell ref="B6:B7"/>
    <mergeCell ref="D6:D7"/>
    <mergeCell ref="C4:N4"/>
    <mergeCell ref="A5:P5"/>
    <mergeCell ref="N10:O10"/>
    <mergeCell ref="N6:P6"/>
    <mergeCell ref="K6:M6"/>
    <mergeCell ref="E6:G6"/>
  </mergeCells>
  <phoneticPr fontId="10" type="noConversion"/>
  <pageMargins left="0.25" right="0.25" top="0.75" bottom="0.75" header="0.3" footer="0.3"/>
  <pageSetup paperSize="9" scale="42" fitToHeight="0" orientation="landscape" r:id="rId1"/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0DB1-57BE-403D-887B-897B623BCA3F}">
  <dimension ref="A1:J15"/>
  <sheetViews>
    <sheetView workbookViewId="0">
      <selection activeCell="I13" sqref="I13"/>
    </sheetView>
  </sheetViews>
  <sheetFormatPr defaultRowHeight="15" x14ac:dyDescent="0.25"/>
  <cols>
    <col min="2" max="3" width="11.7109375" customWidth="1"/>
    <col min="4" max="4" width="12.42578125" customWidth="1"/>
    <col min="6" max="6" width="9.7109375" style="35" bestFit="1" customWidth="1"/>
  </cols>
  <sheetData>
    <row r="1" spans="1:10" ht="15.75" thickBot="1" x14ac:dyDescent="0.3">
      <c r="A1" s="15">
        <v>1</v>
      </c>
      <c r="B1" s="16" t="e">
        <f>оконч.!#REF!</f>
        <v>#REF!</v>
      </c>
      <c r="C1" s="36" t="e">
        <f>B1*A1</f>
        <v>#REF!</v>
      </c>
      <c r="D1" s="35"/>
    </row>
    <row r="2" spans="1:10" ht="15.75" thickBot="1" x14ac:dyDescent="0.3">
      <c r="A2" s="15">
        <v>1</v>
      </c>
      <c r="B2" s="16" t="e">
        <f>оконч.!#REF!</f>
        <v>#REF!</v>
      </c>
      <c r="C2" s="36" t="e">
        <f>B2*A2</f>
        <v>#REF!</v>
      </c>
      <c r="D2" s="35"/>
      <c r="H2" s="50" t="s">
        <v>17</v>
      </c>
      <c r="I2" s="51"/>
      <c r="J2" s="52">
        <f>C15/20</f>
        <v>26900</v>
      </c>
    </row>
    <row r="3" spans="1:10" x14ac:dyDescent="0.25">
      <c r="A3" s="15">
        <v>30</v>
      </c>
      <c r="B3" s="16" t="e">
        <f>оконч.!#REF!</f>
        <v>#REF!</v>
      </c>
      <c r="C3" s="36" t="e">
        <f>B3*A3</f>
        <v>#REF!</v>
      </c>
      <c r="D3" s="35"/>
    </row>
    <row r="4" spans="1:10" x14ac:dyDescent="0.25">
      <c r="A4" s="15">
        <v>10</v>
      </c>
      <c r="B4" s="16" t="e">
        <f>оконч.!#REF!</f>
        <v>#REF!</v>
      </c>
      <c r="C4" s="36" t="e">
        <f>B4*A4</f>
        <v>#REF!</v>
      </c>
      <c r="D4" s="35"/>
    </row>
    <row r="5" spans="1:10" x14ac:dyDescent="0.25">
      <c r="A5" s="15">
        <v>20</v>
      </c>
      <c r="B5" s="16" t="e">
        <f>оконч.!#REF!</f>
        <v>#REF!</v>
      </c>
      <c r="C5" s="36" t="e">
        <f>B5*A5</f>
        <v>#REF!</v>
      </c>
      <c r="D5" s="35"/>
    </row>
    <row r="6" spans="1:10" x14ac:dyDescent="0.25">
      <c r="A6" s="15"/>
      <c r="B6" s="16"/>
      <c r="C6" s="36"/>
      <c r="D6" s="35"/>
    </row>
    <row r="7" spans="1:10" x14ac:dyDescent="0.25">
      <c r="A7" s="15"/>
      <c r="B7" s="16"/>
      <c r="C7" s="36"/>
      <c r="D7" s="35"/>
    </row>
    <row r="8" spans="1:10" x14ac:dyDescent="0.25">
      <c r="A8" s="15"/>
      <c r="B8" s="16"/>
      <c r="C8" s="36"/>
      <c r="D8" s="35"/>
    </row>
    <row r="9" spans="1:10" x14ac:dyDescent="0.25">
      <c r="A9" s="15"/>
      <c r="B9" s="16"/>
      <c r="C9" s="36"/>
      <c r="D9" s="35"/>
    </row>
    <row r="10" spans="1:10" x14ac:dyDescent="0.25">
      <c r="A10" s="15"/>
      <c r="B10" s="16"/>
      <c r="C10" s="36"/>
      <c r="D10" s="35"/>
    </row>
    <row r="11" spans="1:10" x14ac:dyDescent="0.25">
      <c r="A11" s="15"/>
      <c r="B11" s="16"/>
      <c r="C11" s="36"/>
      <c r="D11" s="35"/>
    </row>
    <row r="12" spans="1:10" x14ac:dyDescent="0.25">
      <c r="A12" s="15"/>
      <c r="B12" s="16"/>
      <c r="C12" s="36"/>
      <c r="D12" s="100" t="s">
        <v>19</v>
      </c>
      <c r="E12" s="101"/>
    </row>
    <row r="13" spans="1:10" x14ac:dyDescent="0.25">
      <c r="C13" s="48" t="s">
        <v>18</v>
      </c>
      <c r="D13" s="56">
        <v>2026</v>
      </c>
      <c r="E13" s="56">
        <v>2027</v>
      </c>
    </row>
    <row r="14" spans="1:10" x14ac:dyDescent="0.25">
      <c r="B14" s="35" t="e">
        <f>SUM(B1:B13)</f>
        <v>#REF!</v>
      </c>
      <c r="C14" s="47" t="e">
        <f>SUM(C1:C13)</f>
        <v>#REF!</v>
      </c>
      <c r="D14" s="56"/>
      <c r="E14" s="56"/>
    </row>
    <row r="15" spans="1:10" x14ac:dyDescent="0.25">
      <c r="A15" s="49" t="s">
        <v>20</v>
      </c>
      <c r="B15" s="49" t="s">
        <v>21</v>
      </c>
      <c r="C15" s="54">
        <v>538000</v>
      </c>
      <c r="D15" s="53">
        <f>J2*8</f>
        <v>215200</v>
      </c>
      <c r="E15" s="53">
        <f>J2*12</f>
        <v>322800</v>
      </c>
      <c r="F15" s="55">
        <f>D15+E15</f>
        <v>538000</v>
      </c>
    </row>
  </sheetData>
  <mergeCells count="1"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оконч.</vt:lpstr>
      <vt:lpstr>Расчет с учетом по годам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t.kasina</dc:creator>
  <cp:lastModifiedBy>Логиновская Елена Викторовна</cp:lastModifiedBy>
  <cp:lastPrinted>2026-05-21T06:46:04Z</cp:lastPrinted>
  <dcterms:created xsi:type="dcterms:W3CDTF">2023-06-09T11:29:15Z</dcterms:created>
  <dcterms:modified xsi:type="dcterms:W3CDTF">2026-06-02T10:36:37Z</dcterms:modified>
</cp:coreProperties>
</file>