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8_{1A496831-EEEA-4B3E-8886-F5E5F1860B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Лист1!$A$1:$Q$33</definedName>
  </definedNames>
  <calcPr calcId="181029" refMode="R1C1"/>
  <fileRecoveryPr autoRecover="0"/>
</workbook>
</file>

<file path=xl/calcChain.xml><?xml version="1.0" encoding="utf-8"?>
<calcChain xmlns="http://schemas.openxmlformats.org/spreadsheetml/2006/main">
  <c r="I18" i="1" l="1"/>
  <c r="J18" i="1" s="1"/>
  <c r="I19" i="1"/>
  <c r="J19" i="1" s="1"/>
  <c r="I20" i="1"/>
  <c r="J20" i="1" s="1"/>
  <c r="I21" i="1"/>
  <c r="J21" i="1" s="1"/>
  <c r="I22" i="1"/>
  <c r="J22" i="1" s="1"/>
  <c r="L18" i="1"/>
  <c r="M18" i="1"/>
  <c r="O18" i="1"/>
  <c r="P18" i="1" s="1"/>
  <c r="Q18" i="1" s="1"/>
  <c r="L19" i="1"/>
  <c r="M19" i="1"/>
  <c r="O19" i="1"/>
  <c r="P19" i="1" s="1"/>
  <c r="Q19" i="1" s="1"/>
  <c r="L20" i="1"/>
  <c r="M20" i="1"/>
  <c r="O20" i="1"/>
  <c r="P20" i="1" s="1"/>
  <c r="Q20" i="1" s="1"/>
  <c r="L21" i="1"/>
  <c r="M21" i="1"/>
  <c r="O21" i="1"/>
  <c r="P21" i="1" s="1"/>
  <c r="Q21" i="1" s="1"/>
  <c r="L22" i="1"/>
  <c r="M22" i="1"/>
  <c r="O22" i="1"/>
  <c r="P22" i="1" s="1"/>
  <c r="Q22" i="1" s="1"/>
  <c r="I17" i="1"/>
  <c r="J17" i="1" s="1"/>
  <c r="L17" i="1"/>
  <c r="M17" i="1"/>
  <c r="O17" i="1"/>
  <c r="P17" i="1" s="1"/>
  <c r="Q17" i="1" s="1"/>
  <c r="I15" i="1"/>
  <c r="J15" i="1" s="1"/>
  <c r="L15" i="1"/>
  <c r="M15" i="1"/>
  <c r="O15" i="1"/>
  <c r="P15" i="1" s="1"/>
  <c r="Q15" i="1" s="1"/>
  <c r="I16" i="1"/>
  <c r="J16" i="1" s="1"/>
  <c r="L16" i="1"/>
  <c r="M16" i="1"/>
  <c r="O16" i="1"/>
  <c r="P16" i="1" s="1"/>
  <c r="Q16" i="1" s="1"/>
  <c r="O5" i="1"/>
  <c r="P5" i="1" s="1"/>
  <c r="Q5" i="1" s="1"/>
  <c r="I6" i="1"/>
  <c r="J6" i="1" s="1"/>
  <c r="L6" i="1"/>
  <c r="M6" i="1"/>
  <c r="O6" i="1"/>
  <c r="P6" i="1" s="1"/>
  <c r="Q6" i="1" s="1"/>
  <c r="I7" i="1"/>
  <c r="J7" i="1" s="1"/>
  <c r="L7" i="1"/>
  <c r="M7" i="1"/>
  <c r="O7" i="1"/>
  <c r="P7" i="1" s="1"/>
  <c r="Q7" i="1" s="1"/>
  <c r="I8" i="1"/>
  <c r="J8" i="1" s="1"/>
  <c r="L8" i="1"/>
  <c r="M8" i="1"/>
  <c r="O8" i="1"/>
  <c r="P8" i="1" s="1"/>
  <c r="Q8" i="1" s="1"/>
  <c r="I9" i="1"/>
  <c r="J9" i="1" s="1"/>
  <c r="L9" i="1"/>
  <c r="M9" i="1"/>
  <c r="O9" i="1"/>
  <c r="P9" i="1" s="1"/>
  <c r="Q9" i="1" s="1"/>
  <c r="I10" i="1"/>
  <c r="J10" i="1" s="1"/>
  <c r="L10" i="1"/>
  <c r="M10" i="1"/>
  <c r="O10" i="1"/>
  <c r="P10" i="1" s="1"/>
  <c r="Q10" i="1" s="1"/>
  <c r="I11" i="1"/>
  <c r="J11" i="1" s="1"/>
  <c r="L11" i="1"/>
  <c r="M11" i="1"/>
  <c r="O11" i="1"/>
  <c r="P11" i="1" s="1"/>
  <c r="Q11" i="1" s="1"/>
  <c r="I12" i="1"/>
  <c r="J12" i="1" s="1"/>
  <c r="L12" i="1"/>
  <c r="M12" i="1"/>
  <c r="N12" i="1" s="1"/>
  <c r="O12" i="1"/>
  <c r="P12" i="1" s="1"/>
  <c r="Q12" i="1" s="1"/>
  <c r="I13" i="1"/>
  <c r="J13" i="1" s="1"/>
  <c r="L13" i="1"/>
  <c r="M13" i="1"/>
  <c r="O13" i="1"/>
  <c r="P13" i="1" s="1"/>
  <c r="Q13" i="1" s="1"/>
  <c r="I14" i="1"/>
  <c r="J14" i="1" s="1"/>
  <c r="L14" i="1"/>
  <c r="M14" i="1"/>
  <c r="O14" i="1"/>
  <c r="P14" i="1" s="1"/>
  <c r="Q14" i="1" s="1"/>
  <c r="M5" i="1"/>
  <c r="L5" i="1"/>
  <c r="I5" i="1"/>
  <c r="J5" i="1" s="1"/>
  <c r="N13" i="1" l="1"/>
  <c r="Q23" i="1"/>
  <c r="N17" i="1"/>
  <c r="N7" i="1"/>
  <c r="N14" i="1"/>
  <c r="N10" i="1"/>
  <c r="N15" i="1"/>
  <c r="N22" i="1"/>
  <c r="N21" i="1"/>
  <c r="N20" i="1"/>
  <c r="N19" i="1"/>
  <c r="N18" i="1"/>
  <c r="N6" i="1"/>
  <c r="N8" i="1"/>
  <c r="N11" i="1"/>
  <c r="N9" i="1"/>
  <c r="N16" i="1"/>
  <c r="N5" i="1"/>
</calcChain>
</file>

<file path=xl/sharedStrings.xml><?xml version="1.0" encoding="utf-8"?>
<sst xmlns="http://schemas.openxmlformats.org/spreadsheetml/2006/main" count="69" uniqueCount="46">
  <si>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</si>
  <si>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</si>
  <si>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</si>
  <si>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</si>
  <si>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</si>
  <si>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</si>
  <si>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</si>
  <si>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</si>
  <si>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</si>
  <si>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</si>
  <si>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</si>
  <si>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</si>
  <si>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</si>
  <si>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</si>
  <si>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indexed="6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indexed="8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</si>
  <si>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</si>
  <si>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</si>
  <si>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</si>
  <si>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</si>
  <si>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</si>
  <si>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</si>
  <si>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</si>
  <si>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</si>
  <si>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</si>
  <si>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</si>
  <si>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</si>
  <si>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</si>
  <si>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</si>
  <si>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упак</t>
  </si>
  <si>
    <t>Поставка изделий медицинского назначения</t>
  </si>
  <si>
    <r>
      <t xml:space="preserve">Набор белья для осмотра/хирургических процедур, стерильный, одноразового использования                  </t>
    </r>
    <r>
      <rPr>
        <b/>
        <sz val="10"/>
        <color indexed="8"/>
        <rFont val="Times New Roman"/>
        <family val="1"/>
        <charset val="204"/>
      </rPr>
      <t>14.12.30.190</t>
    </r>
  </si>
  <si>
    <r>
      <t xml:space="preserve">Части и принадлежности электродиагностической аппаратуры и аппаратуры, основанной на использовании ультрафиолетового или инфракрасного излучения, предназначенной для применения в медицинских целях                                </t>
    </r>
    <r>
      <rPr>
        <b/>
        <sz val="10"/>
        <color indexed="8"/>
        <rFont val="Times New Roman"/>
        <family val="1"/>
        <charset val="204"/>
      </rPr>
      <t>26.60.12.140</t>
    </r>
  </si>
  <si>
    <t>Источник 1 КП №124</t>
  </si>
  <si>
    <t>Источник 2 КП №06_70</t>
  </si>
  <si>
    <t>Источник 3  КП №035</t>
  </si>
  <si>
    <r>
      <t xml:space="preserve">Индикатор биологический для контроля стерилизации </t>
    </r>
    <r>
      <rPr>
        <b/>
        <sz val="11"/>
        <color indexed="8"/>
        <rFont val="Times New Roman"/>
        <family val="1"/>
        <charset val="204"/>
      </rPr>
      <t>32.50.50.190</t>
    </r>
  </si>
  <si>
    <r>
      <t xml:space="preserve">Индикатор химический/физический для контроля стерилизации </t>
    </r>
    <r>
      <rPr>
        <b/>
        <sz val="10"/>
        <color indexed="8"/>
        <rFont val="Times New Roman"/>
        <family val="1"/>
        <charset val="204"/>
      </rPr>
      <t>32.50.50.190</t>
    </r>
  </si>
  <si>
    <r>
      <t xml:space="preserve">Индикатор химический/физический для контроля стерилизации </t>
    </r>
    <r>
      <rPr>
        <b/>
        <sz val="11"/>
        <color rgb="FF000000"/>
        <rFont val="Times New Roman"/>
        <family val="1"/>
        <charset val="204"/>
      </rPr>
      <t>32.50.50.190</t>
    </r>
  </si>
  <si>
    <r>
      <t xml:space="preserve">Упаковка для стерилизации, одноразового использования                                             </t>
    </r>
    <r>
      <rPr>
        <b/>
        <sz val="10"/>
        <color indexed="8"/>
        <rFont val="Times New Roman"/>
        <family val="1"/>
        <charset val="204"/>
      </rPr>
      <t>32.50.50.190</t>
    </r>
  </si>
  <si>
    <r>
      <t xml:space="preserve">Тряпки для мытья полов </t>
    </r>
    <r>
      <rPr>
        <b/>
        <sz val="10"/>
        <color indexed="8"/>
        <rFont val="Times New Roman"/>
        <family val="1"/>
        <charset val="204"/>
      </rPr>
      <t>13.92.29.110</t>
    </r>
  </si>
  <si>
    <r>
      <t xml:space="preserve">Сумки и укладки медицинские для оказания первой помощи          </t>
    </r>
    <r>
      <rPr>
        <b/>
        <sz val="10"/>
        <color indexed="8"/>
        <rFont val="Times New Roman"/>
        <family val="1"/>
        <charset val="204"/>
      </rPr>
      <t xml:space="preserve"> 21.20.24.170       </t>
    </r>
  </si>
  <si>
    <r>
      <t xml:space="preserve">Шапочка хирургическая, одноразового использования, нестерильная                 </t>
    </r>
    <r>
      <rPr>
        <b/>
        <sz val="10"/>
        <color indexed="8"/>
        <rFont val="Times New Roman"/>
        <family val="1"/>
        <charset val="204"/>
      </rPr>
      <t xml:space="preserve"> 14.12.30.190</t>
    </r>
  </si>
  <si>
    <r>
      <t xml:space="preserve">Метлы и щетки для домашней уборки                      </t>
    </r>
    <r>
      <rPr>
        <b/>
        <sz val="10"/>
        <color indexed="8"/>
        <rFont val="Times New Roman"/>
        <family val="1"/>
        <charset val="204"/>
      </rPr>
      <t xml:space="preserve"> 32.91.11.000</t>
    </r>
  </si>
  <si>
    <r>
      <t xml:space="preserve">Части и принадлежности электродиагностической аппаратуры и аппаратуры, основанной на использовании ультрафиолетового или инфракрасного излучения, предназначенной для применения в медицинских целях                                  </t>
    </r>
    <r>
      <rPr>
        <b/>
        <sz val="10"/>
        <color indexed="8"/>
        <rFont val="Times New Roman"/>
        <family val="1"/>
        <charset val="204"/>
      </rPr>
      <t>26.60.12.140</t>
    </r>
  </si>
  <si>
    <t>компл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</si>
  <si>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599502,25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</si>
</sst>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%"/>
  </numFmts>
  <fonts count="3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Arial Cyr"/>
    </font>
    <font>
      <sz val="10"/>
      <color rgb="FF008000"/>
      <name val="Arial Cyr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9" fontId="29" fillId="0" borderId="1">
      <alignment vertical="top" wrapText="1"/>
    </xf>
    <xf numFmtId="49" fontId="29" fillId="0" borderId="1">
      <alignment vertical="top" wrapText="1"/>
    </xf>
    <xf numFmtId="4" fontId="30" fillId="0" borderId="1">
      <alignment vertical="top" shrinkToFit="1"/>
    </xf>
    <xf numFmtId="4" fontId="30" fillId="0" borderId="1">
      <alignment vertical="top" shrinkToFit="1"/>
    </xf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2" applyNumberFormat="0" applyAlignment="0" applyProtection="0"/>
    <xf numFmtId="0" fontId="3" fillId="7" borderId="2" applyNumberFormat="0" applyAlignment="0" applyProtection="0"/>
    <xf numFmtId="0" fontId="4" fillId="20" borderId="3" applyNumberFormat="0" applyAlignment="0" applyProtection="0"/>
    <xf numFmtId="0" fontId="4" fillId="20" borderId="3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9" applyNumberFormat="0" applyAlignment="0" applyProtection="0"/>
    <xf numFmtId="0" fontId="19" fillId="23" borderId="9" applyNumberFormat="0" applyAlignment="0" applyProtection="0"/>
    <xf numFmtId="9" fontId="19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0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4" fontId="22" fillId="0" borderId="0" xfId="0" applyNumberFormat="1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6" fillId="0" borderId="0" xfId="0" applyFont="1" applyAlignment="1">
      <alignment vertical="center"/>
    </xf>
    <xf numFmtId="10" fontId="22" fillId="0" borderId="0" xfId="0" applyNumberFormat="1" applyFont="1" applyAlignment="1">
      <alignment vertical="top" wrapText="1"/>
    </xf>
    <xf numFmtId="4" fontId="24" fillId="24" borderId="1" xfId="48" applyNumberFormat="1" applyFont="1" applyFill="1" applyBorder="1" applyAlignment="1">
      <alignment horizontal="center" vertical="center" wrapText="1"/>
    </xf>
    <xf numFmtId="165" fontId="31" fillId="24" borderId="1" xfId="53" applyNumberFormat="1" applyFont="1" applyFill="1" applyBorder="1" applyAlignment="1" applyProtection="1">
      <alignment horizontal="center" vertical="center" wrapText="1"/>
    </xf>
    <xf numFmtId="164" fontId="31" fillId="24" borderId="1" xfId="0" applyNumberFormat="1" applyFont="1" applyFill="1" applyBorder="1" applyAlignment="1">
      <alignment horizontal="center" vertical="center" wrapText="1"/>
    </xf>
    <xf numFmtId="0" fontId="22" fillId="24" borderId="0" xfId="0" applyFont="1" applyFill="1" applyAlignment="1">
      <alignment vertical="top" wrapText="1"/>
    </xf>
    <xf numFmtId="2" fontId="22" fillId="0" borderId="0" xfId="0" applyNumberFormat="1" applyFont="1" applyAlignment="1">
      <alignment vertical="top" wrapText="1"/>
    </xf>
    <xf numFmtId="4" fontId="32" fillId="24" borderId="1" xfId="0" applyNumberFormat="1" applyFont="1" applyFill="1" applyBorder="1" applyAlignment="1">
      <alignment horizontal="center" vertical="center" wrapText="1"/>
    </xf>
    <xf numFmtId="2" fontId="31" fillId="24" borderId="1" xfId="0" applyNumberFormat="1" applyFont="1" applyFill="1" applyBorder="1" applyAlignment="1">
      <alignment horizontal="center" vertical="center" wrapText="1"/>
    </xf>
    <xf numFmtId="2" fontId="33" fillId="24" borderId="1" xfId="0" applyNumberFormat="1" applyFont="1" applyFill="1" applyBorder="1" applyAlignment="1">
      <alignment horizontal="center"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10" fontId="31" fillId="24" borderId="1" xfId="0" applyNumberFormat="1" applyFont="1" applyFill="1" applyBorder="1" applyAlignment="1">
      <alignment horizontal="center" vertical="center" wrapText="1"/>
    </xf>
    <xf numFmtId="4" fontId="34" fillId="24" borderId="1" xfId="0" applyNumberFormat="1" applyFont="1" applyFill="1" applyBorder="1" applyAlignment="1">
      <alignment horizontal="center" vertical="center" wrapText="1"/>
    </xf>
    <xf numFmtId="4" fontId="33" fillId="24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0" fontId="26" fillId="24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24" borderId="0" xfId="0" applyNumberFormat="1" applyFont="1" applyFill="1" applyBorder="1" applyAlignment="1">
      <alignment horizontal="center" vertical="top" wrapText="1"/>
    </xf>
    <xf numFmtId="4" fontId="24" fillId="24" borderId="1" xfId="0" applyNumberFormat="1" applyFont="1" applyFill="1" applyBorder="1" applyAlignment="1">
      <alignment horizontal="center"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top" wrapText="1"/>
    </xf>
    <xf numFmtId="0" fontId="22" fillId="0" borderId="0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Border="1" applyAlignment="1">
      <alignment horizontal="center" vertical="top" wrapText="1"/>
    </xf>
    <xf numFmtId="0" fontId="33" fillId="24" borderId="1" xfId="0" applyFont="1" applyFill="1" applyBorder="1" applyAlignment="1">
      <alignment horizontal="center" vertical="center" wrapText="1"/>
    </xf>
    <xf numFmtId="164" fontId="24" fillId="24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2" fontId="35" fillId="24" borderId="1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20" fillId="24" borderId="0" xfId="0" applyFont="1" applyFill="1" applyBorder="1" applyAlignment="1">
      <alignment horizontal="center" vertical="top" wrapText="1"/>
    </xf>
    <xf numFmtId="10" fontId="24" fillId="24" borderId="1" xfId="0" applyNumberFormat="1" applyFont="1" applyFill="1" applyBorder="1" applyAlignment="1">
      <alignment horizontal="center" vertical="center" wrapText="1"/>
    </xf>
    <xf numFmtId="10" fontId="31" fillId="24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19" xr:uid="{00000000-0005-0000-0000-000012000000}"/>
    <cellStyle name="Excel Built-in Normal" xfId="20" xr:uid="{00000000-0005-0000-0000-000013000000}"/>
    <cellStyle name="Excel Built-in Normal 2" xfId="21" xr:uid="{00000000-0005-0000-0000-000014000000}"/>
    <cellStyle name="st15" xfId="22" xr:uid="{00000000-0005-0000-0000-000015000000}"/>
    <cellStyle name="st15 2" xfId="23" xr:uid="{00000000-0005-0000-0000-000016000000}"/>
    <cellStyle name="st18" xfId="24" xr:uid="{00000000-0005-0000-0000-000017000000}"/>
    <cellStyle name="st18 2" xfId="25" xr:uid="{00000000-0005-0000-0000-000018000000}"/>
    <cellStyle name="Акцент1" xfId="26" builtinId="29" customBuiltin="1"/>
    <cellStyle name="Акцент2" xfId="27" builtinId="33" customBuiltin="1"/>
    <cellStyle name="Акцент3" xfId="28" builtinId="37" customBuiltin="1"/>
    <cellStyle name="Акцент4" xfId="29" builtinId="41" customBuiltin="1"/>
    <cellStyle name="Акцент5" xfId="30" builtinId="45" customBuiltin="1"/>
    <cellStyle name="Акцент6" xfId="31" builtinId="49" customBuiltin="1"/>
    <cellStyle name="Ввод " xfId="32" builtinId="20" customBuiltin="1"/>
    <cellStyle name="Ввод  2" xfId="33" xr:uid="{00000000-0005-0000-0000-000020000000}"/>
    <cellStyle name="Вывод" xfId="34" builtinId="21" customBuiltin="1"/>
    <cellStyle name="Вывод 2" xfId="35" xr:uid="{00000000-0005-0000-0000-000022000000}"/>
    <cellStyle name="Вычисление" xfId="36" builtinId="22" customBuiltin="1"/>
    <cellStyle name="Вычисление 2" xfId="37" xr:uid="{00000000-0005-0000-0000-000024000000}"/>
    <cellStyle name="Заголовок 1" xfId="38" builtinId="16" customBuiltin="1"/>
    <cellStyle name="Заголовок 2" xfId="39" builtinId="17" customBuiltin="1"/>
    <cellStyle name="Заголовок 3" xfId="40" builtinId="18" customBuiltin="1"/>
    <cellStyle name="Заголовок 4" xfId="41" builtinId="19" customBuiltin="1"/>
    <cellStyle name="Итог" xfId="42" builtinId="25" customBuiltin="1"/>
    <cellStyle name="Итог 2" xfId="43" xr:uid="{00000000-0005-0000-0000-00002A000000}"/>
    <cellStyle name="Контрольная ячейка" xfId="44" builtinId="23" customBuiltin="1"/>
    <cellStyle name="Название" xfId="45" builtinId="15" customBuiltin="1"/>
    <cellStyle name="Нейтральный" xfId="46" builtinId="28" customBuiltin="1"/>
    <cellStyle name="Обычный" xfId="0" builtinId="0"/>
    <cellStyle name="Обычный 2" xfId="47" xr:uid="{00000000-0005-0000-0000-00002F000000}"/>
    <cellStyle name="Обычный 3" xfId="48" xr:uid="{00000000-0005-0000-0000-000030000000}"/>
    <cellStyle name="Плохой" xfId="49" builtinId="27" customBuiltin="1"/>
    <cellStyle name="Пояснение" xfId="50" builtinId="53" customBuiltin="1"/>
    <cellStyle name="Примечание" xfId="51" builtinId="10" customBuiltin="1"/>
    <cellStyle name="Примечание 2" xfId="52" xr:uid="{00000000-0005-0000-0000-000034000000}"/>
    <cellStyle name="Процентный" xfId="53" builtinId="5"/>
    <cellStyle name="Связанная ячейка" xfId="54" builtinId="24" customBuiltin="1"/>
    <cellStyle name="Текст предупреждения" xfId="55" builtinId="11" customBuiltin="1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198120</xdr:rowOff>
    </xdr:to>
    <xdr:pic>
      <xdr:nvPicPr>
        <xdr:cNvPr id="1052" name="Рисунок 3">
          <a:extLst>
            <a:ext uri="{FF2B5EF4-FFF2-40B4-BE49-F238E27FC236}">
              <a16:creationId xmlns:a16="http://schemas.microsoft.com/office/drawing/2014/main" id="{BB0887F5-CE8C-4F7C-9DD9-B22EB9F3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3" name="Рисунок 3">
          <a:extLst>
            <a:ext uri="{FF2B5EF4-FFF2-40B4-BE49-F238E27FC236}">
              <a16:creationId xmlns:a16="http://schemas.microsoft.com/office/drawing/2014/main" id="{6E2C6128-39FD-496E-A57E-4EE772CC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4" name="Рисунок 3">
          <a:extLst>
            <a:ext uri="{FF2B5EF4-FFF2-40B4-BE49-F238E27FC236}">
              <a16:creationId xmlns:a16="http://schemas.microsoft.com/office/drawing/2014/main" id="{4FC48FF8-1042-401D-84AE-EF87D544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5" name="Рисунок 3">
          <a:extLst>
            <a:ext uri="{FF2B5EF4-FFF2-40B4-BE49-F238E27FC236}">
              <a16:creationId xmlns:a16="http://schemas.microsoft.com/office/drawing/2014/main" id="{C5EC568F-BE41-4A2F-B673-ACE69F27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6" name="Рисунок 3">
          <a:extLst>
            <a:ext uri="{FF2B5EF4-FFF2-40B4-BE49-F238E27FC236}">
              <a16:creationId xmlns:a16="http://schemas.microsoft.com/office/drawing/2014/main" id="{F8BFBEB7-5C02-451E-BAA6-D3B22D98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7" name="Рисунок 3">
          <a:extLst>
            <a:ext uri="{FF2B5EF4-FFF2-40B4-BE49-F238E27FC236}">
              <a16:creationId xmlns:a16="http://schemas.microsoft.com/office/drawing/2014/main" id="{AB83247B-8963-4EF9-8F54-5CBCAADC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8" name="Рисунок 3">
          <a:extLst>
            <a:ext uri="{FF2B5EF4-FFF2-40B4-BE49-F238E27FC236}">
              <a16:creationId xmlns:a16="http://schemas.microsoft.com/office/drawing/2014/main" id="{BE1551AC-43F8-4620-87A8-0890ED5C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59" name="Рисунок 3">
          <a:extLst>
            <a:ext uri="{FF2B5EF4-FFF2-40B4-BE49-F238E27FC236}">
              <a16:creationId xmlns:a16="http://schemas.microsoft.com/office/drawing/2014/main" id="{BF983827-2971-49E3-8A0D-7EC4F394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0" name="Рисунок 3">
          <a:extLst>
            <a:ext uri="{FF2B5EF4-FFF2-40B4-BE49-F238E27FC236}">
              <a16:creationId xmlns:a16="http://schemas.microsoft.com/office/drawing/2014/main" id="{B0027782-A43B-4C25-A543-95DC4768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1" name="Рисунок 3">
          <a:extLst>
            <a:ext uri="{FF2B5EF4-FFF2-40B4-BE49-F238E27FC236}">
              <a16:creationId xmlns:a16="http://schemas.microsoft.com/office/drawing/2014/main" id="{2DA91F7E-B2FE-4EAC-A35B-9E3527F2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2" name="Рисунок 3">
          <a:extLst>
            <a:ext uri="{FF2B5EF4-FFF2-40B4-BE49-F238E27FC236}">
              <a16:creationId xmlns:a16="http://schemas.microsoft.com/office/drawing/2014/main" id="{FF2662D2-8325-442D-8226-8B8E69D1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3" name="Рисунок 3">
          <a:extLst>
            <a:ext uri="{FF2B5EF4-FFF2-40B4-BE49-F238E27FC236}">
              <a16:creationId xmlns:a16="http://schemas.microsoft.com/office/drawing/2014/main" id="{16C2618F-D64A-4B52-96EE-51552D4E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4" name="Рисунок 3">
          <a:extLst>
            <a:ext uri="{FF2B5EF4-FFF2-40B4-BE49-F238E27FC236}">
              <a16:creationId xmlns:a16="http://schemas.microsoft.com/office/drawing/2014/main" id="{B827ABF6-5B03-42A4-83B9-CFCAD3A0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5" name="Рисунок 3">
          <a:extLst>
            <a:ext uri="{FF2B5EF4-FFF2-40B4-BE49-F238E27FC236}">
              <a16:creationId xmlns:a16="http://schemas.microsoft.com/office/drawing/2014/main" id="{E9F0ED28-5F90-4ECD-94B2-1CBFE777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6" name="Рисунок 3">
          <a:extLst>
            <a:ext uri="{FF2B5EF4-FFF2-40B4-BE49-F238E27FC236}">
              <a16:creationId xmlns:a16="http://schemas.microsoft.com/office/drawing/2014/main" id="{D1766519-8244-4132-81B2-1C5DBCA3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7" name="Рисунок 3">
          <a:extLst>
            <a:ext uri="{FF2B5EF4-FFF2-40B4-BE49-F238E27FC236}">
              <a16:creationId xmlns:a16="http://schemas.microsoft.com/office/drawing/2014/main" id="{BCC15CE3-0E4D-4D65-BEE2-0047876D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8" name="Рисунок 3">
          <a:extLst>
            <a:ext uri="{FF2B5EF4-FFF2-40B4-BE49-F238E27FC236}">
              <a16:creationId xmlns:a16="http://schemas.microsoft.com/office/drawing/2014/main" id="{789E0D69-324B-4D5B-B35F-967E575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69" name="Рисунок 3">
          <a:extLst>
            <a:ext uri="{FF2B5EF4-FFF2-40B4-BE49-F238E27FC236}">
              <a16:creationId xmlns:a16="http://schemas.microsoft.com/office/drawing/2014/main" id="{3156B18B-FAB8-4481-92F9-DE2113F5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0" name="Рисунок 3">
          <a:extLst>
            <a:ext uri="{FF2B5EF4-FFF2-40B4-BE49-F238E27FC236}">
              <a16:creationId xmlns:a16="http://schemas.microsoft.com/office/drawing/2014/main" id="{4F4922AF-6F9E-4671-B69E-D70351A5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1" name="Рисунок 3">
          <a:extLst>
            <a:ext uri="{FF2B5EF4-FFF2-40B4-BE49-F238E27FC236}">
              <a16:creationId xmlns:a16="http://schemas.microsoft.com/office/drawing/2014/main" id="{CFDBB8D0-5C83-4A67-A6F6-B223532C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2" name="Рисунок 3">
          <a:extLst>
            <a:ext uri="{FF2B5EF4-FFF2-40B4-BE49-F238E27FC236}">
              <a16:creationId xmlns:a16="http://schemas.microsoft.com/office/drawing/2014/main" id="{0818D611-6127-4504-8AFE-4D008363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3" name="Рисунок 3">
          <a:extLst>
            <a:ext uri="{FF2B5EF4-FFF2-40B4-BE49-F238E27FC236}">
              <a16:creationId xmlns:a16="http://schemas.microsoft.com/office/drawing/2014/main" id="{801FB897-5798-4FAD-BFBB-4AC33E35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4" name="Рисунок 3">
          <a:extLst>
            <a:ext uri="{FF2B5EF4-FFF2-40B4-BE49-F238E27FC236}">
              <a16:creationId xmlns:a16="http://schemas.microsoft.com/office/drawing/2014/main" id="{B6E06164-02E9-470F-AA50-498CB4A7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5" name="Рисунок 3">
          <a:extLst>
            <a:ext uri="{FF2B5EF4-FFF2-40B4-BE49-F238E27FC236}">
              <a16:creationId xmlns:a16="http://schemas.microsoft.com/office/drawing/2014/main" id="{F73C9528-58A5-43FA-9411-1B5B53DE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6" name="Рисунок 3">
          <a:extLst>
            <a:ext uri="{FF2B5EF4-FFF2-40B4-BE49-F238E27FC236}">
              <a16:creationId xmlns:a16="http://schemas.microsoft.com/office/drawing/2014/main" id="{1225FE1C-D1CF-443E-BBC3-79AF5388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7620</xdr:rowOff>
    </xdr:to>
    <xdr:pic>
      <xdr:nvPicPr>
        <xdr:cNvPr id="1077" name="Рисунок 3">
          <a:extLst>
            <a:ext uri="{FF2B5EF4-FFF2-40B4-BE49-F238E27FC236}">
              <a16:creationId xmlns:a16="http://schemas.microsoft.com/office/drawing/2014/main" id="{B855C20E-D9E3-44AC-AFFA-56615AD4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23</xdr:row>
      <xdr:rowOff>0</xdr:rowOff>
    </xdr:from>
    <xdr:to>
      <xdr:col>13</xdr:col>
      <xdr:colOff>784860</xdr:colOff>
      <xdr:row>23</xdr:row>
      <xdr:rowOff>0</xdr:rowOff>
    </xdr:to>
    <xdr:pic>
      <xdr:nvPicPr>
        <xdr:cNvPr id="1078" name="Рисунок 3">
          <a:extLst>
            <a:ext uri="{FF2B5EF4-FFF2-40B4-BE49-F238E27FC236}">
              <a16:creationId xmlns:a16="http://schemas.microsoft.com/office/drawing/2014/main" id="{519B3C04-FB6F-417B-B4A1-E93B90B9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view="pageBreakPreview" zoomScale="70" zoomScaleNormal="85" zoomScaleSheetLayoutView="70" workbookViewId="0">
      <pane ySplit="4" topLeftCell="A17" activePane="bottomLeft" state="frozen"/>
      <selection pane="bottomLeft" activeCell="A25" sqref="A25:N25"/>
    </sheetView>
  </sheetViews>
  <sheetFormatPr defaultColWidth="9.109375" defaultRowHeight="15.6"/>
  <cols>
    <col min="1" max="1" width="5.33203125" style="1" customWidth="1"/>
    <col min="2" max="2" width="18" style="1" hidden="1" customWidth="1"/>
    <col min="3" max="3" width="25.6640625" style="1" customWidth="1"/>
    <col min="4" max="4" width="10.44140625" style="4" customWidth="1"/>
    <col min="5" max="5" width="12.33203125" style="1" customWidth="1"/>
    <col min="6" max="8" width="19.6640625" style="3" customWidth="1"/>
    <col min="9" max="10" width="16.5546875" style="3" customWidth="1"/>
    <col min="11" max="11" width="14.109375" style="7" customWidth="1"/>
    <col min="12" max="12" width="18.88671875" style="3" customWidth="1"/>
    <col min="13" max="13" width="15" style="3" customWidth="1"/>
    <col min="14" max="14" width="19.88671875" style="1" customWidth="1"/>
    <col min="15" max="15" width="22" style="1" customWidth="1"/>
    <col min="16" max="16" width="20.5546875" style="1" customWidth="1"/>
    <col min="17" max="17" width="27.44140625" style="1" customWidth="1"/>
    <col min="18" max="16384" width="9.109375" style="1"/>
  </cols>
  <sheetData>
    <row r="1" spans="1:17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s="6" customFormat="1" ht="41.25" customHeight="1">
      <c r="A3" s="39" t="s">
        <v>6</v>
      </c>
      <c r="B3" s="39"/>
      <c r="C3" s="39" t="s">
        <v>26</v>
      </c>
      <c r="D3" s="39" t="s">
        <v>10</v>
      </c>
      <c r="E3" s="39" t="s">
        <v>11</v>
      </c>
      <c r="F3" s="32" t="s">
        <v>20</v>
      </c>
      <c r="G3" s="32"/>
      <c r="H3" s="32"/>
      <c r="I3" s="32" t="s">
        <v>21</v>
      </c>
      <c r="J3" s="32" t="s">
        <v>22</v>
      </c>
      <c r="K3" s="47" t="s">
        <v>9</v>
      </c>
      <c r="L3" s="32" t="s">
        <v>23</v>
      </c>
      <c r="M3" s="32" t="s">
        <v>12</v>
      </c>
      <c r="N3" s="40" t="s">
        <v>13</v>
      </c>
      <c r="O3" s="40" t="s">
        <v>8</v>
      </c>
      <c r="P3" s="40" t="s">
        <v>19</v>
      </c>
      <c r="Q3" s="42" t="s">
        <v>14</v>
      </c>
    </row>
    <row r="4" spans="1:17" s="6" customFormat="1" ht="27.6">
      <c r="A4" s="39"/>
      <c r="B4" s="39"/>
      <c r="C4" s="39"/>
      <c r="D4" s="39"/>
      <c r="E4" s="39"/>
      <c r="F4" s="8" t="s">
        <v>32</v>
      </c>
      <c r="G4" s="8" t="s">
        <v>33</v>
      </c>
      <c r="H4" s="8" t="s">
        <v>34</v>
      </c>
      <c r="I4" s="33"/>
      <c r="J4" s="33"/>
      <c r="K4" s="48"/>
      <c r="L4" s="33" t="s">
        <v>15</v>
      </c>
      <c r="M4" s="33" t="s">
        <v>16</v>
      </c>
      <c r="N4" s="41" t="s">
        <v>17</v>
      </c>
      <c r="O4" s="41" t="s">
        <v>8</v>
      </c>
      <c r="P4" s="40"/>
      <c r="Q4" s="43"/>
    </row>
    <row r="5" spans="1:17" s="24" customFormat="1" ht="52.8">
      <c r="A5" s="28">
        <v>1</v>
      </c>
      <c r="B5" s="27"/>
      <c r="C5" s="49" t="s">
        <v>36</v>
      </c>
      <c r="D5" s="21" t="s">
        <v>44</v>
      </c>
      <c r="E5" s="25">
        <v>10</v>
      </c>
      <c r="F5" s="22">
        <v>2570.4</v>
      </c>
      <c r="G5" s="22">
        <v>2579.4</v>
      </c>
      <c r="H5" s="22">
        <v>2572.9699999999998</v>
      </c>
      <c r="I5" s="13">
        <f t="shared" ref="I5:I16" si="0">MIN(F5:H5)</f>
        <v>2570.4</v>
      </c>
      <c r="J5" s="13">
        <f t="shared" ref="J5:J17" si="1">I5*(1+K5)</f>
        <v>2570.4</v>
      </c>
      <c r="K5" s="23">
        <v>0</v>
      </c>
      <c r="L5" s="26">
        <f t="shared" ref="L5:L16" si="2">AVERAGE(F5:H5)*(1+K5)</f>
        <v>2574.2566666666667</v>
      </c>
      <c r="M5" s="26">
        <f t="shared" ref="M5:M16" si="3">STDEV(F5:H5)</f>
        <v>4.6359069590894189</v>
      </c>
      <c r="N5" s="9">
        <f t="shared" ref="N5:N16" si="4">M5/L5</f>
        <v>1.8008720805188108E-3</v>
      </c>
      <c r="O5" s="10">
        <f t="shared" ref="O5:O16" si="5">MIN(F5,G5,H5)</f>
        <v>2570.4</v>
      </c>
      <c r="P5" s="22">
        <f>O5</f>
        <v>2570.4</v>
      </c>
      <c r="Q5" s="22">
        <f>P5*E5</f>
        <v>25704</v>
      </c>
    </row>
    <row r="6" spans="1:17" s="24" customFormat="1" ht="41.4">
      <c r="A6" s="28">
        <v>2</v>
      </c>
      <c r="B6" s="27"/>
      <c r="C6" s="29" t="s">
        <v>35</v>
      </c>
      <c r="D6" s="21" t="s">
        <v>44</v>
      </c>
      <c r="E6" s="25">
        <v>5</v>
      </c>
      <c r="F6" s="22">
        <v>3144</v>
      </c>
      <c r="G6" s="22">
        <v>3155.01</v>
      </c>
      <c r="H6" s="22">
        <v>3147.14</v>
      </c>
      <c r="I6" s="13">
        <f t="shared" si="0"/>
        <v>3144</v>
      </c>
      <c r="J6" s="13">
        <f t="shared" si="1"/>
        <v>3144</v>
      </c>
      <c r="K6" s="23">
        <v>0</v>
      </c>
      <c r="L6" s="26">
        <f t="shared" si="2"/>
        <v>3148.7166666666667</v>
      </c>
      <c r="M6" s="26">
        <f t="shared" si="3"/>
        <v>5.6718104105598339</v>
      </c>
      <c r="N6" s="9">
        <f t="shared" si="4"/>
        <v>1.8013085999777159E-3</v>
      </c>
      <c r="O6" s="10">
        <f t="shared" si="5"/>
        <v>3144</v>
      </c>
      <c r="P6" s="22">
        <f t="shared" ref="P6:P16" si="6">O6</f>
        <v>3144</v>
      </c>
      <c r="Q6" s="22">
        <f t="shared" ref="Q6:Q16" si="7">P6*E6</f>
        <v>15720</v>
      </c>
    </row>
    <row r="7" spans="1:17" s="24" customFormat="1" ht="55.2">
      <c r="A7" s="28">
        <v>3</v>
      </c>
      <c r="B7" s="27"/>
      <c r="C7" s="29" t="s">
        <v>37</v>
      </c>
      <c r="D7" s="21" t="s">
        <v>44</v>
      </c>
      <c r="E7" s="25">
        <v>10</v>
      </c>
      <c r="F7" s="22">
        <v>1540.2</v>
      </c>
      <c r="G7" s="22">
        <v>1545.59</v>
      </c>
      <c r="H7" s="22">
        <v>1541.74</v>
      </c>
      <c r="I7" s="13">
        <f t="shared" si="0"/>
        <v>1540.2</v>
      </c>
      <c r="J7" s="13">
        <f t="shared" si="1"/>
        <v>1540.2</v>
      </c>
      <c r="K7" s="23">
        <v>0</v>
      </c>
      <c r="L7" s="26">
        <f t="shared" si="2"/>
        <v>1542.51</v>
      </c>
      <c r="M7" s="26">
        <f t="shared" si="3"/>
        <v>2.7762744821072061</v>
      </c>
      <c r="N7" s="9">
        <f t="shared" si="4"/>
        <v>1.7998421288077265E-3</v>
      </c>
      <c r="O7" s="10">
        <f t="shared" si="5"/>
        <v>1540.2</v>
      </c>
      <c r="P7" s="22">
        <f t="shared" si="6"/>
        <v>1540.2</v>
      </c>
      <c r="Q7" s="22">
        <f t="shared" si="7"/>
        <v>15402</v>
      </c>
    </row>
    <row r="8" spans="1:17" s="24" customFormat="1" ht="52.8">
      <c r="A8" s="28">
        <v>4</v>
      </c>
      <c r="B8" s="27"/>
      <c r="C8" s="49" t="s">
        <v>36</v>
      </c>
      <c r="D8" s="21" t="s">
        <v>44</v>
      </c>
      <c r="E8" s="25">
        <v>10</v>
      </c>
      <c r="F8" s="22">
        <v>2463.2999999999997</v>
      </c>
      <c r="G8" s="22">
        <v>2471.92</v>
      </c>
      <c r="H8" s="22">
        <v>2465.7600000000002</v>
      </c>
      <c r="I8" s="13">
        <f t="shared" si="0"/>
        <v>2463.2999999999997</v>
      </c>
      <c r="J8" s="13">
        <f t="shared" si="1"/>
        <v>2463.2999999999997</v>
      </c>
      <c r="K8" s="23">
        <v>0</v>
      </c>
      <c r="L8" s="26">
        <f t="shared" si="2"/>
        <v>2466.9933333333333</v>
      </c>
      <c r="M8" s="26">
        <f t="shared" si="3"/>
        <v>4.4403753595089714</v>
      </c>
      <c r="N8" s="9">
        <f t="shared" si="4"/>
        <v>1.7999138058104351E-3</v>
      </c>
      <c r="O8" s="10">
        <f t="shared" si="5"/>
        <v>2463.2999999999997</v>
      </c>
      <c r="P8" s="22">
        <f t="shared" si="6"/>
        <v>2463.2999999999997</v>
      </c>
      <c r="Q8" s="22">
        <f t="shared" si="7"/>
        <v>24632.999999999996</v>
      </c>
    </row>
    <row r="9" spans="1:17" s="24" customFormat="1" ht="55.2" customHeight="1">
      <c r="A9" s="28">
        <v>5</v>
      </c>
      <c r="B9" s="27"/>
      <c r="C9" s="49" t="s">
        <v>36</v>
      </c>
      <c r="D9" s="21" t="s">
        <v>44</v>
      </c>
      <c r="E9" s="25">
        <v>10</v>
      </c>
      <c r="F9" s="22">
        <v>1329.3999999999999</v>
      </c>
      <c r="G9" s="22">
        <v>1334.06</v>
      </c>
      <c r="H9" s="22">
        <v>1330.73</v>
      </c>
      <c r="I9" s="13">
        <f t="shared" si="0"/>
        <v>1329.3999999999999</v>
      </c>
      <c r="J9" s="13">
        <f t="shared" si="1"/>
        <v>1329.3999999999999</v>
      </c>
      <c r="K9" s="23">
        <v>0</v>
      </c>
      <c r="L9" s="26">
        <f t="shared" si="2"/>
        <v>1331.3966666666668</v>
      </c>
      <c r="M9" s="26">
        <f t="shared" si="3"/>
        <v>2.4004652326858325</v>
      </c>
      <c r="N9" s="9">
        <f t="shared" si="4"/>
        <v>1.8029677351496791E-3</v>
      </c>
      <c r="O9" s="10">
        <f t="shared" si="5"/>
        <v>1329.3999999999999</v>
      </c>
      <c r="P9" s="22">
        <f t="shared" si="6"/>
        <v>1329.3999999999999</v>
      </c>
      <c r="Q9" s="22">
        <f t="shared" si="7"/>
        <v>13293.999999999998</v>
      </c>
    </row>
    <row r="10" spans="1:17" s="24" customFormat="1" ht="66">
      <c r="A10" s="28">
        <v>6</v>
      </c>
      <c r="B10" s="27"/>
      <c r="C10" s="21" t="s">
        <v>30</v>
      </c>
      <c r="D10" s="21" t="s">
        <v>27</v>
      </c>
      <c r="E10" s="25">
        <v>36</v>
      </c>
      <c r="F10" s="22">
        <v>2600</v>
      </c>
      <c r="G10" s="22">
        <v>2609.11</v>
      </c>
      <c r="H10" s="22">
        <v>2602.6</v>
      </c>
      <c r="I10" s="13">
        <f t="shared" si="0"/>
        <v>2600</v>
      </c>
      <c r="J10" s="13">
        <f t="shared" si="1"/>
        <v>2600</v>
      </c>
      <c r="K10" s="23">
        <v>0</v>
      </c>
      <c r="L10" s="26">
        <f t="shared" si="2"/>
        <v>2603.9033333333336</v>
      </c>
      <c r="M10" s="26">
        <f t="shared" si="3"/>
        <v>4.6927639332630093</v>
      </c>
      <c r="N10" s="9">
        <f t="shared" si="4"/>
        <v>1.8022035891999352E-3</v>
      </c>
      <c r="O10" s="10">
        <f t="shared" si="5"/>
        <v>2600</v>
      </c>
      <c r="P10" s="22">
        <f t="shared" si="6"/>
        <v>2600</v>
      </c>
      <c r="Q10" s="22">
        <f t="shared" si="7"/>
        <v>93600</v>
      </c>
    </row>
    <row r="11" spans="1:17" s="24" customFormat="1" ht="39.6">
      <c r="A11" s="28">
        <v>7</v>
      </c>
      <c r="B11" s="27"/>
      <c r="C11" s="49" t="s">
        <v>38</v>
      </c>
      <c r="D11" s="21" t="s">
        <v>28</v>
      </c>
      <c r="E11" s="25">
        <v>25</v>
      </c>
      <c r="F11" s="22">
        <v>645.15</v>
      </c>
      <c r="G11" s="22">
        <v>647.41</v>
      </c>
      <c r="H11" s="22">
        <v>645.79999999999995</v>
      </c>
      <c r="I11" s="13">
        <f t="shared" si="0"/>
        <v>645.15</v>
      </c>
      <c r="J11" s="13">
        <f t="shared" si="1"/>
        <v>645.15</v>
      </c>
      <c r="K11" s="23">
        <v>0</v>
      </c>
      <c r="L11" s="26">
        <f t="shared" si="2"/>
        <v>646.12</v>
      </c>
      <c r="M11" s="26">
        <f t="shared" si="3"/>
        <v>1.1634861408714741</v>
      </c>
      <c r="N11" s="9">
        <f t="shared" si="4"/>
        <v>1.8007276370820809E-3</v>
      </c>
      <c r="O11" s="10">
        <f t="shared" si="5"/>
        <v>645.15</v>
      </c>
      <c r="P11" s="22">
        <f t="shared" si="6"/>
        <v>645.15</v>
      </c>
      <c r="Q11" s="22">
        <f t="shared" si="7"/>
        <v>16128.75</v>
      </c>
    </row>
    <row r="12" spans="1:17" s="24" customFormat="1" ht="39.6">
      <c r="A12" s="28">
        <v>8</v>
      </c>
      <c r="B12" s="27"/>
      <c r="C12" s="49" t="s">
        <v>38</v>
      </c>
      <c r="D12" s="21" t="s">
        <v>28</v>
      </c>
      <c r="E12" s="25">
        <v>25</v>
      </c>
      <c r="F12" s="22">
        <v>830.87499999999989</v>
      </c>
      <c r="G12" s="22">
        <v>833.79</v>
      </c>
      <c r="H12" s="22">
        <v>831.71</v>
      </c>
      <c r="I12" s="13">
        <f t="shared" si="0"/>
        <v>830.87499999999989</v>
      </c>
      <c r="J12" s="13">
        <f t="shared" si="1"/>
        <v>830.87499999999989</v>
      </c>
      <c r="K12" s="23">
        <v>0</v>
      </c>
      <c r="L12" s="26">
        <f t="shared" si="2"/>
        <v>832.125</v>
      </c>
      <c r="M12" s="26">
        <f t="shared" si="3"/>
        <v>1.5011578864330248</v>
      </c>
      <c r="N12" s="9">
        <f t="shared" si="4"/>
        <v>1.8040052713631063E-3</v>
      </c>
      <c r="O12" s="10">
        <f t="shared" si="5"/>
        <v>830.87499999999989</v>
      </c>
      <c r="P12" s="22">
        <f t="shared" si="6"/>
        <v>830.87499999999989</v>
      </c>
      <c r="Q12" s="22">
        <f t="shared" si="7"/>
        <v>20771.874999999996</v>
      </c>
    </row>
    <row r="13" spans="1:17" s="24" customFormat="1" ht="39.6">
      <c r="A13" s="28">
        <v>9</v>
      </c>
      <c r="B13" s="27"/>
      <c r="C13" s="49" t="s">
        <v>38</v>
      </c>
      <c r="D13" s="21" t="s">
        <v>27</v>
      </c>
      <c r="E13" s="25">
        <v>25</v>
      </c>
      <c r="F13" s="22">
        <v>879.74999999999989</v>
      </c>
      <c r="G13" s="22">
        <v>882.83</v>
      </c>
      <c r="H13" s="22">
        <v>880.63</v>
      </c>
      <c r="I13" s="13">
        <f t="shared" si="0"/>
        <v>879.74999999999989</v>
      </c>
      <c r="J13" s="13">
        <f t="shared" si="1"/>
        <v>879.74999999999989</v>
      </c>
      <c r="K13" s="23">
        <v>0</v>
      </c>
      <c r="L13" s="26">
        <f t="shared" si="2"/>
        <v>881.07</v>
      </c>
      <c r="M13" s="26">
        <f t="shared" si="3"/>
        <v>1.5864425612042259</v>
      </c>
      <c r="N13" s="9">
        <f t="shared" si="4"/>
        <v>1.8005862884949275E-3</v>
      </c>
      <c r="O13" s="10">
        <f t="shared" si="5"/>
        <v>879.74999999999989</v>
      </c>
      <c r="P13" s="22">
        <f t="shared" si="6"/>
        <v>879.74999999999989</v>
      </c>
      <c r="Q13" s="22">
        <f t="shared" si="7"/>
        <v>21993.749999999996</v>
      </c>
    </row>
    <row r="14" spans="1:17" s="24" customFormat="1" ht="39.6">
      <c r="A14" s="28">
        <v>10</v>
      </c>
      <c r="B14" s="27"/>
      <c r="C14" s="49" t="s">
        <v>38</v>
      </c>
      <c r="D14" s="21" t="s">
        <v>28</v>
      </c>
      <c r="E14" s="25">
        <v>25</v>
      </c>
      <c r="F14" s="22">
        <v>1163.2249999999999</v>
      </c>
      <c r="G14" s="22">
        <v>1167.3</v>
      </c>
      <c r="H14" s="22">
        <v>1164.3900000000001</v>
      </c>
      <c r="I14" s="13">
        <f t="shared" si="0"/>
        <v>1163.2249999999999</v>
      </c>
      <c r="J14" s="13">
        <f t="shared" si="1"/>
        <v>1163.2249999999999</v>
      </c>
      <c r="K14" s="23">
        <v>0</v>
      </c>
      <c r="L14" s="26">
        <f t="shared" si="2"/>
        <v>1164.9716666666666</v>
      </c>
      <c r="M14" s="26">
        <f t="shared" si="3"/>
        <v>2.0988469056444607</v>
      </c>
      <c r="N14" s="9">
        <f t="shared" si="4"/>
        <v>1.8016291431789851E-3</v>
      </c>
      <c r="O14" s="10">
        <f t="shared" si="5"/>
        <v>1163.2249999999999</v>
      </c>
      <c r="P14" s="22">
        <f t="shared" si="6"/>
        <v>1163.2249999999999</v>
      </c>
      <c r="Q14" s="22">
        <f t="shared" si="7"/>
        <v>29080.624999999996</v>
      </c>
    </row>
    <row r="15" spans="1:17" s="24" customFormat="1" ht="39.6">
      <c r="A15" s="28">
        <v>11</v>
      </c>
      <c r="B15" s="27"/>
      <c r="C15" s="49" t="s">
        <v>38</v>
      </c>
      <c r="D15" s="21" t="s">
        <v>28</v>
      </c>
      <c r="E15" s="25">
        <v>25</v>
      </c>
      <c r="F15" s="22">
        <v>1348.9499999999998</v>
      </c>
      <c r="G15" s="22">
        <v>1353.68</v>
      </c>
      <c r="H15" s="22">
        <v>1350.3</v>
      </c>
      <c r="I15" s="13">
        <f t="shared" si="0"/>
        <v>1348.9499999999998</v>
      </c>
      <c r="J15" s="13">
        <f t="shared" si="1"/>
        <v>1348.9499999999998</v>
      </c>
      <c r="K15" s="23">
        <v>0</v>
      </c>
      <c r="L15" s="26">
        <f t="shared" si="2"/>
        <v>1350.9766666666667</v>
      </c>
      <c r="M15" s="26">
        <f t="shared" si="3"/>
        <v>2.4365207434647269</v>
      </c>
      <c r="N15" s="9">
        <f t="shared" si="4"/>
        <v>1.8035254076419233E-3</v>
      </c>
      <c r="O15" s="10">
        <f t="shared" si="5"/>
        <v>1348.9499999999998</v>
      </c>
      <c r="P15" s="22">
        <f t="shared" si="6"/>
        <v>1348.9499999999998</v>
      </c>
      <c r="Q15" s="22">
        <f t="shared" si="7"/>
        <v>33723.749999999993</v>
      </c>
    </row>
    <row r="16" spans="1:17" s="24" customFormat="1" ht="52.8">
      <c r="A16" s="28">
        <v>12</v>
      </c>
      <c r="B16" s="27"/>
      <c r="C16" s="49" t="s">
        <v>36</v>
      </c>
      <c r="D16" s="21" t="s">
        <v>28</v>
      </c>
      <c r="E16" s="25">
        <v>5</v>
      </c>
      <c r="F16" s="22">
        <v>4340.0999999999995</v>
      </c>
      <c r="G16" s="22">
        <v>4355.3</v>
      </c>
      <c r="H16" s="22">
        <v>4344.4399999999996</v>
      </c>
      <c r="I16" s="13">
        <f t="shared" si="0"/>
        <v>4340.0999999999995</v>
      </c>
      <c r="J16" s="13">
        <f t="shared" si="1"/>
        <v>4340.0999999999995</v>
      </c>
      <c r="K16" s="23">
        <v>0</v>
      </c>
      <c r="L16" s="26">
        <f t="shared" si="2"/>
        <v>4346.6133333333337</v>
      </c>
      <c r="M16" s="26">
        <f t="shared" si="3"/>
        <v>7.8295934334637929</v>
      </c>
      <c r="N16" s="9">
        <f t="shared" si="4"/>
        <v>1.8013089348022197E-3</v>
      </c>
      <c r="O16" s="10">
        <f t="shared" si="5"/>
        <v>4340.0999999999995</v>
      </c>
      <c r="P16" s="22">
        <f t="shared" si="6"/>
        <v>4340.0999999999995</v>
      </c>
      <c r="Q16" s="22">
        <f t="shared" si="7"/>
        <v>21700.499999999996</v>
      </c>
    </row>
    <row r="17" spans="1:17" s="24" customFormat="1" ht="26.4">
      <c r="A17" s="28">
        <v>13</v>
      </c>
      <c r="B17" s="27"/>
      <c r="C17" s="49" t="s">
        <v>39</v>
      </c>
      <c r="D17" s="21" t="s">
        <v>27</v>
      </c>
      <c r="E17" s="25">
        <v>100</v>
      </c>
      <c r="F17" s="22">
        <v>275</v>
      </c>
      <c r="G17" s="22">
        <v>275.97000000000003</v>
      </c>
      <c r="H17" s="22">
        <v>275.27999999999997</v>
      </c>
      <c r="I17" s="13">
        <f>MIN(F17:H17)</f>
        <v>275</v>
      </c>
      <c r="J17" s="13">
        <f t="shared" si="1"/>
        <v>275</v>
      </c>
      <c r="K17" s="23">
        <v>0</v>
      </c>
      <c r="L17" s="26">
        <f>AVERAGE(F17:H17)*(1+K17)</f>
        <v>275.41666666666669</v>
      </c>
      <c r="M17" s="26">
        <f>STDEV(F17:H17)</f>
        <v>0.49923274465258399</v>
      </c>
      <c r="N17" s="9">
        <f>M17/L17</f>
        <v>1.8126453663633911E-3</v>
      </c>
      <c r="O17" s="10">
        <f>MIN(F17,G17,H17)</f>
        <v>275</v>
      </c>
      <c r="P17" s="22">
        <f>O17</f>
        <v>275</v>
      </c>
      <c r="Q17" s="22">
        <f>P17*E17</f>
        <v>27500</v>
      </c>
    </row>
    <row r="18" spans="1:17" s="24" customFormat="1" ht="39.6">
      <c r="A18" s="28">
        <v>14</v>
      </c>
      <c r="B18" s="27"/>
      <c r="C18" s="49" t="s">
        <v>40</v>
      </c>
      <c r="D18" s="21" t="s">
        <v>27</v>
      </c>
      <c r="E18" s="25">
        <v>1</v>
      </c>
      <c r="F18" s="22">
        <v>106740</v>
      </c>
      <c r="G18" s="22">
        <v>107113.86</v>
      </c>
      <c r="H18" s="22">
        <v>106846.74</v>
      </c>
      <c r="I18" s="13">
        <f t="shared" ref="I18:I22" si="8">MIN(F18:H18)</f>
        <v>106740</v>
      </c>
      <c r="J18" s="13">
        <f t="shared" ref="J18:J22" si="9">I18*(1+K18)</f>
        <v>106740</v>
      </c>
      <c r="K18" s="23">
        <v>0</v>
      </c>
      <c r="L18" s="26">
        <f t="shared" ref="L18:L22" si="10">AVERAGE(F18:H18)*(1+K18)</f>
        <v>106900.2</v>
      </c>
      <c r="M18" s="26">
        <f t="shared" ref="M18:M22" si="11">STDEV(F18:H18)</f>
        <v>192.5780454776708</v>
      </c>
      <c r="N18" s="9">
        <f t="shared" ref="N18:N22" si="12">M18/L18</f>
        <v>1.8014750718676935E-3</v>
      </c>
      <c r="O18" s="10">
        <f t="shared" ref="O18:O22" si="13">MIN(F18,G18,H18)</f>
        <v>106740</v>
      </c>
      <c r="P18" s="22">
        <f t="shared" ref="P18:P22" si="14">O18</f>
        <v>106740</v>
      </c>
      <c r="Q18" s="22">
        <f t="shared" ref="Q18:Q22" si="15">P18*E18</f>
        <v>106740</v>
      </c>
    </row>
    <row r="19" spans="1:17" s="24" customFormat="1" ht="52.8">
      <c r="A19" s="28">
        <v>15</v>
      </c>
      <c r="B19" s="27"/>
      <c r="C19" s="49" t="s">
        <v>41</v>
      </c>
      <c r="D19" s="21" t="s">
        <v>27</v>
      </c>
      <c r="E19" s="25">
        <v>5000</v>
      </c>
      <c r="F19" s="22">
        <v>1.9</v>
      </c>
      <c r="G19" s="22">
        <v>1.9</v>
      </c>
      <c r="H19" s="22">
        <v>1.9</v>
      </c>
      <c r="I19" s="13">
        <f t="shared" si="8"/>
        <v>1.9</v>
      </c>
      <c r="J19" s="13">
        <f t="shared" si="9"/>
        <v>1.9</v>
      </c>
      <c r="K19" s="23">
        <v>0</v>
      </c>
      <c r="L19" s="26">
        <f t="shared" si="10"/>
        <v>1.8999999999999997</v>
      </c>
      <c r="M19" s="26">
        <f t="shared" si="11"/>
        <v>2.7194799110210365E-16</v>
      </c>
      <c r="N19" s="9">
        <f t="shared" si="12"/>
        <v>1.4313052163268616E-16</v>
      </c>
      <c r="O19" s="10">
        <f t="shared" si="13"/>
        <v>1.9</v>
      </c>
      <c r="P19" s="22">
        <f t="shared" si="14"/>
        <v>1.9</v>
      </c>
      <c r="Q19" s="22">
        <f t="shared" si="15"/>
        <v>9500</v>
      </c>
    </row>
    <row r="20" spans="1:17" s="24" customFormat="1" ht="39.6">
      <c r="A20" s="28">
        <v>16</v>
      </c>
      <c r="B20" s="27"/>
      <c r="C20" s="49" t="s">
        <v>42</v>
      </c>
      <c r="D20" s="21" t="s">
        <v>27</v>
      </c>
      <c r="E20" s="25">
        <v>100</v>
      </c>
      <c r="F20" s="22">
        <v>570</v>
      </c>
      <c r="G20" s="22">
        <v>572</v>
      </c>
      <c r="H20" s="22">
        <v>570.57000000000005</v>
      </c>
      <c r="I20" s="13">
        <f t="shared" si="8"/>
        <v>570</v>
      </c>
      <c r="J20" s="13">
        <f t="shared" si="9"/>
        <v>570</v>
      </c>
      <c r="K20" s="23">
        <v>0</v>
      </c>
      <c r="L20" s="26">
        <f t="shared" si="10"/>
        <v>570.85666666666668</v>
      </c>
      <c r="M20" s="26">
        <f t="shared" si="11"/>
        <v>1.0303559255584058</v>
      </c>
      <c r="N20" s="9">
        <f t="shared" si="12"/>
        <v>1.8049293031381008E-3</v>
      </c>
      <c r="O20" s="10">
        <f t="shared" si="13"/>
        <v>570</v>
      </c>
      <c r="P20" s="22">
        <f t="shared" si="14"/>
        <v>570</v>
      </c>
      <c r="Q20" s="22">
        <f t="shared" si="15"/>
        <v>57000</v>
      </c>
    </row>
    <row r="21" spans="1:17" s="24" customFormat="1" ht="132">
      <c r="A21" s="28">
        <v>17</v>
      </c>
      <c r="B21" s="27"/>
      <c r="C21" s="49" t="s">
        <v>43</v>
      </c>
      <c r="D21" s="21" t="s">
        <v>28</v>
      </c>
      <c r="E21" s="25">
        <v>30</v>
      </c>
      <c r="F21" s="22">
        <v>1090</v>
      </c>
      <c r="G21" s="22">
        <v>1093.82</v>
      </c>
      <c r="H21" s="22">
        <v>1091.0899999999999</v>
      </c>
      <c r="I21" s="13">
        <f t="shared" si="8"/>
        <v>1090</v>
      </c>
      <c r="J21" s="13">
        <f t="shared" si="9"/>
        <v>1090</v>
      </c>
      <c r="K21" s="23">
        <v>0</v>
      </c>
      <c r="L21" s="26">
        <f t="shared" si="10"/>
        <v>1091.6366666666665</v>
      </c>
      <c r="M21" s="26">
        <f t="shared" si="11"/>
        <v>1.9677991089878151</v>
      </c>
      <c r="N21" s="9">
        <f t="shared" si="12"/>
        <v>1.8026136067749788E-3</v>
      </c>
      <c r="O21" s="10">
        <f t="shared" si="13"/>
        <v>1090</v>
      </c>
      <c r="P21" s="22">
        <f t="shared" si="14"/>
        <v>1090</v>
      </c>
      <c r="Q21" s="22">
        <f t="shared" si="15"/>
        <v>32700</v>
      </c>
    </row>
    <row r="22" spans="1:17" s="24" customFormat="1" ht="132">
      <c r="A22" s="28">
        <v>18</v>
      </c>
      <c r="B22" s="27"/>
      <c r="C22" s="49" t="s">
        <v>31</v>
      </c>
      <c r="D22" s="21" t="s">
        <v>28</v>
      </c>
      <c r="E22" s="25">
        <v>47</v>
      </c>
      <c r="F22" s="22">
        <v>730</v>
      </c>
      <c r="G22" s="22">
        <v>732.56</v>
      </c>
      <c r="H22" s="22">
        <v>730.73</v>
      </c>
      <c r="I22" s="13">
        <f t="shared" si="8"/>
        <v>730</v>
      </c>
      <c r="J22" s="13">
        <f t="shared" si="9"/>
        <v>730</v>
      </c>
      <c r="K22" s="23">
        <v>0</v>
      </c>
      <c r="L22" s="26">
        <f t="shared" si="10"/>
        <v>731.09666666666669</v>
      </c>
      <c r="M22" s="26">
        <f t="shared" si="11"/>
        <v>1.3187999595591617</v>
      </c>
      <c r="N22" s="9">
        <f t="shared" si="12"/>
        <v>1.8038653705973607E-3</v>
      </c>
      <c r="O22" s="10">
        <f t="shared" si="13"/>
        <v>730</v>
      </c>
      <c r="P22" s="22">
        <f t="shared" si="14"/>
        <v>730</v>
      </c>
      <c r="Q22" s="22">
        <f t="shared" si="15"/>
        <v>34310</v>
      </c>
    </row>
    <row r="23" spans="1:17" s="6" customFormat="1" ht="13.8">
      <c r="A23" s="14"/>
      <c r="B23" s="14"/>
      <c r="C23" s="14"/>
      <c r="D23" s="14"/>
      <c r="E23" s="15" t="s">
        <v>18</v>
      </c>
      <c r="F23" s="18"/>
      <c r="G23" s="18"/>
      <c r="H23" s="18"/>
      <c r="I23" s="19"/>
      <c r="J23" s="19"/>
      <c r="K23" s="17"/>
      <c r="L23" s="16"/>
      <c r="M23" s="44" t="s">
        <v>24</v>
      </c>
      <c r="N23" s="44"/>
      <c r="O23" s="44"/>
      <c r="P23" s="44"/>
      <c r="Q23" s="20">
        <f>SUM(Q5:Q22)</f>
        <v>599502.25</v>
      </c>
    </row>
    <row r="24" spans="1:17" ht="37.5" customHeight="1">
      <c r="A24" s="34" t="s">
        <v>45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1"/>
      <c r="P24" s="11"/>
      <c r="Q24" s="12"/>
    </row>
    <row r="25" spans="1:17" ht="82.5" customHeight="1">
      <c r="A25" s="31" t="s">
        <v>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11"/>
      <c r="P25" s="11"/>
    </row>
    <row r="26" spans="1:17" ht="48" customHeight="1">
      <c r="A26" s="35" t="s">
        <v>7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1:17" ht="31.2">
      <c r="C27" s="1" t="s">
        <v>2</v>
      </c>
      <c r="D27" s="4" t="s">
        <v>1</v>
      </c>
      <c r="E27" s="30" t="s">
        <v>3</v>
      </c>
      <c r="F27" s="30"/>
    </row>
    <row r="28" spans="1:17">
      <c r="D28" s="4" t="s">
        <v>4</v>
      </c>
      <c r="E28" s="30" t="s">
        <v>5</v>
      </c>
      <c r="F28" s="30"/>
    </row>
    <row r="29" spans="1:17">
      <c r="I29" s="1"/>
      <c r="J29" s="1"/>
      <c r="K29" s="1"/>
      <c r="L29" s="1"/>
    </row>
    <row r="31" spans="1:17">
      <c r="A31" s="38"/>
      <c r="B31" s="38"/>
      <c r="C31" s="36"/>
      <c r="D31" s="36"/>
      <c r="E31" s="36"/>
    </row>
    <row r="32" spans="1:17">
      <c r="A32" s="2"/>
      <c r="B32" s="2"/>
      <c r="C32" s="2"/>
      <c r="D32" s="5"/>
    </row>
    <row r="33" spans="1:14">
      <c r="A33" s="30"/>
      <c r="B33" s="30"/>
      <c r="C33" s="37"/>
      <c r="D33" s="37"/>
      <c r="E33" s="37"/>
      <c r="F33" s="37"/>
    </row>
    <row r="34" spans="1:1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</sheetData>
  <sheetProtection selectLockedCells="1" selectUnlockedCells="1"/>
  <mergeCells count="28">
    <mergeCell ref="A1:N1"/>
    <mergeCell ref="A2:N2"/>
    <mergeCell ref="N3:N4"/>
    <mergeCell ref="A3:A4"/>
    <mergeCell ref="B3:B4"/>
    <mergeCell ref="C3:C4"/>
    <mergeCell ref="J3:J4"/>
    <mergeCell ref="K3:K4"/>
    <mergeCell ref="P3:P4"/>
    <mergeCell ref="O3:O4"/>
    <mergeCell ref="Q3:Q4"/>
    <mergeCell ref="M23:P23"/>
    <mergeCell ref="E28:F28"/>
    <mergeCell ref="A33:B33"/>
    <mergeCell ref="A25:N25"/>
    <mergeCell ref="L3:L4"/>
    <mergeCell ref="M3:M4"/>
    <mergeCell ref="A34:N34"/>
    <mergeCell ref="A24:N24"/>
    <mergeCell ref="A26:N26"/>
    <mergeCell ref="C31:E31"/>
    <mergeCell ref="C33:F33"/>
    <mergeCell ref="E27:F27"/>
    <mergeCell ref="A31:B31"/>
    <mergeCell ref="D3:D4"/>
    <mergeCell ref="E3:E4"/>
    <mergeCell ref="F3:H3"/>
    <mergeCell ref="I3:I4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2026-06-10T09:00:42Z</dcterms:modified>
</cp:coreProperties>
</file>