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icpm\fs\HOME\Хозяйственная часть\Отдел капитального и текущего ремонта\Яценко\Рабочий стол\НМИЦ\2026 ремонт помещений КА\ПОГОРЕЛОВ\ИТП\"/>
    </mc:Choice>
  </mc:AlternateContent>
  <xr:revisionPtr revIDLastSave="0" documentId="13_ncr:1_{DE24454F-F4B4-40F7-9D47-D3352F3A96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мета по ФСНБ 421+557прРИМ" sheetId="7" r:id="rId1"/>
    <sheet name="Ведомость объемов работ" sheetId="8" r:id="rId2"/>
    <sheet name="Source" sheetId="1" state="hidden" r:id="rId3"/>
    <sheet name="SourceObSm" sheetId="2" state="hidden" r:id="rId4"/>
    <sheet name="SmtRes" sheetId="3" state="hidden" r:id="rId5"/>
    <sheet name="EtalonRes" sheetId="4" state="hidden" r:id="rId6"/>
    <sheet name="SrcPoprs" sheetId="5" state="hidden" r:id="rId7"/>
    <sheet name="SrcKA" sheetId="6" state="hidden" r:id="rId8"/>
  </sheets>
  <definedNames>
    <definedName name="_xlnm.Print_Titles" localSheetId="1">'Ведомость объемов работ'!$17:$17</definedName>
    <definedName name="_xlnm.Print_Titles" localSheetId="0">'Смета по ФСНБ 421+557прРИМ'!$51:$51</definedName>
    <definedName name="_xlnm.Print_Area" localSheetId="1">'Ведомость объемов работ'!$A$1:$H$64</definedName>
    <definedName name="_xlnm.Print_Area" localSheetId="0">'Смета по ФСНБ 421+557прРИМ'!$A$1:$L$730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13" i="8" l="1"/>
  <c r="BA584" i="7"/>
  <c r="AZ584" i="7"/>
  <c r="AE584" i="7"/>
  <c r="AD584" i="7"/>
  <c r="AW584" i="7"/>
  <c r="AT584" i="7"/>
  <c r="BA566" i="7"/>
  <c r="AZ566" i="7"/>
  <c r="AE566" i="7"/>
  <c r="AD566" i="7"/>
  <c r="AW566" i="7"/>
  <c r="AT566" i="7"/>
  <c r="BA548" i="7"/>
  <c r="AZ548" i="7"/>
  <c r="AE548" i="7"/>
  <c r="AD548" i="7"/>
  <c r="AW548" i="7"/>
  <c r="AT548" i="7"/>
  <c r="BA496" i="7"/>
  <c r="AZ496" i="7"/>
  <c r="AE496" i="7"/>
  <c r="AD496" i="7"/>
  <c r="AW492" i="7"/>
  <c r="BA492" i="7"/>
  <c r="AZ492" i="7"/>
  <c r="AE492" i="7"/>
  <c r="AD492" i="7"/>
  <c r="AN492" i="7"/>
  <c r="AW491" i="7"/>
  <c r="AN491" i="7"/>
  <c r="BA491" i="7"/>
  <c r="AZ491" i="7"/>
  <c r="AE491" i="7"/>
  <c r="AD491" i="7"/>
  <c r="AW496" i="7"/>
  <c r="AO496" i="7"/>
  <c r="BA472" i="7"/>
  <c r="AZ472" i="7"/>
  <c r="AE472" i="7"/>
  <c r="AD472" i="7"/>
  <c r="AN468" i="7"/>
  <c r="BA468" i="7"/>
  <c r="AZ468" i="7"/>
  <c r="AE468" i="7"/>
  <c r="AD468" i="7"/>
  <c r="AW468" i="7"/>
  <c r="AW472" i="7"/>
  <c r="BA452" i="7"/>
  <c r="AZ452" i="7"/>
  <c r="AE452" i="7"/>
  <c r="AD452" i="7"/>
  <c r="AW452" i="7"/>
  <c r="AT452" i="7"/>
  <c r="AO452" i="7"/>
  <c r="AT431" i="7"/>
  <c r="BA431" i="7"/>
  <c r="AZ431" i="7"/>
  <c r="AE431" i="7"/>
  <c r="AD431" i="7"/>
  <c r="AW427" i="7"/>
  <c r="AN427" i="7"/>
  <c r="BA427" i="7"/>
  <c r="AZ427" i="7"/>
  <c r="AE427" i="7"/>
  <c r="AD427" i="7"/>
  <c r="AW431" i="7"/>
  <c r="BA409" i="7"/>
  <c r="AZ409" i="7"/>
  <c r="AE409" i="7"/>
  <c r="AD409" i="7"/>
  <c r="AW409" i="7"/>
  <c r="AT381" i="7"/>
  <c r="BA381" i="7"/>
  <c r="AZ381" i="7"/>
  <c r="AE381" i="7"/>
  <c r="AD381" i="7"/>
  <c r="AW381" i="7"/>
  <c r="AO381" i="7"/>
  <c r="BA331" i="7"/>
  <c r="AZ331" i="7"/>
  <c r="AE331" i="7"/>
  <c r="AD331" i="7"/>
  <c r="BA327" i="7"/>
  <c r="AZ327" i="7"/>
  <c r="AE327" i="7"/>
  <c r="AD327" i="7"/>
  <c r="AW327" i="7"/>
  <c r="BA326" i="7"/>
  <c r="AZ326" i="7"/>
  <c r="AE326" i="7"/>
  <c r="AD326" i="7"/>
  <c r="AW326" i="7"/>
  <c r="AW331" i="7"/>
  <c r="BA307" i="7"/>
  <c r="AZ307" i="7"/>
  <c r="AE307" i="7"/>
  <c r="AD307" i="7"/>
  <c r="BA303" i="7"/>
  <c r="AZ303" i="7"/>
  <c r="AE303" i="7"/>
  <c r="AD303" i="7"/>
  <c r="AW303" i="7"/>
  <c r="BA302" i="7"/>
  <c r="AZ302" i="7"/>
  <c r="AE302" i="7"/>
  <c r="AD302" i="7"/>
  <c r="AW302" i="7"/>
  <c r="AW307" i="7"/>
  <c r="BA249" i="7"/>
  <c r="AZ249" i="7"/>
  <c r="AE249" i="7"/>
  <c r="AD249" i="7"/>
  <c r="BA245" i="7"/>
  <c r="AZ245" i="7"/>
  <c r="AE245" i="7"/>
  <c r="AD245" i="7"/>
  <c r="AW245" i="7"/>
  <c r="AW244" i="7"/>
  <c r="AN244" i="7"/>
  <c r="BA244" i="7"/>
  <c r="AZ244" i="7"/>
  <c r="AE244" i="7"/>
  <c r="AD244" i="7"/>
  <c r="AW249" i="7"/>
  <c r="AW223" i="7"/>
  <c r="BA223" i="7"/>
  <c r="AZ223" i="7"/>
  <c r="AE223" i="7"/>
  <c r="AD223" i="7"/>
  <c r="AW219" i="7"/>
  <c r="AN219" i="7"/>
  <c r="BA219" i="7"/>
  <c r="AZ219" i="7"/>
  <c r="AE219" i="7"/>
  <c r="AD219" i="7"/>
  <c r="AT208" i="7"/>
  <c r="AO208" i="7"/>
  <c r="BA208" i="7"/>
  <c r="AZ208" i="7"/>
  <c r="AE208" i="7"/>
  <c r="AD208" i="7"/>
  <c r="BK204" i="7"/>
  <c r="AN204" i="7"/>
  <c r="BA204" i="7"/>
  <c r="AZ204" i="7"/>
  <c r="AE204" i="7"/>
  <c r="AD204" i="7"/>
  <c r="AW204" i="7"/>
  <c r="AW203" i="7"/>
  <c r="AN203" i="7"/>
  <c r="BA203" i="7"/>
  <c r="AZ203" i="7"/>
  <c r="AE203" i="7"/>
  <c r="AD203" i="7"/>
  <c r="AW208" i="7"/>
  <c r="AW195" i="7"/>
  <c r="AT195" i="7"/>
  <c r="BA195" i="7"/>
  <c r="AZ195" i="7"/>
  <c r="AE195" i="7"/>
  <c r="AD195" i="7"/>
  <c r="AW191" i="7"/>
  <c r="AN191" i="7"/>
  <c r="BA191" i="7"/>
  <c r="AZ191" i="7"/>
  <c r="AE191" i="7"/>
  <c r="AD191" i="7"/>
  <c r="AR180" i="7"/>
  <c r="BA180" i="7"/>
  <c r="AZ180" i="7"/>
  <c r="AE180" i="7"/>
  <c r="AD180" i="7"/>
  <c r="AW180" i="7"/>
  <c r="AT128" i="7"/>
  <c r="AO128" i="7"/>
  <c r="BA128" i="7"/>
  <c r="AZ128" i="7"/>
  <c r="AE128" i="7"/>
  <c r="AD128" i="7"/>
  <c r="AR128" i="7"/>
  <c r="AT113" i="7"/>
  <c r="AO113" i="7"/>
  <c r="BA113" i="7"/>
  <c r="AZ113" i="7"/>
  <c r="AE113" i="7"/>
  <c r="AD113" i="7"/>
  <c r="AW113" i="7"/>
  <c r="AT98" i="7"/>
  <c r="AO98" i="7"/>
  <c r="BA98" i="7"/>
  <c r="AZ98" i="7"/>
  <c r="AE98" i="7"/>
  <c r="AD98" i="7"/>
  <c r="AT83" i="7"/>
  <c r="AO83" i="7"/>
  <c r="BA83" i="7"/>
  <c r="AZ83" i="7"/>
  <c r="AE83" i="7"/>
  <c r="AD83" i="7"/>
  <c r="AW83" i="7"/>
  <c r="AR83" i="7"/>
  <c r="AT68" i="7"/>
  <c r="AO68" i="7"/>
  <c r="BA68" i="7"/>
  <c r="AZ68" i="7"/>
  <c r="AE68" i="7"/>
  <c r="AD68" i="7"/>
  <c r="AR68" i="7"/>
  <c r="CO6" i="7"/>
  <c r="CO4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1" i="3"/>
  <c r="Y1" i="3"/>
  <c r="CY1" i="3"/>
  <c r="CZ1" i="3"/>
  <c r="DB1" i="3" s="1"/>
  <c r="DA1" i="3"/>
  <c r="DC1" i="3"/>
  <c r="A2" i="3"/>
  <c r="Y2" i="3"/>
  <c r="CY2" i="3"/>
  <c r="CZ2" i="3"/>
  <c r="DA2" i="3"/>
  <c r="DB2" i="3"/>
  <c r="DC2" i="3"/>
  <c r="A3" i="3"/>
  <c r="Y3" i="3"/>
  <c r="CY3" i="3"/>
  <c r="CZ3" i="3"/>
  <c r="DA3" i="3"/>
  <c r="DB3" i="3"/>
  <c r="DC3" i="3"/>
  <c r="A4" i="3"/>
  <c r="Y4" i="3"/>
  <c r="CY4" i="3"/>
  <c r="CZ4" i="3"/>
  <c r="DB4" i="3" s="1"/>
  <c r="DA4" i="3"/>
  <c r="DC4" i="3"/>
  <c r="A5" i="3"/>
  <c r="Y5" i="3"/>
  <c r="CY5" i="3"/>
  <c r="CZ5" i="3"/>
  <c r="DB5" i="3" s="1"/>
  <c r="DA5" i="3"/>
  <c r="DC5" i="3"/>
  <c r="A6" i="3"/>
  <c r="Y6" i="3"/>
  <c r="CY6" i="3"/>
  <c r="CZ6" i="3"/>
  <c r="DB6" i="3" s="1"/>
  <c r="DA6" i="3"/>
  <c r="DC6" i="3"/>
  <c r="A7" i="3"/>
  <c r="Y7" i="3"/>
  <c r="CY7" i="3"/>
  <c r="CZ7" i="3"/>
  <c r="DB7" i="3" s="1"/>
  <c r="DA7" i="3"/>
  <c r="DC7" i="3"/>
  <c r="A8" i="3"/>
  <c r="Y8" i="3"/>
  <c r="CY8" i="3"/>
  <c r="CZ8" i="3"/>
  <c r="DA8" i="3"/>
  <c r="DB8" i="3"/>
  <c r="DC8" i="3"/>
  <c r="A9" i="3"/>
  <c r="Y9" i="3"/>
  <c r="CY9" i="3"/>
  <c r="CZ9" i="3"/>
  <c r="DB9" i="3" s="1"/>
  <c r="DA9" i="3"/>
  <c r="DC9" i="3"/>
  <c r="A10" i="3"/>
  <c r="Y10" i="3"/>
  <c r="CY10" i="3"/>
  <c r="CZ10" i="3"/>
  <c r="DA10" i="3"/>
  <c r="DB10" i="3"/>
  <c r="DC10" i="3"/>
  <c r="A11" i="3"/>
  <c r="Y11" i="3"/>
  <c r="CY11" i="3"/>
  <c r="CZ11" i="3"/>
  <c r="DA11" i="3"/>
  <c r="DB11" i="3"/>
  <c r="DC11" i="3"/>
  <c r="A12" i="3"/>
  <c r="Y12" i="3"/>
  <c r="CY12" i="3"/>
  <c r="CZ12" i="3"/>
  <c r="DB12" i="3" s="1"/>
  <c r="DA12" i="3"/>
  <c r="DC12" i="3"/>
  <c r="A13" i="3"/>
  <c r="Y13" i="3"/>
  <c r="CY13" i="3"/>
  <c r="CZ13" i="3"/>
  <c r="DA13" i="3"/>
  <c r="DB13" i="3"/>
  <c r="DC13" i="3"/>
  <c r="A14" i="3"/>
  <c r="Y14" i="3"/>
  <c r="CY14" i="3"/>
  <c r="CZ14" i="3"/>
  <c r="DB14" i="3" s="1"/>
  <c r="DA14" i="3"/>
  <c r="DC14" i="3"/>
  <c r="A15" i="3"/>
  <c r="Y15" i="3"/>
  <c r="CY15" i="3"/>
  <c r="CZ15" i="3"/>
  <c r="DB15" i="3" s="1"/>
  <c r="DA15" i="3"/>
  <c r="DC15" i="3"/>
  <c r="A16" i="3"/>
  <c r="Y16" i="3"/>
  <c r="CY16" i="3"/>
  <c r="CZ16" i="3"/>
  <c r="DA16" i="3"/>
  <c r="DB16" i="3"/>
  <c r="DC16" i="3"/>
  <c r="A17" i="3"/>
  <c r="Y17" i="3"/>
  <c r="CY17" i="3"/>
  <c r="CZ17" i="3"/>
  <c r="DB17" i="3" s="1"/>
  <c r="DA17" i="3"/>
  <c r="DC17" i="3"/>
  <c r="A18" i="3"/>
  <c r="Y18" i="3"/>
  <c r="CY18" i="3"/>
  <c r="CZ18" i="3"/>
  <c r="DB18" i="3" s="1"/>
  <c r="DA18" i="3"/>
  <c r="DC18" i="3"/>
  <c r="A19" i="3"/>
  <c r="Y19" i="3"/>
  <c r="CY19" i="3"/>
  <c r="CZ19" i="3"/>
  <c r="DA19" i="3"/>
  <c r="DB19" i="3"/>
  <c r="DC19" i="3"/>
  <c r="A20" i="3"/>
  <c r="Y20" i="3"/>
  <c r="CY20" i="3"/>
  <c r="CZ20" i="3"/>
  <c r="DB20" i="3" s="1"/>
  <c r="DA20" i="3"/>
  <c r="DC20" i="3"/>
  <c r="A21" i="3"/>
  <c r="Y21" i="3"/>
  <c r="CY21" i="3"/>
  <c r="CZ21" i="3"/>
  <c r="DB21" i="3" s="1"/>
  <c r="DA21" i="3"/>
  <c r="DC21" i="3"/>
  <c r="A22" i="3"/>
  <c r="Y22" i="3"/>
  <c r="CY22" i="3"/>
  <c r="CZ22" i="3"/>
  <c r="DB22" i="3" s="1"/>
  <c r="DA22" i="3"/>
  <c r="DC22" i="3"/>
  <c r="A23" i="3"/>
  <c r="Y23" i="3"/>
  <c r="CY23" i="3"/>
  <c r="CZ23" i="3"/>
  <c r="DA23" i="3"/>
  <c r="DB23" i="3"/>
  <c r="DC23" i="3"/>
  <c r="A24" i="3"/>
  <c r="Y24" i="3"/>
  <c r="CY24" i="3"/>
  <c r="CZ24" i="3"/>
  <c r="DA24" i="3"/>
  <c r="DB24" i="3"/>
  <c r="DC24" i="3"/>
  <c r="A25" i="3"/>
  <c r="Y25" i="3"/>
  <c r="CY25" i="3"/>
  <c r="CZ25" i="3"/>
  <c r="DA25" i="3"/>
  <c r="DB25" i="3"/>
  <c r="DC25" i="3"/>
  <c r="A26" i="3"/>
  <c r="Y26" i="3"/>
  <c r="CY26" i="3"/>
  <c r="CZ26" i="3"/>
  <c r="DB26" i="3" s="1"/>
  <c r="DA26" i="3"/>
  <c r="DC26" i="3"/>
  <c r="A27" i="3"/>
  <c r="Y27" i="3"/>
  <c r="CY27" i="3"/>
  <c r="CZ27" i="3"/>
  <c r="DA27" i="3"/>
  <c r="DB27" i="3"/>
  <c r="DC27" i="3"/>
  <c r="A28" i="3"/>
  <c r="Y28" i="3"/>
  <c r="CY28" i="3"/>
  <c r="CZ28" i="3"/>
  <c r="DA28" i="3"/>
  <c r="DB28" i="3"/>
  <c r="DC28" i="3"/>
  <c r="A29" i="3"/>
  <c r="Y29" i="3"/>
  <c r="CY29" i="3"/>
  <c r="CZ29" i="3"/>
  <c r="DB29" i="3" s="1"/>
  <c r="DA29" i="3"/>
  <c r="DC29" i="3"/>
  <c r="A30" i="3"/>
  <c r="Y30" i="3"/>
  <c r="CY30" i="3"/>
  <c r="CZ30" i="3"/>
  <c r="DB30" i="3" s="1"/>
  <c r="DA30" i="3"/>
  <c r="DC30" i="3"/>
  <c r="A31" i="3"/>
  <c r="Y31" i="3"/>
  <c r="CY31" i="3"/>
  <c r="CZ31" i="3"/>
  <c r="DA31" i="3"/>
  <c r="DB31" i="3"/>
  <c r="DC31" i="3"/>
  <c r="A32" i="3"/>
  <c r="Y32" i="3"/>
  <c r="CY32" i="3"/>
  <c r="CZ32" i="3"/>
  <c r="DA32" i="3"/>
  <c r="DB32" i="3"/>
  <c r="DC32" i="3"/>
  <c r="A33" i="3"/>
  <c r="Y33" i="3"/>
  <c r="CY33" i="3"/>
  <c r="CZ33" i="3"/>
  <c r="DB33" i="3" s="1"/>
  <c r="DA33" i="3"/>
  <c r="DC33" i="3"/>
  <c r="A34" i="3"/>
  <c r="Y34" i="3"/>
  <c r="CY34" i="3"/>
  <c r="CZ34" i="3"/>
  <c r="DB34" i="3" s="1"/>
  <c r="DA34" i="3"/>
  <c r="DC34" i="3"/>
  <c r="A35" i="3"/>
  <c r="Y35" i="3"/>
  <c r="CY35" i="3"/>
  <c r="CZ35" i="3"/>
  <c r="DA35" i="3"/>
  <c r="DB35" i="3"/>
  <c r="DC35" i="3"/>
  <c r="A36" i="3"/>
  <c r="Y36" i="3"/>
  <c r="CY36" i="3"/>
  <c r="CZ36" i="3"/>
  <c r="DA36" i="3"/>
  <c r="DB36" i="3"/>
  <c r="DC36" i="3"/>
  <c r="A37" i="3"/>
  <c r="Y37" i="3"/>
  <c r="CY37" i="3"/>
  <c r="CZ37" i="3"/>
  <c r="DB37" i="3" s="1"/>
  <c r="DA37" i="3"/>
  <c r="DC37" i="3"/>
  <c r="A38" i="3"/>
  <c r="Y38" i="3"/>
  <c r="CY38" i="3"/>
  <c r="CZ38" i="3"/>
  <c r="DA38" i="3"/>
  <c r="DB38" i="3"/>
  <c r="DC38" i="3"/>
  <c r="A39" i="3"/>
  <c r="Y39" i="3"/>
  <c r="CY39" i="3"/>
  <c r="CZ39" i="3"/>
  <c r="DB39" i="3" s="1"/>
  <c r="DA39" i="3"/>
  <c r="DC39" i="3"/>
  <c r="A40" i="3"/>
  <c r="Y40" i="3"/>
  <c r="CY40" i="3"/>
  <c r="CZ40" i="3"/>
  <c r="DA40" i="3"/>
  <c r="DB40" i="3"/>
  <c r="DC40" i="3"/>
  <c r="A41" i="3"/>
  <c r="Y41" i="3"/>
  <c r="CY41" i="3"/>
  <c r="CZ41" i="3"/>
  <c r="DA41" i="3"/>
  <c r="DB41" i="3"/>
  <c r="DC41" i="3"/>
  <c r="A42" i="3"/>
  <c r="Y42" i="3"/>
  <c r="CY42" i="3"/>
  <c r="CZ42" i="3"/>
  <c r="DB42" i="3" s="1"/>
  <c r="DA42" i="3"/>
  <c r="DC42" i="3"/>
  <c r="A43" i="3"/>
  <c r="Y43" i="3"/>
  <c r="CY43" i="3"/>
  <c r="CZ43" i="3"/>
  <c r="DA43" i="3"/>
  <c r="DB43" i="3"/>
  <c r="DC43" i="3"/>
  <c r="A44" i="3"/>
  <c r="Y44" i="3"/>
  <c r="CY44" i="3"/>
  <c r="CZ44" i="3"/>
  <c r="DA44" i="3"/>
  <c r="DB44" i="3"/>
  <c r="DC44" i="3"/>
  <c r="A45" i="3"/>
  <c r="Y45" i="3"/>
  <c r="CY45" i="3"/>
  <c r="CZ45" i="3"/>
  <c r="DB45" i="3" s="1"/>
  <c r="DA45" i="3"/>
  <c r="DC45" i="3"/>
  <c r="A46" i="3"/>
  <c r="Y46" i="3"/>
  <c r="CY46" i="3"/>
  <c r="CZ46" i="3"/>
  <c r="DB46" i="3" s="1"/>
  <c r="DA46" i="3"/>
  <c r="DC46" i="3"/>
  <c r="A47" i="3"/>
  <c r="Y47" i="3"/>
  <c r="CY47" i="3"/>
  <c r="CZ47" i="3"/>
  <c r="DB47" i="3" s="1"/>
  <c r="DA47" i="3"/>
  <c r="DC47" i="3"/>
  <c r="A48" i="3"/>
  <c r="Y48" i="3"/>
  <c r="CY48" i="3"/>
  <c r="CZ48" i="3"/>
  <c r="DA48" i="3"/>
  <c r="DB48" i="3"/>
  <c r="DC48" i="3"/>
  <c r="A49" i="3"/>
  <c r="Y49" i="3"/>
  <c r="CY49" i="3"/>
  <c r="CZ49" i="3"/>
  <c r="DB49" i="3" s="1"/>
  <c r="DA49" i="3"/>
  <c r="DC49" i="3"/>
  <c r="A50" i="3"/>
  <c r="Y50" i="3"/>
  <c r="CY50" i="3"/>
  <c r="CZ50" i="3"/>
  <c r="DB50" i="3" s="1"/>
  <c r="DA50" i="3"/>
  <c r="DC50" i="3"/>
  <c r="A51" i="3"/>
  <c r="Y51" i="3"/>
  <c r="CY51" i="3"/>
  <c r="CZ51" i="3"/>
  <c r="DB51" i="3" s="1"/>
  <c r="DA51" i="3"/>
  <c r="DC51" i="3"/>
  <c r="A52" i="3"/>
  <c r="Y52" i="3"/>
  <c r="CY52" i="3"/>
  <c r="CZ52" i="3"/>
  <c r="DB52" i="3" s="1"/>
  <c r="DA52" i="3"/>
  <c r="DC52" i="3"/>
  <c r="A53" i="3"/>
  <c r="Y53" i="3"/>
  <c r="CY53" i="3"/>
  <c r="CZ53" i="3"/>
  <c r="DA53" i="3"/>
  <c r="DB53" i="3"/>
  <c r="DC53" i="3"/>
  <c r="A54" i="3"/>
  <c r="Y54" i="3"/>
  <c r="CY54" i="3"/>
  <c r="CZ54" i="3"/>
  <c r="DB54" i="3" s="1"/>
  <c r="DA54" i="3"/>
  <c r="DC54" i="3"/>
  <c r="A55" i="3"/>
  <c r="Y55" i="3"/>
  <c r="CY55" i="3"/>
  <c r="CZ55" i="3"/>
  <c r="DA55" i="3"/>
  <c r="DB55" i="3"/>
  <c r="DC55" i="3"/>
  <c r="A56" i="3"/>
  <c r="Y56" i="3"/>
  <c r="CY56" i="3"/>
  <c r="CZ56" i="3"/>
  <c r="DA56" i="3"/>
  <c r="DB56" i="3"/>
  <c r="DC56" i="3"/>
  <c r="A57" i="3"/>
  <c r="Y57" i="3"/>
  <c r="CY57" i="3"/>
  <c r="CZ57" i="3"/>
  <c r="DB57" i="3" s="1"/>
  <c r="DA57" i="3"/>
  <c r="DC57" i="3"/>
  <c r="A58" i="3"/>
  <c r="Y58" i="3"/>
  <c r="CY58" i="3"/>
  <c r="CZ58" i="3"/>
  <c r="DB58" i="3" s="1"/>
  <c r="DA58" i="3"/>
  <c r="DC58" i="3"/>
  <c r="A59" i="3"/>
  <c r="Y59" i="3"/>
  <c r="CY59" i="3"/>
  <c r="CZ59" i="3"/>
  <c r="DB59" i="3" s="1"/>
  <c r="DA59" i="3"/>
  <c r="DC59" i="3"/>
  <c r="A60" i="3"/>
  <c r="Y60" i="3"/>
  <c r="CY60" i="3"/>
  <c r="CZ60" i="3"/>
  <c r="DA60" i="3"/>
  <c r="DB60" i="3"/>
  <c r="DC60" i="3"/>
  <c r="A61" i="3"/>
  <c r="Y61" i="3"/>
  <c r="CY61" i="3"/>
  <c r="CZ61" i="3"/>
  <c r="DB61" i="3" s="1"/>
  <c r="DA61" i="3"/>
  <c r="DC61" i="3"/>
  <c r="A62" i="3"/>
  <c r="Y62" i="3"/>
  <c r="CY62" i="3"/>
  <c r="CZ62" i="3"/>
  <c r="DB62" i="3" s="1"/>
  <c r="DA62" i="3"/>
  <c r="DC62" i="3"/>
  <c r="A63" i="3"/>
  <c r="Y63" i="3"/>
  <c r="CY63" i="3"/>
  <c r="CZ63" i="3"/>
  <c r="DA63" i="3"/>
  <c r="DB63" i="3"/>
  <c r="DC63" i="3"/>
  <c r="A64" i="3"/>
  <c r="Y64" i="3"/>
  <c r="CY64" i="3"/>
  <c r="CZ64" i="3"/>
  <c r="DA64" i="3"/>
  <c r="DB64" i="3"/>
  <c r="DC64" i="3"/>
  <c r="A65" i="3"/>
  <c r="Y65" i="3"/>
  <c r="CY65" i="3"/>
  <c r="CZ65" i="3"/>
  <c r="DB65" i="3" s="1"/>
  <c r="DA65" i="3"/>
  <c r="DC65" i="3"/>
  <c r="A66" i="3"/>
  <c r="Y66" i="3"/>
  <c r="CY66" i="3"/>
  <c r="CZ66" i="3"/>
  <c r="DA66" i="3"/>
  <c r="DB66" i="3"/>
  <c r="DC66" i="3"/>
  <c r="A67" i="3"/>
  <c r="Y67" i="3"/>
  <c r="CY67" i="3"/>
  <c r="CZ67" i="3"/>
  <c r="DB67" i="3" s="1"/>
  <c r="DA67" i="3"/>
  <c r="DC67" i="3"/>
  <c r="A68" i="3"/>
  <c r="Y68" i="3"/>
  <c r="CY68" i="3"/>
  <c r="CZ68" i="3"/>
  <c r="DA68" i="3"/>
  <c r="DB68" i="3"/>
  <c r="DC68" i="3"/>
  <c r="A69" i="3"/>
  <c r="Y69" i="3"/>
  <c r="CY69" i="3"/>
  <c r="CZ69" i="3"/>
  <c r="DB69" i="3" s="1"/>
  <c r="DA69" i="3"/>
  <c r="DC69" i="3"/>
  <c r="A70" i="3"/>
  <c r="Y70" i="3"/>
  <c r="CY70" i="3"/>
  <c r="CZ70" i="3"/>
  <c r="DA70" i="3"/>
  <c r="DB70" i="3"/>
  <c r="DC70" i="3"/>
  <c r="A71" i="3"/>
  <c r="Y71" i="3"/>
  <c r="CY71" i="3"/>
  <c r="CZ71" i="3"/>
  <c r="DA71" i="3"/>
  <c r="DB71" i="3"/>
  <c r="DC71" i="3"/>
  <c r="A72" i="3"/>
  <c r="Y72" i="3"/>
  <c r="CY72" i="3"/>
  <c r="CZ72" i="3"/>
  <c r="DB72" i="3" s="1"/>
  <c r="DA72" i="3"/>
  <c r="DC72" i="3"/>
  <c r="A73" i="3"/>
  <c r="Y73" i="3"/>
  <c r="CY73" i="3"/>
  <c r="CZ73" i="3"/>
  <c r="DB73" i="3" s="1"/>
  <c r="DA73" i="3"/>
  <c r="DC73" i="3"/>
  <c r="A74" i="3"/>
  <c r="Y74" i="3"/>
  <c r="CY74" i="3"/>
  <c r="CZ74" i="3"/>
  <c r="DB74" i="3" s="1"/>
  <c r="DA74" i="3"/>
  <c r="DC74" i="3"/>
  <c r="A75" i="3"/>
  <c r="Y75" i="3"/>
  <c r="CY75" i="3"/>
  <c r="CZ75" i="3"/>
  <c r="DB75" i="3" s="1"/>
  <c r="DA75" i="3"/>
  <c r="DC75" i="3"/>
  <c r="A76" i="3"/>
  <c r="Y76" i="3"/>
  <c r="CY76" i="3"/>
  <c r="CZ76" i="3"/>
  <c r="DB76" i="3" s="1"/>
  <c r="DA76" i="3"/>
  <c r="DC76" i="3"/>
  <c r="A77" i="3"/>
  <c r="Y77" i="3"/>
  <c r="CY77" i="3"/>
  <c r="CZ77" i="3"/>
  <c r="DB77" i="3" s="1"/>
  <c r="DA77" i="3"/>
  <c r="DC77" i="3"/>
  <c r="A78" i="3"/>
  <c r="Y78" i="3"/>
  <c r="CY78" i="3"/>
  <c r="CZ78" i="3"/>
  <c r="DB78" i="3" s="1"/>
  <c r="DA78" i="3"/>
  <c r="DC78" i="3"/>
  <c r="A79" i="3"/>
  <c r="Y79" i="3"/>
  <c r="CY79" i="3"/>
  <c r="CZ79" i="3"/>
  <c r="DA79" i="3"/>
  <c r="DB79" i="3"/>
  <c r="DC79" i="3"/>
  <c r="A80" i="3"/>
  <c r="Y80" i="3"/>
  <c r="CY80" i="3"/>
  <c r="CZ80" i="3"/>
  <c r="DB80" i="3" s="1"/>
  <c r="DA80" i="3"/>
  <c r="DC80" i="3"/>
  <c r="A81" i="3"/>
  <c r="Y81" i="3"/>
  <c r="CY81" i="3"/>
  <c r="CZ81" i="3"/>
  <c r="DB81" i="3" s="1"/>
  <c r="DA81" i="3"/>
  <c r="DC81" i="3"/>
  <c r="A82" i="3"/>
  <c r="Y82" i="3"/>
  <c r="CY82" i="3"/>
  <c r="CZ82" i="3"/>
  <c r="DB82" i="3" s="1"/>
  <c r="DA82" i="3"/>
  <c r="DC82" i="3"/>
  <c r="A83" i="3"/>
  <c r="Y83" i="3"/>
  <c r="CY83" i="3"/>
  <c r="CZ83" i="3"/>
  <c r="DB83" i="3" s="1"/>
  <c r="DA83" i="3"/>
  <c r="DC83" i="3"/>
  <c r="A84" i="3"/>
  <c r="Y84" i="3"/>
  <c r="CY84" i="3"/>
  <c r="CZ84" i="3"/>
  <c r="DB84" i="3" s="1"/>
  <c r="DA84" i="3"/>
  <c r="DC84" i="3"/>
  <c r="A85" i="3"/>
  <c r="Y85" i="3"/>
  <c r="CY85" i="3"/>
  <c r="CZ85" i="3"/>
  <c r="DA85" i="3"/>
  <c r="DB85" i="3"/>
  <c r="DC85" i="3"/>
  <c r="A86" i="3"/>
  <c r="Y86" i="3"/>
  <c r="CY86" i="3"/>
  <c r="CZ86" i="3"/>
  <c r="DB86" i="3" s="1"/>
  <c r="DA86" i="3"/>
  <c r="DC86" i="3"/>
  <c r="A87" i="3"/>
  <c r="Y87" i="3"/>
  <c r="CY87" i="3"/>
  <c r="CZ87" i="3"/>
  <c r="DB87" i="3" s="1"/>
  <c r="DA87" i="3"/>
  <c r="DC87" i="3"/>
  <c r="A88" i="3"/>
  <c r="Y88" i="3"/>
  <c r="CY88" i="3"/>
  <c r="CZ88" i="3"/>
  <c r="DA88" i="3"/>
  <c r="DB88" i="3"/>
  <c r="DC88" i="3"/>
  <c r="A89" i="3"/>
  <c r="Y89" i="3"/>
  <c r="CY89" i="3"/>
  <c r="CZ89" i="3"/>
  <c r="DA89" i="3"/>
  <c r="DB89" i="3"/>
  <c r="DC89" i="3"/>
  <c r="A90" i="3"/>
  <c r="Y90" i="3"/>
  <c r="CY90" i="3"/>
  <c r="CZ90" i="3"/>
  <c r="DB90" i="3" s="1"/>
  <c r="DA90" i="3"/>
  <c r="DC90" i="3"/>
  <c r="A91" i="3"/>
  <c r="Y91" i="3"/>
  <c r="CY91" i="3"/>
  <c r="CZ91" i="3"/>
  <c r="DB91" i="3" s="1"/>
  <c r="DA91" i="3"/>
  <c r="DC91" i="3"/>
  <c r="A92" i="3"/>
  <c r="Y92" i="3"/>
  <c r="CY92" i="3"/>
  <c r="CZ92" i="3"/>
  <c r="DB92" i="3" s="1"/>
  <c r="DA92" i="3"/>
  <c r="DC92" i="3"/>
  <c r="A93" i="3"/>
  <c r="Y93" i="3"/>
  <c r="CY93" i="3"/>
  <c r="CZ93" i="3"/>
  <c r="DB93" i="3" s="1"/>
  <c r="DA93" i="3"/>
  <c r="DC93" i="3"/>
  <c r="A94" i="3"/>
  <c r="Y94" i="3"/>
  <c r="CY94" i="3"/>
  <c r="CZ94" i="3"/>
  <c r="DB94" i="3" s="1"/>
  <c r="DA94" i="3"/>
  <c r="DC94" i="3"/>
  <c r="A95" i="3"/>
  <c r="Y95" i="3"/>
  <c r="CY95" i="3"/>
  <c r="CZ95" i="3"/>
  <c r="DA95" i="3"/>
  <c r="DB95" i="3"/>
  <c r="DC95" i="3"/>
  <c r="A96" i="3"/>
  <c r="Y96" i="3"/>
  <c r="CY96" i="3"/>
  <c r="CZ96" i="3"/>
  <c r="DB96" i="3" s="1"/>
  <c r="DA96" i="3"/>
  <c r="DC96" i="3"/>
  <c r="A97" i="3"/>
  <c r="Y97" i="3"/>
  <c r="CY97" i="3"/>
  <c r="CZ97" i="3"/>
  <c r="DB97" i="3" s="1"/>
  <c r="DA97" i="3"/>
  <c r="DC97" i="3"/>
  <c r="A98" i="3"/>
  <c r="Y98" i="3"/>
  <c r="CY98" i="3"/>
  <c r="CZ98" i="3"/>
  <c r="DB98" i="3" s="1"/>
  <c r="DA98" i="3"/>
  <c r="DC98" i="3"/>
  <c r="A99" i="3"/>
  <c r="Y99" i="3"/>
  <c r="CY99" i="3"/>
  <c r="CZ99" i="3"/>
  <c r="DA99" i="3"/>
  <c r="DB99" i="3"/>
  <c r="DC99" i="3"/>
  <c r="A100" i="3"/>
  <c r="Y100" i="3"/>
  <c r="CY100" i="3"/>
  <c r="CZ100" i="3"/>
  <c r="DA100" i="3"/>
  <c r="DB100" i="3"/>
  <c r="DC100" i="3"/>
  <c r="A101" i="3"/>
  <c r="Y101" i="3"/>
  <c r="CY101" i="3"/>
  <c r="CZ101" i="3"/>
  <c r="DB101" i="3" s="1"/>
  <c r="DA101" i="3"/>
  <c r="DC101" i="3"/>
  <c r="A102" i="3"/>
  <c r="Y102" i="3"/>
  <c r="CY102" i="3"/>
  <c r="CZ102" i="3"/>
  <c r="DA102" i="3"/>
  <c r="DB102" i="3"/>
  <c r="DC102" i="3"/>
  <c r="A103" i="3"/>
  <c r="Y103" i="3"/>
  <c r="CY103" i="3"/>
  <c r="CZ103" i="3"/>
  <c r="DA103" i="3"/>
  <c r="DB103" i="3"/>
  <c r="DC103" i="3"/>
  <c r="A104" i="3"/>
  <c r="Y104" i="3"/>
  <c r="CY104" i="3"/>
  <c r="CZ104" i="3"/>
  <c r="DB104" i="3" s="1"/>
  <c r="DA104" i="3"/>
  <c r="DC104" i="3"/>
  <c r="A105" i="3"/>
  <c r="Y105" i="3"/>
  <c r="CY105" i="3"/>
  <c r="CZ105" i="3"/>
  <c r="DB105" i="3" s="1"/>
  <c r="DA105" i="3"/>
  <c r="DC105" i="3"/>
  <c r="A106" i="3"/>
  <c r="Y106" i="3"/>
  <c r="CY106" i="3"/>
  <c r="CZ106" i="3"/>
  <c r="DA106" i="3"/>
  <c r="DB106" i="3"/>
  <c r="DC106" i="3"/>
  <c r="A107" i="3"/>
  <c r="Y107" i="3"/>
  <c r="CY107" i="3"/>
  <c r="CZ107" i="3"/>
  <c r="DA107" i="3"/>
  <c r="DB107" i="3"/>
  <c r="DC107" i="3"/>
  <c r="A108" i="3"/>
  <c r="Y108" i="3"/>
  <c r="CY108" i="3"/>
  <c r="CZ108" i="3"/>
  <c r="DA108" i="3"/>
  <c r="DB108" i="3"/>
  <c r="DC108" i="3"/>
  <c r="A109" i="3"/>
  <c r="Y109" i="3"/>
  <c r="CY109" i="3"/>
  <c r="CZ109" i="3"/>
  <c r="DB109" i="3" s="1"/>
  <c r="DA109" i="3"/>
  <c r="DC109" i="3"/>
  <c r="A110" i="3"/>
  <c r="Y110" i="3"/>
  <c r="CY110" i="3"/>
  <c r="CZ110" i="3"/>
  <c r="DB110" i="3" s="1"/>
  <c r="DA110" i="3"/>
  <c r="DC110" i="3"/>
  <c r="A111" i="3"/>
  <c r="Y111" i="3"/>
  <c r="CY111" i="3"/>
  <c r="CZ111" i="3"/>
  <c r="DB111" i="3" s="1"/>
  <c r="DA111" i="3"/>
  <c r="DC111" i="3"/>
  <c r="A112" i="3"/>
  <c r="Y112" i="3"/>
  <c r="CY112" i="3"/>
  <c r="CZ112" i="3"/>
  <c r="DA112" i="3"/>
  <c r="DB112" i="3"/>
  <c r="DC112" i="3"/>
  <c r="A113" i="3"/>
  <c r="Y113" i="3"/>
  <c r="CY113" i="3"/>
  <c r="CZ113" i="3"/>
  <c r="DB113" i="3" s="1"/>
  <c r="DA113" i="3"/>
  <c r="DC113" i="3"/>
  <c r="A114" i="3"/>
  <c r="Y114" i="3"/>
  <c r="CY114" i="3"/>
  <c r="CZ114" i="3"/>
  <c r="DB114" i="3" s="1"/>
  <c r="DA114" i="3"/>
  <c r="DC114" i="3"/>
  <c r="A115" i="3"/>
  <c r="Y115" i="3"/>
  <c r="CY115" i="3"/>
  <c r="CZ115" i="3"/>
  <c r="DA115" i="3"/>
  <c r="DB115" i="3"/>
  <c r="DC115" i="3"/>
  <c r="A116" i="3"/>
  <c r="Y116" i="3"/>
  <c r="CY116" i="3"/>
  <c r="CZ116" i="3"/>
  <c r="DA116" i="3"/>
  <c r="DB116" i="3"/>
  <c r="DC116" i="3"/>
  <c r="A117" i="3"/>
  <c r="Y117" i="3"/>
  <c r="CY117" i="3"/>
  <c r="CZ117" i="3"/>
  <c r="DB117" i="3" s="1"/>
  <c r="DA117" i="3"/>
  <c r="DC117" i="3"/>
  <c r="A118" i="3"/>
  <c r="Y118" i="3"/>
  <c r="CY118" i="3"/>
  <c r="CZ118" i="3"/>
  <c r="DA118" i="3"/>
  <c r="DB118" i="3"/>
  <c r="DC118" i="3"/>
  <c r="A119" i="3"/>
  <c r="Y119" i="3"/>
  <c r="CY119" i="3"/>
  <c r="CZ119" i="3"/>
  <c r="DB119" i="3" s="1"/>
  <c r="DA119" i="3"/>
  <c r="DC119" i="3"/>
  <c r="A120" i="3"/>
  <c r="Y120" i="3"/>
  <c r="CX120" i="3" s="1"/>
  <c r="DG120" i="3" s="1"/>
  <c r="CU120" i="3"/>
  <c r="CV120" i="3"/>
  <c r="CY120" i="3"/>
  <c r="CZ120" i="3"/>
  <c r="DB120" i="3" s="1"/>
  <c r="DA120" i="3"/>
  <c r="DC120" i="3"/>
  <c r="DF120" i="3"/>
  <c r="DH120" i="3"/>
  <c r="DI120" i="3"/>
  <c r="DJ120" i="3" s="1"/>
  <c r="A121" i="3"/>
  <c r="Y121" i="3"/>
  <c r="CX121" i="3" s="1"/>
  <c r="DH121" i="3" s="1"/>
  <c r="CY121" i="3"/>
  <c r="CZ121" i="3"/>
  <c r="DA121" i="3"/>
  <c r="DB121" i="3"/>
  <c r="DC121" i="3"/>
  <c r="DF121" i="3"/>
  <c r="DG121" i="3"/>
  <c r="DI121" i="3"/>
  <c r="DJ121" i="3" s="1"/>
  <c r="A122" i="3"/>
  <c r="Y122" i="3"/>
  <c r="CW122" i="3"/>
  <c r="CX122" i="3"/>
  <c r="DG122" i="3" s="1"/>
  <c r="CY122" i="3"/>
  <c r="CZ122" i="3"/>
  <c r="DB122" i="3" s="1"/>
  <c r="DA122" i="3"/>
  <c r="DC122" i="3"/>
  <c r="DF122" i="3"/>
  <c r="A123" i="3"/>
  <c r="Y123" i="3"/>
  <c r="CW123" i="3" s="1"/>
  <c r="CX123" i="3"/>
  <c r="CY123" i="3"/>
  <c r="CZ123" i="3"/>
  <c r="DB123" i="3" s="1"/>
  <c r="DA123" i="3"/>
  <c r="DC123" i="3"/>
  <c r="A124" i="3"/>
  <c r="Y124" i="3"/>
  <c r="CW124" i="3"/>
  <c r="CX124" i="3"/>
  <c r="CY124" i="3"/>
  <c r="CZ124" i="3"/>
  <c r="DA124" i="3"/>
  <c r="DB124" i="3"/>
  <c r="DC124" i="3"/>
  <c r="DG124" i="3"/>
  <c r="A125" i="3"/>
  <c r="Y125" i="3"/>
  <c r="CW125" i="3"/>
  <c r="CX125" i="3"/>
  <c r="CY125" i="3"/>
  <c r="CZ125" i="3"/>
  <c r="DB125" i="3" s="1"/>
  <c r="DA125" i="3"/>
  <c r="DC125" i="3"/>
  <c r="DF125" i="3"/>
  <c r="DH125" i="3"/>
  <c r="A126" i="3"/>
  <c r="Y126" i="3"/>
  <c r="CX126" i="3"/>
  <c r="CY126" i="3"/>
  <c r="CZ126" i="3"/>
  <c r="DA126" i="3"/>
  <c r="DB126" i="3"/>
  <c r="DC126" i="3"/>
  <c r="DG126" i="3"/>
  <c r="DH126" i="3"/>
  <c r="A127" i="3"/>
  <c r="Y127" i="3"/>
  <c r="CX127" i="3"/>
  <c r="CY127" i="3"/>
  <c r="CZ127" i="3"/>
  <c r="DA127" i="3"/>
  <c r="DB127" i="3"/>
  <c r="DC127" i="3"/>
  <c r="DF127" i="3"/>
  <c r="DJ127" i="3" s="1"/>
  <c r="DG127" i="3"/>
  <c r="A128" i="3"/>
  <c r="Y128" i="3"/>
  <c r="CX128" i="3"/>
  <c r="DG128" i="3" s="1"/>
  <c r="CY128" i="3"/>
  <c r="CZ128" i="3"/>
  <c r="DB128" i="3" s="1"/>
  <c r="DA128" i="3"/>
  <c r="DC128" i="3"/>
  <c r="DF128" i="3"/>
  <c r="DJ128" i="3"/>
  <c r="A129" i="3"/>
  <c r="Y129" i="3"/>
  <c r="CX129" i="3" s="1"/>
  <c r="CY129" i="3"/>
  <c r="CZ129" i="3"/>
  <c r="DA129" i="3"/>
  <c r="DB129" i="3"/>
  <c r="DC129" i="3"/>
  <c r="A130" i="3"/>
  <c r="Y130" i="3"/>
  <c r="CX130" i="3" s="1"/>
  <c r="CY130" i="3"/>
  <c r="CZ130" i="3"/>
  <c r="DA130" i="3"/>
  <c r="DB130" i="3"/>
  <c r="DC130" i="3"/>
  <c r="A131" i="3"/>
  <c r="Y131" i="3"/>
  <c r="CX131" i="3" s="1"/>
  <c r="CY131" i="3"/>
  <c r="CZ131" i="3"/>
  <c r="DB131" i="3" s="1"/>
  <c r="DA131" i="3"/>
  <c r="DC131" i="3"/>
  <c r="A132" i="3"/>
  <c r="Y132" i="3"/>
  <c r="CX132" i="3"/>
  <c r="DG132" i="3" s="1"/>
  <c r="CY132" i="3"/>
  <c r="CZ132" i="3"/>
  <c r="DB132" i="3" s="1"/>
  <c r="DA132" i="3"/>
  <c r="DC132" i="3"/>
  <c r="DF132" i="3"/>
  <c r="DI132" i="3"/>
  <c r="DJ132" i="3"/>
  <c r="A133" i="3"/>
  <c r="Y133" i="3"/>
  <c r="CX133" i="3" s="1"/>
  <c r="CY133" i="3"/>
  <c r="CZ133" i="3"/>
  <c r="DB133" i="3" s="1"/>
  <c r="DA133" i="3"/>
  <c r="DC133" i="3"/>
  <c r="A134" i="3"/>
  <c r="Y134" i="3"/>
  <c r="CY134" i="3"/>
  <c r="CZ134" i="3"/>
  <c r="DB134" i="3" s="1"/>
  <c r="DA134" i="3"/>
  <c r="DC134" i="3"/>
  <c r="A135" i="3"/>
  <c r="Y135" i="3"/>
  <c r="CY135" i="3"/>
  <c r="CZ135" i="3"/>
  <c r="DA135" i="3"/>
  <c r="DB135" i="3"/>
  <c r="DC135" i="3"/>
  <c r="A136" i="3"/>
  <c r="Y136" i="3"/>
  <c r="CY136" i="3"/>
  <c r="CZ136" i="3"/>
  <c r="DB136" i="3" s="1"/>
  <c r="DA136" i="3"/>
  <c r="DC136" i="3"/>
  <c r="A137" i="3"/>
  <c r="Y137" i="3"/>
  <c r="CY137" i="3"/>
  <c r="CZ137" i="3"/>
  <c r="DA137" i="3"/>
  <c r="DB137" i="3"/>
  <c r="DC137" i="3"/>
  <c r="A138" i="3"/>
  <c r="Y138" i="3"/>
  <c r="CY138" i="3"/>
  <c r="CZ138" i="3"/>
  <c r="DA138" i="3"/>
  <c r="DB138" i="3"/>
  <c r="DC138" i="3"/>
  <c r="A139" i="3"/>
  <c r="Y139" i="3"/>
  <c r="CY139" i="3"/>
  <c r="CZ139" i="3"/>
  <c r="DB139" i="3" s="1"/>
  <c r="DA139" i="3"/>
  <c r="DC139" i="3"/>
  <c r="A140" i="3"/>
  <c r="Y140" i="3"/>
  <c r="CY140" i="3"/>
  <c r="CZ140" i="3"/>
  <c r="DA140" i="3"/>
  <c r="DB140" i="3"/>
  <c r="DC140" i="3"/>
  <c r="A141" i="3"/>
  <c r="Y141" i="3"/>
  <c r="CY141" i="3"/>
  <c r="CZ141" i="3"/>
  <c r="DB141" i="3" s="1"/>
  <c r="DA141" i="3"/>
  <c r="DC141" i="3"/>
  <c r="A142" i="3"/>
  <c r="Y142" i="3"/>
  <c r="CY142" i="3"/>
  <c r="CZ142" i="3"/>
  <c r="DB142" i="3" s="1"/>
  <c r="DA142" i="3"/>
  <c r="DC142" i="3"/>
  <c r="A143" i="3"/>
  <c r="Y143" i="3"/>
  <c r="CY143" i="3"/>
  <c r="CZ143" i="3"/>
  <c r="DA143" i="3"/>
  <c r="DB143" i="3"/>
  <c r="DC143" i="3"/>
  <c r="A144" i="3"/>
  <c r="Y144" i="3"/>
  <c r="CY144" i="3"/>
  <c r="CZ144" i="3"/>
  <c r="DB144" i="3" s="1"/>
  <c r="DA144" i="3"/>
  <c r="DC144" i="3"/>
  <c r="A145" i="3"/>
  <c r="Y145" i="3"/>
  <c r="CY145" i="3"/>
  <c r="CZ145" i="3"/>
  <c r="DB145" i="3" s="1"/>
  <c r="DA145" i="3"/>
  <c r="DC145" i="3"/>
  <c r="A146" i="3"/>
  <c r="Y146" i="3"/>
  <c r="CY146" i="3"/>
  <c r="CZ146" i="3"/>
  <c r="DA146" i="3"/>
  <c r="DB146" i="3"/>
  <c r="DC146" i="3"/>
  <c r="A147" i="3"/>
  <c r="Y147" i="3"/>
  <c r="CY147" i="3"/>
  <c r="CZ147" i="3"/>
  <c r="DB147" i="3" s="1"/>
  <c r="DA147" i="3"/>
  <c r="DC147" i="3"/>
  <c r="A148" i="3"/>
  <c r="Y148" i="3"/>
  <c r="CY148" i="3"/>
  <c r="CZ148" i="3"/>
  <c r="DA148" i="3"/>
  <c r="DB148" i="3"/>
  <c r="DC148" i="3"/>
  <c r="A149" i="3"/>
  <c r="Y149" i="3"/>
  <c r="CY149" i="3"/>
  <c r="CZ149" i="3"/>
  <c r="DA149" i="3"/>
  <c r="DB149" i="3"/>
  <c r="DC149" i="3"/>
  <c r="A150" i="3"/>
  <c r="Y150" i="3"/>
  <c r="CY150" i="3"/>
  <c r="CZ150" i="3"/>
  <c r="DA150" i="3"/>
  <c r="DB150" i="3"/>
  <c r="DC150" i="3"/>
  <c r="A151" i="3"/>
  <c r="Y151" i="3"/>
  <c r="CY151" i="3"/>
  <c r="CZ151" i="3"/>
  <c r="DA151" i="3"/>
  <c r="DB151" i="3"/>
  <c r="DC151" i="3"/>
  <c r="A152" i="3"/>
  <c r="Y152" i="3"/>
  <c r="CY152" i="3"/>
  <c r="CZ152" i="3"/>
  <c r="DB152" i="3" s="1"/>
  <c r="DA152" i="3"/>
  <c r="DC152" i="3"/>
  <c r="A153" i="3"/>
  <c r="Y153" i="3"/>
  <c r="CY153" i="3"/>
  <c r="CZ153" i="3"/>
  <c r="DB153" i="3" s="1"/>
  <c r="DA153" i="3"/>
  <c r="DC153" i="3"/>
  <c r="A154" i="3"/>
  <c r="Y154" i="3"/>
  <c r="CY154" i="3"/>
  <c r="CZ154" i="3"/>
  <c r="DB154" i="3" s="1"/>
  <c r="DA154" i="3"/>
  <c r="DC154" i="3"/>
  <c r="A155" i="3"/>
  <c r="Y155" i="3"/>
  <c r="CY155" i="3"/>
  <c r="CZ155" i="3"/>
  <c r="DA155" i="3"/>
  <c r="DB155" i="3"/>
  <c r="DC155" i="3"/>
  <c r="A156" i="3"/>
  <c r="Y156" i="3"/>
  <c r="CY156" i="3"/>
  <c r="CZ156" i="3"/>
  <c r="DB156" i="3" s="1"/>
  <c r="DA156" i="3"/>
  <c r="DC156" i="3"/>
  <c r="A157" i="3"/>
  <c r="Y157" i="3"/>
  <c r="CY157" i="3"/>
  <c r="CZ157" i="3"/>
  <c r="DA157" i="3"/>
  <c r="DB157" i="3"/>
  <c r="DC157" i="3"/>
  <c r="A158" i="3"/>
  <c r="Y158" i="3"/>
  <c r="CY158" i="3"/>
  <c r="CZ158" i="3"/>
  <c r="DA158" i="3"/>
  <c r="DB158" i="3"/>
  <c r="DC158" i="3"/>
  <c r="A159" i="3"/>
  <c r="Y159" i="3"/>
  <c r="CY159" i="3"/>
  <c r="CZ159" i="3"/>
  <c r="DB159" i="3" s="1"/>
  <c r="DA159" i="3"/>
  <c r="DC159" i="3"/>
  <c r="A160" i="3"/>
  <c r="Y160" i="3"/>
  <c r="CY160" i="3"/>
  <c r="CZ160" i="3"/>
  <c r="DB160" i="3" s="1"/>
  <c r="DA160" i="3"/>
  <c r="DC160" i="3"/>
  <c r="A161" i="3"/>
  <c r="Y161" i="3"/>
  <c r="CY161" i="3"/>
  <c r="CZ161" i="3"/>
  <c r="DB161" i="3" s="1"/>
  <c r="DA161" i="3"/>
  <c r="DC161" i="3"/>
  <c r="A162" i="3"/>
  <c r="Y162" i="3"/>
  <c r="CY162" i="3"/>
  <c r="CZ162" i="3"/>
  <c r="DB162" i="3" s="1"/>
  <c r="DA162" i="3"/>
  <c r="DC162" i="3"/>
  <c r="A163" i="3"/>
  <c r="Y163" i="3"/>
  <c r="CY163" i="3"/>
  <c r="CZ163" i="3"/>
  <c r="DA163" i="3"/>
  <c r="DB163" i="3"/>
  <c r="DC163" i="3"/>
  <c r="A164" i="3"/>
  <c r="Y164" i="3"/>
  <c r="CY164" i="3"/>
  <c r="CZ164" i="3"/>
  <c r="DB164" i="3" s="1"/>
  <c r="DA164" i="3"/>
  <c r="DC164" i="3"/>
  <c r="A165" i="3"/>
  <c r="Y165" i="3"/>
  <c r="CY165" i="3"/>
  <c r="CZ165" i="3"/>
  <c r="DA165" i="3"/>
  <c r="DB165" i="3"/>
  <c r="DC165" i="3"/>
  <c r="A166" i="3"/>
  <c r="Y166" i="3"/>
  <c r="CY166" i="3"/>
  <c r="CZ166" i="3"/>
  <c r="DA166" i="3"/>
  <c r="DB166" i="3"/>
  <c r="DC166" i="3"/>
  <c r="A167" i="3"/>
  <c r="Y167" i="3"/>
  <c r="CY167" i="3"/>
  <c r="CZ167" i="3"/>
  <c r="DB167" i="3" s="1"/>
  <c r="DA167" i="3"/>
  <c r="DC167" i="3"/>
  <c r="A168" i="3"/>
  <c r="Y168" i="3"/>
  <c r="CY168" i="3"/>
  <c r="CZ168" i="3"/>
  <c r="DB168" i="3" s="1"/>
  <c r="DA168" i="3"/>
  <c r="DC168" i="3"/>
  <c r="A169" i="3"/>
  <c r="Y169" i="3"/>
  <c r="CU169" i="3"/>
  <c r="CV169" i="3"/>
  <c r="CX169" i="3"/>
  <c r="DI169" i="3" s="1"/>
  <c r="DJ169" i="3" s="1"/>
  <c r="CY169" i="3"/>
  <c r="CZ169" i="3"/>
  <c r="DB169" i="3" s="1"/>
  <c r="DA169" i="3"/>
  <c r="DC169" i="3"/>
  <c r="A170" i="3"/>
  <c r="Y170" i="3"/>
  <c r="CX170" i="3" s="1"/>
  <c r="CY170" i="3"/>
  <c r="CZ170" i="3"/>
  <c r="DB170" i="3" s="1"/>
  <c r="DA170" i="3"/>
  <c r="DC170" i="3"/>
  <c r="A171" i="3"/>
  <c r="Y171" i="3"/>
  <c r="CW171" i="3"/>
  <c r="CX171" i="3"/>
  <c r="DF171" i="3" s="1"/>
  <c r="CY171" i="3"/>
  <c r="CZ171" i="3"/>
  <c r="DB171" i="3" s="1"/>
  <c r="DA171" i="3"/>
  <c r="DC171" i="3"/>
  <c r="A172" i="3"/>
  <c r="Y172" i="3"/>
  <c r="CW172" i="3" s="1"/>
  <c r="CY172" i="3"/>
  <c r="CZ172" i="3"/>
  <c r="DB172" i="3" s="1"/>
  <c r="DA172" i="3"/>
  <c r="DC172" i="3"/>
  <c r="A173" i="3"/>
  <c r="Y173" i="3"/>
  <c r="CX173" i="3" s="1"/>
  <c r="CW173" i="3"/>
  <c r="CY173" i="3"/>
  <c r="CZ173" i="3"/>
  <c r="DA173" i="3"/>
  <c r="DB173" i="3"/>
  <c r="DC173" i="3"/>
  <c r="A174" i="3"/>
  <c r="Y174" i="3"/>
  <c r="CX174" i="3" s="1"/>
  <c r="CY174" i="3"/>
  <c r="CZ174" i="3"/>
  <c r="DB174" i="3" s="1"/>
  <c r="DA174" i="3"/>
  <c r="DC174" i="3"/>
  <c r="A175" i="3"/>
  <c r="Y175" i="3"/>
  <c r="CX175" i="3"/>
  <c r="DF175" i="3" s="1"/>
  <c r="DJ175" i="3" s="1"/>
  <c r="CY175" i="3"/>
  <c r="CZ175" i="3"/>
  <c r="DB175" i="3" s="1"/>
  <c r="DA175" i="3"/>
  <c r="DC175" i="3"/>
  <c r="A176" i="3"/>
  <c r="Y176" i="3"/>
  <c r="CX176" i="3" s="1"/>
  <c r="CY176" i="3"/>
  <c r="CZ176" i="3"/>
  <c r="DA176" i="3"/>
  <c r="DB176" i="3"/>
  <c r="DC176" i="3"/>
  <c r="A177" i="3"/>
  <c r="Y177" i="3"/>
  <c r="CV177" i="3" s="1"/>
  <c r="CU177" i="3"/>
  <c r="CY177" i="3"/>
  <c r="CZ177" i="3"/>
  <c r="DA177" i="3"/>
  <c r="DB177" i="3"/>
  <c r="DC177" i="3"/>
  <c r="A178" i="3"/>
  <c r="Y178" i="3"/>
  <c r="CX178" i="3"/>
  <c r="DF178" i="3" s="1"/>
  <c r="CY178" i="3"/>
  <c r="CZ178" i="3"/>
  <c r="DA178" i="3"/>
  <c r="DB178" i="3"/>
  <c r="DC178" i="3"/>
  <c r="A179" i="3"/>
  <c r="Y179" i="3"/>
  <c r="CW179" i="3" s="1"/>
  <c r="CY179" i="3"/>
  <c r="CZ179" i="3"/>
  <c r="DB179" i="3" s="1"/>
  <c r="DA179" i="3"/>
  <c r="DC179" i="3"/>
  <c r="A180" i="3"/>
  <c r="Y180" i="3"/>
  <c r="CW180" i="3"/>
  <c r="CX180" i="3"/>
  <c r="DF180" i="3" s="1"/>
  <c r="CY180" i="3"/>
  <c r="CZ180" i="3"/>
  <c r="DA180" i="3"/>
  <c r="DB180" i="3"/>
  <c r="DC180" i="3"/>
  <c r="DH180" i="3"/>
  <c r="A181" i="3"/>
  <c r="Y181" i="3"/>
  <c r="CX181" i="3" s="1"/>
  <c r="CY181" i="3"/>
  <c r="CZ181" i="3"/>
  <c r="DB181" i="3" s="1"/>
  <c r="DA181" i="3"/>
  <c r="DC181" i="3"/>
  <c r="A182" i="3"/>
  <c r="Y182" i="3"/>
  <c r="CX182" i="3"/>
  <c r="DG182" i="3" s="1"/>
  <c r="CY182" i="3"/>
  <c r="CZ182" i="3"/>
  <c r="DB182" i="3" s="1"/>
  <c r="DA182" i="3"/>
  <c r="DC182" i="3"/>
  <c r="DF182" i="3"/>
  <c r="DJ182" i="3" s="1"/>
  <c r="DH182" i="3"/>
  <c r="DI182" i="3"/>
  <c r="A183" i="3"/>
  <c r="Y183" i="3"/>
  <c r="CX183" i="3"/>
  <c r="DF183" i="3" s="1"/>
  <c r="DJ183" i="3" s="1"/>
  <c r="CY183" i="3"/>
  <c r="CZ183" i="3"/>
  <c r="DB183" i="3" s="1"/>
  <c r="DA183" i="3"/>
  <c r="DC183" i="3"/>
  <c r="A184" i="3"/>
  <c r="Y184" i="3"/>
  <c r="CX184" i="3" s="1"/>
  <c r="CY184" i="3"/>
  <c r="CZ184" i="3"/>
  <c r="DA184" i="3"/>
  <c r="DB184" i="3"/>
  <c r="DC184" i="3"/>
  <c r="A185" i="3"/>
  <c r="Y185" i="3"/>
  <c r="CX185" i="3"/>
  <c r="DI185" i="3" s="1"/>
  <c r="CY185" i="3"/>
  <c r="CZ185" i="3"/>
  <c r="DB185" i="3" s="1"/>
  <c r="DA185" i="3"/>
  <c r="DC185" i="3"/>
  <c r="A186" i="3"/>
  <c r="Y186" i="3"/>
  <c r="CX186" i="3" s="1"/>
  <c r="CY186" i="3"/>
  <c r="CZ186" i="3"/>
  <c r="DB186" i="3" s="1"/>
  <c r="DA186" i="3"/>
  <c r="DC186" i="3"/>
  <c r="A187" i="3"/>
  <c r="Y187" i="3"/>
  <c r="CX187" i="3"/>
  <c r="DF187" i="3" s="1"/>
  <c r="DJ187" i="3" s="1"/>
  <c r="CY187" i="3"/>
  <c r="CZ187" i="3"/>
  <c r="DA187" i="3"/>
  <c r="DB187" i="3"/>
  <c r="DC187" i="3"/>
  <c r="DG187" i="3"/>
  <c r="DH187" i="3"/>
  <c r="DI187" i="3"/>
  <c r="A188" i="3"/>
  <c r="Y188" i="3"/>
  <c r="CX188" i="3"/>
  <c r="CY188" i="3"/>
  <c r="CZ188" i="3"/>
  <c r="DA188" i="3"/>
  <c r="DB188" i="3"/>
  <c r="DC188" i="3"/>
  <c r="A189" i="3"/>
  <c r="Y189" i="3"/>
  <c r="CY189" i="3"/>
  <c r="CZ189" i="3"/>
  <c r="DA189" i="3"/>
  <c r="DB189" i="3"/>
  <c r="DC189" i="3"/>
  <c r="A190" i="3"/>
  <c r="Y190" i="3"/>
  <c r="CY190" i="3"/>
  <c r="CZ190" i="3"/>
  <c r="DA190" i="3"/>
  <c r="DB190" i="3"/>
  <c r="DC190" i="3"/>
  <c r="A191" i="3"/>
  <c r="Y191" i="3"/>
  <c r="CY191" i="3"/>
  <c r="CZ191" i="3"/>
  <c r="DB191" i="3" s="1"/>
  <c r="DA191" i="3"/>
  <c r="DC191" i="3"/>
  <c r="A192" i="3"/>
  <c r="Y192" i="3"/>
  <c r="CY192" i="3"/>
  <c r="CZ192" i="3"/>
  <c r="DA192" i="3"/>
  <c r="DB192" i="3"/>
  <c r="DC192" i="3"/>
  <c r="A193" i="3"/>
  <c r="Y193" i="3"/>
  <c r="CY193" i="3"/>
  <c r="CZ193" i="3"/>
  <c r="DB193" i="3" s="1"/>
  <c r="DA193" i="3"/>
  <c r="DC193" i="3"/>
  <c r="A194" i="3"/>
  <c r="Y194" i="3"/>
  <c r="CY194" i="3"/>
  <c r="CZ194" i="3"/>
  <c r="DB194" i="3" s="1"/>
  <c r="DA194" i="3"/>
  <c r="DC194" i="3"/>
  <c r="A195" i="3"/>
  <c r="Y195" i="3"/>
  <c r="CY195" i="3"/>
  <c r="CZ195" i="3"/>
  <c r="DA195" i="3"/>
  <c r="DB195" i="3"/>
  <c r="DC195" i="3"/>
  <c r="A196" i="3"/>
  <c r="Y196" i="3"/>
  <c r="CY196" i="3"/>
  <c r="CZ196" i="3"/>
  <c r="DA196" i="3"/>
  <c r="DB196" i="3"/>
  <c r="DC196" i="3"/>
  <c r="A197" i="3"/>
  <c r="Y197" i="3"/>
  <c r="CY197" i="3"/>
  <c r="CZ197" i="3"/>
  <c r="DB197" i="3" s="1"/>
  <c r="DA197" i="3"/>
  <c r="DC197" i="3"/>
  <c r="A198" i="3"/>
  <c r="Y198" i="3"/>
  <c r="CY198" i="3"/>
  <c r="CZ198" i="3"/>
  <c r="DB198" i="3" s="1"/>
  <c r="DA198" i="3"/>
  <c r="DC198" i="3"/>
  <c r="A199" i="3"/>
  <c r="Y199" i="3"/>
  <c r="CY199" i="3"/>
  <c r="CZ199" i="3"/>
  <c r="DA199" i="3"/>
  <c r="DB199" i="3"/>
  <c r="DC199" i="3"/>
  <c r="A200" i="3"/>
  <c r="Y200" i="3"/>
  <c r="CY200" i="3"/>
  <c r="CZ200" i="3"/>
  <c r="DB200" i="3" s="1"/>
  <c r="DA200" i="3"/>
  <c r="DC200" i="3"/>
  <c r="A201" i="3"/>
  <c r="Y201" i="3"/>
  <c r="CY201" i="3"/>
  <c r="CZ201" i="3"/>
  <c r="DA201" i="3"/>
  <c r="DB201" i="3"/>
  <c r="DC201" i="3"/>
  <c r="A202" i="3"/>
  <c r="Y202" i="3"/>
  <c r="CY202" i="3"/>
  <c r="CZ202" i="3"/>
  <c r="DB202" i="3" s="1"/>
  <c r="DA202" i="3"/>
  <c r="DC202" i="3"/>
  <c r="A203" i="3"/>
  <c r="Y203" i="3"/>
  <c r="CY203" i="3"/>
  <c r="CZ203" i="3"/>
  <c r="DB203" i="3" s="1"/>
  <c r="DA203" i="3"/>
  <c r="DC203" i="3"/>
  <c r="A204" i="3"/>
  <c r="Y204" i="3"/>
  <c r="CY204" i="3"/>
  <c r="CZ204" i="3"/>
  <c r="DA204" i="3"/>
  <c r="DB204" i="3"/>
  <c r="DC204" i="3"/>
  <c r="A205" i="3"/>
  <c r="Y205" i="3"/>
  <c r="CY205" i="3"/>
  <c r="CZ205" i="3"/>
  <c r="DA205" i="3"/>
  <c r="DB205" i="3"/>
  <c r="DC205" i="3"/>
  <c r="A206" i="3"/>
  <c r="Y206" i="3"/>
  <c r="CY206" i="3"/>
  <c r="CZ206" i="3"/>
  <c r="DA206" i="3"/>
  <c r="DB206" i="3"/>
  <c r="DC206" i="3"/>
  <c r="A207" i="3"/>
  <c r="Y207" i="3"/>
  <c r="CY207" i="3"/>
  <c r="CZ207" i="3"/>
  <c r="DB207" i="3" s="1"/>
  <c r="DA207" i="3"/>
  <c r="DC207" i="3"/>
  <c r="A208" i="3"/>
  <c r="Y208" i="3"/>
  <c r="CY208" i="3"/>
  <c r="CZ208" i="3"/>
  <c r="DB208" i="3" s="1"/>
  <c r="DA208" i="3"/>
  <c r="DC208" i="3"/>
  <c r="A209" i="3"/>
  <c r="Y209" i="3"/>
  <c r="CY209" i="3"/>
  <c r="CZ209" i="3"/>
  <c r="DB209" i="3" s="1"/>
  <c r="DA209" i="3"/>
  <c r="DC209" i="3"/>
  <c r="A210" i="3"/>
  <c r="Y210" i="3"/>
  <c r="CY210" i="3"/>
  <c r="CZ210" i="3"/>
  <c r="DA210" i="3"/>
  <c r="DB210" i="3"/>
  <c r="DC210" i="3"/>
  <c r="A211" i="3"/>
  <c r="Y211" i="3"/>
  <c r="CY211" i="3"/>
  <c r="CZ211" i="3"/>
  <c r="DB211" i="3" s="1"/>
  <c r="DA211" i="3"/>
  <c r="DC211" i="3"/>
  <c r="A212" i="3"/>
  <c r="Y212" i="3"/>
  <c r="CY212" i="3"/>
  <c r="CZ212" i="3"/>
  <c r="DA212" i="3"/>
  <c r="DB212" i="3"/>
  <c r="DC212" i="3"/>
  <c r="A213" i="3"/>
  <c r="Y213" i="3"/>
  <c r="CY213" i="3"/>
  <c r="CZ213" i="3"/>
  <c r="DB213" i="3" s="1"/>
  <c r="DA213" i="3"/>
  <c r="DC213" i="3"/>
  <c r="A214" i="3"/>
  <c r="Y214" i="3"/>
  <c r="CY214" i="3"/>
  <c r="CZ214" i="3"/>
  <c r="DA214" i="3"/>
  <c r="DB214" i="3"/>
  <c r="DC214" i="3"/>
  <c r="A215" i="3"/>
  <c r="Y215" i="3"/>
  <c r="CY215" i="3"/>
  <c r="CZ215" i="3"/>
  <c r="DA215" i="3"/>
  <c r="DB215" i="3"/>
  <c r="DC215" i="3"/>
  <c r="A216" i="3"/>
  <c r="Y216" i="3"/>
  <c r="CY216" i="3"/>
  <c r="CZ216" i="3"/>
  <c r="DB216" i="3" s="1"/>
  <c r="DA216" i="3"/>
  <c r="DC216" i="3"/>
  <c r="A217" i="3"/>
  <c r="Y217" i="3"/>
  <c r="CY217" i="3"/>
  <c r="CZ217" i="3"/>
  <c r="DB217" i="3" s="1"/>
  <c r="DA217" i="3"/>
  <c r="DC217" i="3"/>
  <c r="A218" i="3"/>
  <c r="Y218" i="3"/>
  <c r="CY218" i="3"/>
  <c r="CZ218" i="3"/>
  <c r="DB218" i="3" s="1"/>
  <c r="DA218" i="3"/>
  <c r="DC218" i="3"/>
  <c r="A219" i="3"/>
  <c r="Y219" i="3"/>
  <c r="CY219" i="3"/>
  <c r="CZ219" i="3"/>
  <c r="DA219" i="3"/>
  <c r="DB219" i="3"/>
  <c r="DC219" i="3"/>
  <c r="A220" i="3"/>
  <c r="Y220" i="3"/>
  <c r="CY220" i="3"/>
  <c r="CZ220" i="3"/>
  <c r="DA220" i="3"/>
  <c r="DB220" i="3"/>
  <c r="DC220" i="3"/>
  <c r="A221" i="3"/>
  <c r="Y221" i="3"/>
  <c r="CY221" i="3"/>
  <c r="CZ221" i="3"/>
  <c r="DB221" i="3" s="1"/>
  <c r="DA221" i="3"/>
  <c r="DC221" i="3"/>
  <c r="A222" i="3"/>
  <c r="Y222" i="3"/>
  <c r="CY222" i="3"/>
  <c r="CZ222" i="3"/>
  <c r="DB222" i="3" s="1"/>
  <c r="DA222" i="3"/>
  <c r="DC222" i="3"/>
  <c r="A223" i="3"/>
  <c r="Y223" i="3"/>
  <c r="CY223" i="3"/>
  <c r="CZ223" i="3"/>
  <c r="DA223" i="3"/>
  <c r="DB223" i="3"/>
  <c r="DC223" i="3"/>
  <c r="A224" i="3"/>
  <c r="Y224" i="3"/>
  <c r="CY224" i="3"/>
  <c r="CZ224" i="3"/>
  <c r="DB224" i="3" s="1"/>
  <c r="DA224" i="3"/>
  <c r="DC224" i="3"/>
  <c r="A225" i="3"/>
  <c r="Y225" i="3"/>
  <c r="CY225" i="3"/>
  <c r="CZ225" i="3"/>
  <c r="DB225" i="3" s="1"/>
  <c r="DA225" i="3"/>
  <c r="DC225" i="3"/>
  <c r="A226" i="3"/>
  <c r="Y226" i="3"/>
  <c r="CY226" i="3"/>
  <c r="CZ226" i="3"/>
  <c r="DA226" i="3"/>
  <c r="DB226" i="3"/>
  <c r="DC226" i="3"/>
  <c r="A227" i="3"/>
  <c r="Y227" i="3"/>
  <c r="CY227" i="3"/>
  <c r="CZ227" i="3"/>
  <c r="DB227" i="3" s="1"/>
  <c r="DA227" i="3"/>
  <c r="DC227" i="3"/>
  <c r="A228" i="3"/>
  <c r="Y228" i="3"/>
  <c r="CY228" i="3"/>
  <c r="CZ228" i="3"/>
  <c r="DB228" i="3" s="1"/>
  <c r="DA228" i="3"/>
  <c r="DC228" i="3"/>
  <c r="A229" i="3"/>
  <c r="Y229" i="3"/>
  <c r="CY229" i="3"/>
  <c r="CZ229" i="3"/>
  <c r="DA229" i="3"/>
  <c r="DB229" i="3"/>
  <c r="DC229" i="3"/>
  <c r="A230" i="3"/>
  <c r="Y230" i="3"/>
  <c r="CY230" i="3"/>
  <c r="CZ230" i="3"/>
  <c r="DB230" i="3" s="1"/>
  <c r="DA230" i="3"/>
  <c r="DC230" i="3"/>
  <c r="A231" i="3"/>
  <c r="Y231" i="3"/>
  <c r="CY231" i="3"/>
  <c r="CZ231" i="3"/>
  <c r="DA231" i="3"/>
  <c r="DB231" i="3"/>
  <c r="DC231" i="3"/>
  <c r="A232" i="3"/>
  <c r="Y232" i="3"/>
  <c r="CY232" i="3"/>
  <c r="CZ232" i="3"/>
  <c r="DB232" i="3" s="1"/>
  <c r="DA232" i="3"/>
  <c r="DC232" i="3"/>
  <c r="A233" i="3"/>
  <c r="Y233" i="3"/>
  <c r="CY233" i="3"/>
  <c r="CZ233" i="3"/>
  <c r="DB233" i="3" s="1"/>
  <c r="DA233" i="3"/>
  <c r="DC233" i="3"/>
  <c r="A234" i="3"/>
  <c r="Y234" i="3"/>
  <c r="CY234" i="3"/>
  <c r="CZ234" i="3"/>
  <c r="DA234" i="3"/>
  <c r="DB234" i="3"/>
  <c r="DC234" i="3"/>
  <c r="A235" i="3"/>
  <c r="Y235" i="3"/>
  <c r="CY235" i="3"/>
  <c r="CZ235" i="3"/>
  <c r="DA235" i="3"/>
  <c r="DB235" i="3"/>
  <c r="DC235" i="3"/>
  <c r="A236" i="3"/>
  <c r="Y236" i="3"/>
  <c r="CY236" i="3"/>
  <c r="CZ236" i="3"/>
  <c r="DA236" i="3"/>
  <c r="DB236" i="3"/>
  <c r="DC236" i="3"/>
  <c r="A237" i="3"/>
  <c r="Y237" i="3"/>
  <c r="CY237" i="3"/>
  <c r="CZ237" i="3"/>
  <c r="DA237" i="3"/>
  <c r="DB237" i="3"/>
  <c r="DC237" i="3"/>
  <c r="A238" i="3"/>
  <c r="Y238" i="3"/>
  <c r="CY238" i="3"/>
  <c r="CZ238" i="3"/>
  <c r="DA238" i="3"/>
  <c r="DB238" i="3"/>
  <c r="DC238" i="3"/>
  <c r="A239" i="3"/>
  <c r="Y239" i="3"/>
  <c r="CY239" i="3"/>
  <c r="CZ239" i="3"/>
  <c r="DA239" i="3"/>
  <c r="DB239" i="3"/>
  <c r="DC239" i="3"/>
  <c r="A240" i="3"/>
  <c r="Y240" i="3"/>
  <c r="CY240" i="3"/>
  <c r="CZ240" i="3"/>
  <c r="DB240" i="3" s="1"/>
  <c r="DA240" i="3"/>
  <c r="DC240" i="3"/>
  <c r="A241" i="3"/>
  <c r="Y241" i="3"/>
  <c r="CY241" i="3"/>
  <c r="CZ241" i="3"/>
  <c r="DB241" i="3" s="1"/>
  <c r="DA241" i="3"/>
  <c r="DC241" i="3"/>
  <c r="A242" i="3"/>
  <c r="Y242" i="3"/>
  <c r="CY242" i="3"/>
  <c r="CZ242" i="3"/>
  <c r="DB242" i="3" s="1"/>
  <c r="DA242" i="3"/>
  <c r="DC242" i="3"/>
  <c r="A243" i="3"/>
  <c r="Y243" i="3"/>
  <c r="CY243" i="3"/>
  <c r="CZ243" i="3"/>
  <c r="DA243" i="3"/>
  <c r="DB243" i="3"/>
  <c r="DC243" i="3"/>
  <c r="A244" i="3"/>
  <c r="Y244" i="3"/>
  <c r="CY244" i="3"/>
  <c r="CZ244" i="3"/>
  <c r="DB244" i="3" s="1"/>
  <c r="DA244" i="3"/>
  <c r="DC244" i="3"/>
  <c r="A245" i="3"/>
  <c r="Y245" i="3"/>
  <c r="CU245" i="3"/>
  <c r="CV245" i="3"/>
  <c r="CX245" i="3"/>
  <c r="DH245" i="3" s="1"/>
  <c r="CY245" i="3"/>
  <c r="CZ245" i="3"/>
  <c r="DB245" i="3" s="1"/>
  <c r="DA245" i="3"/>
  <c r="DC245" i="3"/>
  <c r="DF245" i="3"/>
  <c r="DG245" i="3"/>
  <c r="A246" i="3"/>
  <c r="Y246" i="3"/>
  <c r="CX246" i="3" s="1"/>
  <c r="DG246" i="3" s="1"/>
  <c r="CY246" i="3"/>
  <c r="CZ246" i="3"/>
  <c r="DB246" i="3" s="1"/>
  <c r="DA246" i="3"/>
  <c r="DC246" i="3"/>
  <c r="DF246" i="3"/>
  <c r="DJ246" i="3" s="1"/>
  <c r="DH246" i="3"/>
  <c r="DI246" i="3"/>
  <c r="A247" i="3"/>
  <c r="Y247" i="3"/>
  <c r="CX247" i="3" s="1"/>
  <c r="DI247" i="3" s="1"/>
  <c r="DJ247" i="3" s="1"/>
  <c r="CU247" i="3"/>
  <c r="CV247" i="3"/>
  <c r="CY247" i="3"/>
  <c r="CZ247" i="3"/>
  <c r="DB247" i="3" s="1"/>
  <c r="DA247" i="3"/>
  <c r="DC247" i="3"/>
  <c r="DF247" i="3"/>
  <c r="DG247" i="3"/>
  <c r="DH247" i="3"/>
  <c r="A248" i="3"/>
  <c r="Y248" i="3"/>
  <c r="CX248" i="3"/>
  <c r="CY248" i="3"/>
  <c r="CZ248" i="3"/>
  <c r="DB248" i="3" s="1"/>
  <c r="DA248" i="3"/>
  <c r="DC248" i="3"/>
  <c r="DG248" i="3"/>
  <c r="A249" i="3"/>
  <c r="Y249" i="3"/>
  <c r="CW249" i="3" s="1"/>
  <c r="CY249" i="3"/>
  <c r="CZ249" i="3"/>
  <c r="DB249" i="3" s="1"/>
  <c r="DA249" i="3"/>
  <c r="DC249" i="3"/>
  <c r="A250" i="3"/>
  <c r="Y250" i="3"/>
  <c r="CW250" i="3" s="1"/>
  <c r="CY250" i="3"/>
  <c r="CZ250" i="3"/>
  <c r="DB250" i="3" s="1"/>
  <c r="DA250" i="3"/>
  <c r="DC250" i="3"/>
  <c r="A251" i="3"/>
  <c r="Y251" i="3"/>
  <c r="CW251" i="3"/>
  <c r="CX251" i="3"/>
  <c r="DH251" i="3" s="1"/>
  <c r="CY251" i="3"/>
  <c r="CZ251" i="3"/>
  <c r="DB251" i="3" s="1"/>
  <c r="DA251" i="3"/>
  <c r="DC251" i="3"/>
  <c r="DF251" i="3"/>
  <c r="DG251" i="3"/>
  <c r="DJ251" i="3" s="1"/>
  <c r="A252" i="3"/>
  <c r="Y252" i="3"/>
  <c r="CX252" i="3" s="1"/>
  <c r="CY252" i="3"/>
  <c r="CZ252" i="3"/>
  <c r="DA252" i="3"/>
  <c r="DB252" i="3"/>
  <c r="DC252" i="3"/>
  <c r="A253" i="3"/>
  <c r="Y253" i="3"/>
  <c r="CX253" i="3" s="1"/>
  <c r="CY253" i="3"/>
  <c r="CZ253" i="3"/>
  <c r="DA253" i="3"/>
  <c r="DB253" i="3"/>
  <c r="DC253" i="3"/>
  <c r="A254" i="3"/>
  <c r="Y254" i="3"/>
  <c r="CX254" i="3" s="1"/>
  <c r="CY254" i="3"/>
  <c r="CZ254" i="3"/>
  <c r="DA254" i="3"/>
  <c r="DB254" i="3"/>
  <c r="DC254" i="3"/>
  <c r="A255" i="3"/>
  <c r="Y255" i="3"/>
  <c r="CX255" i="3" s="1"/>
  <c r="CY255" i="3"/>
  <c r="CZ255" i="3"/>
  <c r="DB255" i="3" s="1"/>
  <c r="DA255" i="3"/>
  <c r="DC255" i="3"/>
  <c r="A256" i="3"/>
  <c r="Y256" i="3"/>
  <c r="CX256" i="3"/>
  <c r="DF256" i="3" s="1"/>
  <c r="DJ256" i="3" s="1"/>
  <c r="CY256" i="3"/>
  <c r="CZ256" i="3"/>
  <c r="DB256" i="3" s="1"/>
  <c r="DA256" i="3"/>
  <c r="DC256" i="3"/>
  <c r="A257" i="3"/>
  <c r="Y257" i="3"/>
  <c r="CX257" i="3"/>
  <c r="DF257" i="3" s="1"/>
  <c r="DJ257" i="3" s="1"/>
  <c r="CY257" i="3"/>
  <c r="CZ257" i="3"/>
  <c r="DB257" i="3" s="1"/>
  <c r="DA257" i="3"/>
  <c r="DC257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I28" i="1"/>
  <c r="K28" i="1"/>
  <c r="V28" i="1"/>
  <c r="AC28" i="1"/>
  <c r="AD28" i="1"/>
  <c r="AE28" i="1"/>
  <c r="AF28" i="1"/>
  <c r="AG28" i="1"/>
  <c r="AH28" i="1"/>
  <c r="AI28" i="1"/>
  <c r="AJ28" i="1"/>
  <c r="CX28" i="1" s="1"/>
  <c r="W28" i="1" s="1"/>
  <c r="CQ28" i="1"/>
  <c r="CR28" i="1"/>
  <c r="CS28" i="1"/>
  <c r="CT28" i="1"/>
  <c r="CU28" i="1"/>
  <c r="T28" i="1" s="1"/>
  <c r="CV28" i="1"/>
  <c r="CW28" i="1"/>
  <c r="GL28" i="1"/>
  <c r="GO28" i="1"/>
  <c r="GP28" i="1"/>
  <c r="GV28" i="1"/>
  <c r="HC28" i="1" s="1"/>
  <c r="GX28" i="1" s="1"/>
  <c r="C29" i="1"/>
  <c r="D29" i="1"/>
  <c r="I29" i="1"/>
  <c r="K29" i="1"/>
  <c r="V29" i="1"/>
  <c r="AC29" i="1"/>
  <c r="AE29" i="1"/>
  <c r="AD29" i="1" s="1"/>
  <c r="AF29" i="1"/>
  <c r="AG29" i="1"/>
  <c r="AH29" i="1"/>
  <c r="AI29" i="1"/>
  <c r="AJ29" i="1"/>
  <c r="CX29" i="1" s="1"/>
  <c r="W29" i="1" s="1"/>
  <c r="CQ29" i="1"/>
  <c r="CR29" i="1"/>
  <c r="CS29" i="1"/>
  <c r="CT29" i="1"/>
  <c r="CU29" i="1"/>
  <c r="T29" i="1" s="1"/>
  <c r="CV29" i="1"/>
  <c r="CW29" i="1"/>
  <c r="GL29" i="1"/>
  <c r="GO29" i="1"/>
  <c r="GP29" i="1"/>
  <c r="GV29" i="1"/>
  <c r="HC29" i="1" s="1"/>
  <c r="GX29" i="1" s="1"/>
  <c r="C30" i="1"/>
  <c r="D30" i="1"/>
  <c r="I30" i="1"/>
  <c r="K30" i="1"/>
  <c r="V30" i="1"/>
  <c r="AC30" i="1"/>
  <c r="AE30" i="1"/>
  <c r="AD30" i="1" s="1"/>
  <c r="AF30" i="1"/>
  <c r="AG30" i="1"/>
  <c r="CU30" i="1" s="1"/>
  <c r="T30" i="1" s="1"/>
  <c r="AG36" i="1" s="1"/>
  <c r="AH30" i="1"/>
  <c r="AI30" i="1"/>
  <c r="AJ30" i="1"/>
  <c r="CX30" i="1" s="1"/>
  <c r="W30" i="1" s="1"/>
  <c r="AJ36" i="1" s="1"/>
  <c r="CQ30" i="1"/>
  <c r="CR30" i="1"/>
  <c r="CS30" i="1"/>
  <c r="CT30" i="1"/>
  <c r="CV30" i="1"/>
  <c r="CW30" i="1"/>
  <c r="GL30" i="1"/>
  <c r="GO30" i="1"/>
  <c r="GP30" i="1"/>
  <c r="GV30" i="1"/>
  <c r="HC30" i="1" s="1"/>
  <c r="GX30" i="1" s="1"/>
  <c r="C31" i="1"/>
  <c r="D31" i="1"/>
  <c r="I31" i="1"/>
  <c r="T31" i="1" s="1"/>
  <c r="K31" i="1"/>
  <c r="V31" i="1"/>
  <c r="AC31" i="1"/>
  <c r="AE31" i="1"/>
  <c r="AD31" i="1" s="1"/>
  <c r="AF31" i="1"/>
  <c r="AG31" i="1"/>
  <c r="CU31" i="1" s="1"/>
  <c r="AH31" i="1"/>
  <c r="AI31" i="1"/>
  <c r="AJ31" i="1"/>
  <c r="CQ31" i="1"/>
  <c r="CR31" i="1"/>
  <c r="CS31" i="1"/>
  <c r="CT31" i="1"/>
  <c r="CV31" i="1"/>
  <c r="CW31" i="1"/>
  <c r="CX31" i="1"/>
  <c r="W31" i="1" s="1"/>
  <c r="GL31" i="1"/>
  <c r="BZ36" i="1" s="1"/>
  <c r="BZ26" i="1" s="1"/>
  <c r="GO31" i="1"/>
  <c r="GP31" i="1"/>
  <c r="GV31" i="1"/>
  <c r="HC31" i="1"/>
  <c r="GX31" i="1" s="1"/>
  <c r="C32" i="1"/>
  <c r="D32" i="1"/>
  <c r="I32" i="1"/>
  <c r="K32" i="1"/>
  <c r="V32" i="1"/>
  <c r="AC32" i="1"/>
  <c r="AE32" i="1"/>
  <c r="AD32" i="1" s="1"/>
  <c r="AF32" i="1"/>
  <c r="AG32" i="1"/>
  <c r="CU32" i="1" s="1"/>
  <c r="T32" i="1" s="1"/>
  <c r="AH32" i="1"/>
  <c r="AI32" i="1"/>
  <c r="AJ32" i="1"/>
  <c r="CQ32" i="1"/>
  <c r="CR32" i="1"/>
  <c r="CS32" i="1"/>
  <c r="CT32" i="1"/>
  <c r="CV32" i="1"/>
  <c r="CW32" i="1"/>
  <c r="CX32" i="1"/>
  <c r="W32" i="1" s="1"/>
  <c r="GL32" i="1"/>
  <c r="GO32" i="1"/>
  <c r="GP32" i="1"/>
  <c r="GV32" i="1"/>
  <c r="HC32" i="1"/>
  <c r="GX32" i="1" s="1"/>
  <c r="C33" i="1"/>
  <c r="D33" i="1"/>
  <c r="I33" i="1"/>
  <c r="K33" i="1"/>
  <c r="V33" i="1"/>
  <c r="AC33" i="1"/>
  <c r="AD33" i="1"/>
  <c r="AE33" i="1"/>
  <c r="AF33" i="1"/>
  <c r="AG33" i="1"/>
  <c r="AH33" i="1"/>
  <c r="AI33" i="1"/>
  <c r="AJ33" i="1"/>
  <c r="CX33" i="1" s="1"/>
  <c r="W33" i="1" s="1"/>
  <c r="CQ33" i="1"/>
  <c r="CR33" i="1"/>
  <c r="CS33" i="1"/>
  <c r="CT33" i="1"/>
  <c r="CU33" i="1"/>
  <c r="T33" i="1" s="1"/>
  <c r="CV33" i="1"/>
  <c r="CW33" i="1"/>
  <c r="GL33" i="1"/>
  <c r="GO33" i="1"/>
  <c r="GP33" i="1"/>
  <c r="GV33" i="1"/>
  <c r="HC33" i="1" s="1"/>
  <c r="GX33" i="1" s="1"/>
  <c r="C34" i="1"/>
  <c r="D34" i="1"/>
  <c r="I34" i="1"/>
  <c r="K34" i="1"/>
  <c r="V34" i="1"/>
  <c r="AI36" i="1" s="1"/>
  <c r="AC34" i="1"/>
  <c r="AD34" i="1"/>
  <c r="AE34" i="1"/>
  <c r="AF34" i="1"/>
  <c r="AG34" i="1"/>
  <c r="AH34" i="1"/>
  <c r="AI34" i="1"/>
  <c r="AJ34" i="1"/>
  <c r="CX34" i="1" s="1"/>
  <c r="W34" i="1" s="1"/>
  <c r="CQ34" i="1"/>
  <c r="CR34" i="1"/>
  <c r="CS34" i="1"/>
  <c r="CT34" i="1"/>
  <c r="CU34" i="1"/>
  <c r="T34" i="1" s="1"/>
  <c r="CV34" i="1"/>
  <c r="CW34" i="1"/>
  <c r="GL34" i="1"/>
  <c r="GO34" i="1"/>
  <c r="GP34" i="1"/>
  <c r="GV34" i="1"/>
  <c r="GX34" i="1"/>
  <c r="HC34" i="1"/>
  <c r="B36" i="1"/>
  <c r="B26" i="1" s="1"/>
  <c r="C36" i="1"/>
  <c r="C26" i="1" s="1"/>
  <c r="D36" i="1"/>
  <c r="D26" i="1" s="1"/>
  <c r="F36" i="1"/>
  <c r="F26" i="1" s="1"/>
  <c r="G36" i="1"/>
  <c r="G26" i="1" s="1"/>
  <c r="AO36" i="1"/>
  <c r="BX36" i="1"/>
  <c r="BX26" i="1" s="1"/>
  <c r="BY36" i="1"/>
  <c r="CK36" i="1"/>
  <c r="CK26" i="1" s="1"/>
  <c r="CL36" i="1"/>
  <c r="CL26" i="1" s="1"/>
  <c r="CM36" i="1"/>
  <c r="D66" i="1"/>
  <c r="E68" i="1"/>
  <c r="Z68" i="1"/>
  <c r="AA68" i="1"/>
  <c r="AM68" i="1"/>
  <c r="AN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DB68" i="1"/>
  <c r="DC68" i="1"/>
  <c r="DD68" i="1"/>
  <c r="DE68" i="1"/>
  <c r="DF68" i="1"/>
  <c r="DG68" i="1"/>
  <c r="DH68" i="1"/>
  <c r="DI68" i="1"/>
  <c r="DJ68" i="1"/>
  <c r="DK68" i="1"/>
  <c r="DL68" i="1"/>
  <c r="DM68" i="1"/>
  <c r="DN68" i="1"/>
  <c r="DO68" i="1"/>
  <c r="DP68" i="1"/>
  <c r="DQ68" i="1"/>
  <c r="DR68" i="1"/>
  <c r="DS68" i="1"/>
  <c r="DT68" i="1"/>
  <c r="DU68" i="1"/>
  <c r="DV68" i="1"/>
  <c r="DW68" i="1"/>
  <c r="DX68" i="1"/>
  <c r="DY68" i="1"/>
  <c r="DZ68" i="1"/>
  <c r="EA68" i="1"/>
  <c r="EB68" i="1"/>
  <c r="EC68" i="1"/>
  <c r="ED68" i="1"/>
  <c r="EE68" i="1"/>
  <c r="EF68" i="1"/>
  <c r="EG68" i="1"/>
  <c r="EH68" i="1"/>
  <c r="EI68" i="1"/>
  <c r="EJ68" i="1"/>
  <c r="EK68" i="1"/>
  <c r="EL68" i="1"/>
  <c r="EM68" i="1"/>
  <c r="EN68" i="1"/>
  <c r="EO68" i="1"/>
  <c r="EP68" i="1"/>
  <c r="EQ68" i="1"/>
  <c r="ER68" i="1"/>
  <c r="ES68" i="1"/>
  <c r="ET68" i="1"/>
  <c r="EU68" i="1"/>
  <c r="EV68" i="1"/>
  <c r="EW68" i="1"/>
  <c r="EX68" i="1"/>
  <c r="EY68" i="1"/>
  <c r="EZ68" i="1"/>
  <c r="FA68" i="1"/>
  <c r="FB68" i="1"/>
  <c r="FC68" i="1"/>
  <c r="FD68" i="1"/>
  <c r="FE68" i="1"/>
  <c r="FF68" i="1"/>
  <c r="FG68" i="1"/>
  <c r="FH68" i="1"/>
  <c r="FI68" i="1"/>
  <c r="FJ68" i="1"/>
  <c r="FK68" i="1"/>
  <c r="FL68" i="1"/>
  <c r="FM68" i="1"/>
  <c r="FN68" i="1"/>
  <c r="FO68" i="1"/>
  <c r="FP68" i="1"/>
  <c r="FQ68" i="1"/>
  <c r="FR68" i="1"/>
  <c r="FS68" i="1"/>
  <c r="FT68" i="1"/>
  <c r="FU68" i="1"/>
  <c r="FV68" i="1"/>
  <c r="FW68" i="1"/>
  <c r="FX68" i="1"/>
  <c r="FY68" i="1"/>
  <c r="FZ68" i="1"/>
  <c r="GA68" i="1"/>
  <c r="GB68" i="1"/>
  <c r="GC68" i="1"/>
  <c r="GD68" i="1"/>
  <c r="GE68" i="1"/>
  <c r="GF68" i="1"/>
  <c r="GG68" i="1"/>
  <c r="GH68" i="1"/>
  <c r="GI68" i="1"/>
  <c r="GJ68" i="1"/>
  <c r="GK68" i="1"/>
  <c r="GL68" i="1"/>
  <c r="GM68" i="1"/>
  <c r="GN68" i="1"/>
  <c r="GO68" i="1"/>
  <c r="GP68" i="1"/>
  <c r="GQ68" i="1"/>
  <c r="GR68" i="1"/>
  <c r="GS68" i="1"/>
  <c r="GT68" i="1"/>
  <c r="GU68" i="1"/>
  <c r="GV68" i="1"/>
  <c r="GW68" i="1"/>
  <c r="GX68" i="1"/>
  <c r="C70" i="1"/>
  <c r="D70" i="1"/>
  <c r="I70" i="1"/>
  <c r="K70" i="1"/>
  <c r="AC70" i="1"/>
  <c r="AE70" i="1"/>
  <c r="AD70" i="1" s="1"/>
  <c r="AF70" i="1"/>
  <c r="AG70" i="1"/>
  <c r="AH70" i="1"/>
  <c r="AI70" i="1"/>
  <c r="AJ70" i="1"/>
  <c r="CX70" i="1" s="1"/>
  <c r="W70" i="1" s="1"/>
  <c r="CQ70" i="1"/>
  <c r="CR70" i="1"/>
  <c r="CS70" i="1"/>
  <c r="CT70" i="1"/>
  <c r="CU70" i="1"/>
  <c r="T70" i="1" s="1"/>
  <c r="CV70" i="1"/>
  <c r="CW70" i="1"/>
  <c r="GL70" i="1"/>
  <c r="GO70" i="1"/>
  <c r="GP70" i="1"/>
  <c r="GV70" i="1"/>
  <c r="GX70" i="1"/>
  <c r="HC70" i="1"/>
  <c r="C71" i="1"/>
  <c r="D71" i="1"/>
  <c r="I71" i="1"/>
  <c r="K71" i="1"/>
  <c r="V71" i="1"/>
  <c r="AC71" i="1"/>
  <c r="AE71" i="1"/>
  <c r="AD71" i="1" s="1"/>
  <c r="AF71" i="1"/>
  <c r="AG71" i="1"/>
  <c r="AH71" i="1"/>
  <c r="AI71" i="1"/>
  <c r="AJ71" i="1"/>
  <c r="CX71" i="1" s="1"/>
  <c r="W71" i="1" s="1"/>
  <c r="CQ71" i="1"/>
  <c r="CR71" i="1"/>
  <c r="CS71" i="1"/>
  <c r="CT71" i="1"/>
  <c r="CU71" i="1"/>
  <c r="T71" i="1" s="1"/>
  <c r="CV71" i="1"/>
  <c r="CW71" i="1"/>
  <c r="GL71" i="1"/>
  <c r="GO71" i="1"/>
  <c r="GP71" i="1"/>
  <c r="GV71" i="1"/>
  <c r="HC71" i="1" s="1"/>
  <c r="GX71" i="1" s="1"/>
  <c r="I72" i="1"/>
  <c r="AC72" i="1"/>
  <c r="AB72" i="1" s="1"/>
  <c r="AE72" i="1"/>
  <c r="AD72" i="1" s="1"/>
  <c r="AF72" i="1"/>
  <c r="AG72" i="1"/>
  <c r="CU72" i="1" s="1"/>
  <c r="T72" i="1" s="1"/>
  <c r="AH72" i="1"/>
  <c r="AI72" i="1"/>
  <c r="AJ72" i="1"/>
  <c r="CQ72" i="1"/>
  <c r="CR72" i="1"/>
  <c r="Q72" i="1" s="1"/>
  <c r="CS72" i="1"/>
  <c r="R72" i="1" s="1"/>
  <c r="CT72" i="1"/>
  <c r="S72" i="1" s="1"/>
  <c r="CV72" i="1"/>
  <c r="U72" i="1" s="1"/>
  <c r="CW72" i="1"/>
  <c r="CX72" i="1"/>
  <c r="W72" i="1" s="1"/>
  <c r="GL72" i="1"/>
  <c r="GO72" i="1"/>
  <c r="GP72" i="1"/>
  <c r="GV72" i="1"/>
  <c r="HC72" i="1" s="1"/>
  <c r="GX72" i="1" s="1"/>
  <c r="C73" i="1"/>
  <c r="D73" i="1"/>
  <c r="I73" i="1"/>
  <c r="I74" i="1" s="1"/>
  <c r="K73" i="1"/>
  <c r="AC73" i="1"/>
  <c r="AE73" i="1"/>
  <c r="AD73" i="1" s="1"/>
  <c r="AF73" i="1"/>
  <c r="AG73" i="1"/>
  <c r="CU73" i="1" s="1"/>
  <c r="T73" i="1" s="1"/>
  <c r="AH73" i="1"/>
  <c r="AI73" i="1"/>
  <c r="AJ73" i="1"/>
  <c r="CQ73" i="1"/>
  <c r="CR73" i="1"/>
  <c r="CS73" i="1"/>
  <c r="CT73" i="1"/>
  <c r="CV73" i="1"/>
  <c r="CW73" i="1"/>
  <c r="CX73" i="1"/>
  <c r="W73" i="1" s="1"/>
  <c r="GL73" i="1"/>
  <c r="GO73" i="1"/>
  <c r="GP73" i="1"/>
  <c r="GV73" i="1"/>
  <c r="HC73" i="1"/>
  <c r="GX73" i="1" s="1"/>
  <c r="AC74" i="1"/>
  <c r="AE74" i="1"/>
  <c r="AD74" i="1" s="1"/>
  <c r="AB74" i="1" s="1"/>
  <c r="AF74" i="1"/>
  <c r="AG74" i="1"/>
  <c r="AH74" i="1"/>
  <c r="CV74" i="1" s="1"/>
  <c r="AI74" i="1"/>
  <c r="AJ74" i="1"/>
  <c r="CQ74" i="1"/>
  <c r="CR74" i="1"/>
  <c r="CS74" i="1"/>
  <c r="R74" i="1" s="1"/>
  <c r="CT74" i="1"/>
  <c r="CU74" i="1"/>
  <c r="T74" i="1" s="1"/>
  <c r="CW74" i="1"/>
  <c r="CX74" i="1"/>
  <c r="GL74" i="1"/>
  <c r="GO74" i="1"/>
  <c r="GP74" i="1"/>
  <c r="GV74" i="1"/>
  <c r="HC74" i="1"/>
  <c r="GX74" i="1" s="1"/>
  <c r="C75" i="1"/>
  <c r="D75" i="1"/>
  <c r="I75" i="1"/>
  <c r="K75" i="1"/>
  <c r="T75" i="1"/>
  <c r="V75" i="1"/>
  <c r="AC75" i="1"/>
  <c r="AE75" i="1"/>
  <c r="AD75" i="1" s="1"/>
  <c r="AF75" i="1"/>
  <c r="AG75" i="1"/>
  <c r="AH75" i="1"/>
  <c r="AI75" i="1"/>
  <c r="AJ75" i="1"/>
  <c r="CX75" i="1" s="1"/>
  <c r="W75" i="1" s="1"/>
  <c r="CQ75" i="1"/>
  <c r="CR75" i="1"/>
  <c r="CS75" i="1"/>
  <c r="CT75" i="1"/>
  <c r="CU75" i="1"/>
  <c r="CV75" i="1"/>
  <c r="CW75" i="1"/>
  <c r="GL75" i="1"/>
  <c r="GN75" i="1"/>
  <c r="GP75" i="1"/>
  <c r="GV75" i="1"/>
  <c r="HC75" i="1"/>
  <c r="GX75" i="1" s="1"/>
  <c r="I76" i="1"/>
  <c r="S76" i="1"/>
  <c r="T76" i="1"/>
  <c r="V76" i="1"/>
  <c r="AC76" i="1"/>
  <c r="AE76" i="1"/>
  <c r="AD76" i="1" s="1"/>
  <c r="AB76" i="1" s="1"/>
  <c r="AF76" i="1"/>
  <c r="AG76" i="1"/>
  <c r="AH76" i="1"/>
  <c r="AI76" i="1"/>
  <c r="AJ76" i="1"/>
  <c r="CP76" i="1"/>
  <c r="CQ76" i="1"/>
  <c r="CR76" i="1"/>
  <c r="Q76" i="1" s="1"/>
  <c r="CS76" i="1"/>
  <c r="R76" i="1" s="1"/>
  <c r="CT76" i="1"/>
  <c r="CU76" i="1"/>
  <c r="CV76" i="1"/>
  <c r="U76" i="1" s="1"/>
  <c r="CW76" i="1"/>
  <c r="CX76" i="1"/>
  <c r="W76" i="1" s="1"/>
  <c r="CY76" i="1"/>
  <c r="X76" i="1" s="1"/>
  <c r="CZ76" i="1"/>
  <c r="Y76" i="1" s="1"/>
  <c r="GL76" i="1"/>
  <c r="GN76" i="1"/>
  <c r="GP76" i="1"/>
  <c r="GV76" i="1"/>
  <c r="HC76" i="1"/>
  <c r="GX76" i="1" s="1"/>
  <c r="I77" i="1"/>
  <c r="U77" i="1" s="1"/>
  <c r="X77" i="1"/>
  <c r="AC77" i="1"/>
  <c r="AB77" i="1" s="1"/>
  <c r="AE77" i="1"/>
  <c r="AD77" i="1" s="1"/>
  <c r="AF77" i="1"/>
  <c r="AG77" i="1"/>
  <c r="AH77" i="1"/>
  <c r="AI77" i="1"/>
  <c r="CW77" i="1" s="1"/>
  <c r="V77" i="1" s="1"/>
  <c r="AJ77" i="1"/>
  <c r="CX77" i="1" s="1"/>
  <c r="CQ77" i="1"/>
  <c r="P77" i="1" s="1"/>
  <c r="CR77" i="1"/>
  <c r="CS77" i="1"/>
  <c r="CT77" i="1"/>
  <c r="S77" i="1" s="1"/>
  <c r="CU77" i="1"/>
  <c r="CV77" i="1"/>
  <c r="CY77" i="1"/>
  <c r="CZ77" i="1"/>
  <c r="Y77" i="1" s="1"/>
  <c r="GL77" i="1"/>
  <c r="GN77" i="1"/>
  <c r="GO77" i="1"/>
  <c r="GP77" i="1"/>
  <c r="GV77" i="1"/>
  <c r="HC77" i="1" s="1"/>
  <c r="GX77" i="1" s="1"/>
  <c r="C78" i="1"/>
  <c r="D78" i="1"/>
  <c r="I78" i="1"/>
  <c r="CU50" i="3" s="1"/>
  <c r="K78" i="1"/>
  <c r="T78" i="1"/>
  <c r="AC78" i="1"/>
  <c r="AE78" i="1"/>
  <c r="AD78" i="1" s="1"/>
  <c r="AF78" i="1"/>
  <c r="AG78" i="1"/>
  <c r="AH78" i="1"/>
  <c r="AI78" i="1"/>
  <c r="AJ78" i="1"/>
  <c r="CQ78" i="1"/>
  <c r="CR78" i="1"/>
  <c r="CS78" i="1"/>
  <c r="CT78" i="1"/>
  <c r="CU78" i="1"/>
  <c r="CV78" i="1"/>
  <c r="CW78" i="1"/>
  <c r="CX78" i="1"/>
  <c r="W78" i="1" s="1"/>
  <c r="GL78" i="1"/>
  <c r="GO78" i="1"/>
  <c r="GP78" i="1"/>
  <c r="GV78" i="1"/>
  <c r="HC78" i="1" s="1"/>
  <c r="GX78" i="1" s="1"/>
  <c r="I79" i="1"/>
  <c r="P79" i="1"/>
  <c r="T79" i="1"/>
  <c r="V79" i="1"/>
  <c r="W79" i="1"/>
  <c r="AC79" i="1"/>
  <c r="AE79" i="1"/>
  <c r="AD79" i="1" s="1"/>
  <c r="AB79" i="1" s="1"/>
  <c r="AF79" i="1"/>
  <c r="AG79" i="1"/>
  <c r="AH79" i="1"/>
  <c r="CV79" i="1" s="1"/>
  <c r="U79" i="1" s="1"/>
  <c r="AI79" i="1"/>
  <c r="AJ79" i="1"/>
  <c r="CX79" i="1" s="1"/>
  <c r="CQ79" i="1"/>
  <c r="CR79" i="1"/>
  <c r="Q79" i="1" s="1"/>
  <c r="CS79" i="1"/>
  <c r="R79" i="1" s="1"/>
  <c r="CZ79" i="1" s="1"/>
  <c r="Y79" i="1" s="1"/>
  <c r="CT79" i="1"/>
  <c r="S79" i="1" s="1"/>
  <c r="CY79" i="1" s="1"/>
  <c r="X79" i="1" s="1"/>
  <c r="CU79" i="1"/>
  <c r="CW79" i="1"/>
  <c r="GL79" i="1"/>
  <c r="GO79" i="1"/>
  <c r="GP79" i="1"/>
  <c r="GV79" i="1"/>
  <c r="HC79" i="1" s="1"/>
  <c r="GX79" i="1" s="1"/>
  <c r="C80" i="1"/>
  <c r="D80" i="1"/>
  <c r="I80" i="1"/>
  <c r="K80" i="1"/>
  <c r="W80" i="1"/>
  <c r="AC80" i="1"/>
  <c r="AE80" i="1"/>
  <c r="AD80" i="1" s="1"/>
  <c r="AF80" i="1"/>
  <c r="AG80" i="1"/>
  <c r="CU80" i="1" s="1"/>
  <c r="T80" i="1" s="1"/>
  <c r="AH80" i="1"/>
  <c r="AI80" i="1"/>
  <c r="AJ80" i="1"/>
  <c r="CQ80" i="1"/>
  <c r="CR80" i="1"/>
  <c r="CS80" i="1"/>
  <c r="CT80" i="1"/>
  <c r="CV80" i="1"/>
  <c r="CW80" i="1"/>
  <c r="CX80" i="1"/>
  <c r="GL80" i="1"/>
  <c r="GO80" i="1"/>
  <c r="GP80" i="1"/>
  <c r="GV80" i="1"/>
  <c r="HC80" i="1" s="1"/>
  <c r="GX80" i="1" s="1"/>
  <c r="I81" i="1"/>
  <c r="P81" i="1"/>
  <c r="R81" i="1"/>
  <c r="AC81" i="1"/>
  <c r="AB81" i="1" s="1"/>
  <c r="AE81" i="1"/>
  <c r="AD81" i="1" s="1"/>
  <c r="AF81" i="1"/>
  <c r="AG81" i="1"/>
  <c r="CU81" i="1" s="1"/>
  <c r="T81" i="1" s="1"/>
  <c r="AH81" i="1"/>
  <c r="AI81" i="1"/>
  <c r="CW81" i="1" s="1"/>
  <c r="V81" i="1" s="1"/>
  <c r="AJ81" i="1"/>
  <c r="CX81" i="1" s="1"/>
  <c r="W81" i="1" s="1"/>
  <c r="CQ81" i="1"/>
  <c r="CR81" i="1"/>
  <c r="Q81" i="1" s="1"/>
  <c r="CS81" i="1"/>
  <c r="CT81" i="1"/>
  <c r="S81" i="1" s="1"/>
  <c r="CV81" i="1"/>
  <c r="U81" i="1" s="1"/>
  <c r="GL81" i="1"/>
  <c r="GO81" i="1"/>
  <c r="GP81" i="1"/>
  <c r="GV81" i="1"/>
  <c r="HC81" i="1"/>
  <c r="GX81" i="1" s="1"/>
  <c r="I82" i="1"/>
  <c r="P82" i="1" s="1"/>
  <c r="S82" i="1"/>
  <c r="CY82" i="1" s="1"/>
  <c r="X82" i="1" s="1"/>
  <c r="V82" i="1"/>
  <c r="AB82" i="1"/>
  <c r="AC82" i="1"/>
  <c r="AD82" i="1"/>
  <c r="AE82" i="1"/>
  <c r="AF82" i="1"/>
  <c r="AG82" i="1"/>
  <c r="CU82" i="1" s="1"/>
  <c r="T82" i="1" s="1"/>
  <c r="AH82" i="1"/>
  <c r="AI82" i="1"/>
  <c r="AJ82" i="1"/>
  <c r="CX82" i="1" s="1"/>
  <c r="W82" i="1" s="1"/>
  <c r="CQ82" i="1"/>
  <c r="CR82" i="1"/>
  <c r="Q82" i="1" s="1"/>
  <c r="CS82" i="1"/>
  <c r="R82" i="1" s="1"/>
  <c r="CT82" i="1"/>
  <c r="CV82" i="1"/>
  <c r="U82" i="1" s="1"/>
  <c r="CW82" i="1"/>
  <c r="GL82" i="1"/>
  <c r="GO82" i="1"/>
  <c r="GP82" i="1"/>
  <c r="GV82" i="1"/>
  <c r="HC82" i="1"/>
  <c r="B84" i="1"/>
  <c r="B68" i="1" s="1"/>
  <c r="C84" i="1"/>
  <c r="C68" i="1" s="1"/>
  <c r="D84" i="1"/>
  <c r="D68" i="1" s="1"/>
  <c r="F84" i="1"/>
  <c r="F68" i="1" s="1"/>
  <c r="G84" i="1"/>
  <c r="G68" i="1" s="1"/>
  <c r="BB84" i="1"/>
  <c r="F97" i="1" s="1"/>
  <c r="BX84" i="1"/>
  <c r="BX68" i="1" s="1"/>
  <c r="CK84" i="1"/>
  <c r="CK68" i="1" s="1"/>
  <c r="CL84" i="1"/>
  <c r="CL68" i="1" s="1"/>
  <c r="CM84" i="1"/>
  <c r="CM68" i="1" s="1"/>
  <c r="D114" i="1"/>
  <c r="C116" i="1"/>
  <c r="E116" i="1"/>
  <c r="G116" i="1"/>
  <c r="Z116" i="1"/>
  <c r="AA116" i="1"/>
  <c r="AM116" i="1"/>
  <c r="AN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CN116" i="1"/>
  <c r="CO116" i="1"/>
  <c r="CP116" i="1"/>
  <c r="CQ116" i="1"/>
  <c r="CR116" i="1"/>
  <c r="CS116" i="1"/>
  <c r="CT116" i="1"/>
  <c r="CU116" i="1"/>
  <c r="CV116" i="1"/>
  <c r="CW116" i="1"/>
  <c r="CX116" i="1"/>
  <c r="CY116" i="1"/>
  <c r="CZ116" i="1"/>
  <c r="DA116" i="1"/>
  <c r="DB116" i="1"/>
  <c r="DC116" i="1"/>
  <c r="DD116" i="1"/>
  <c r="DE116" i="1"/>
  <c r="DF116" i="1"/>
  <c r="DG116" i="1"/>
  <c r="DH116" i="1"/>
  <c r="DI116" i="1"/>
  <c r="DJ116" i="1"/>
  <c r="DK116" i="1"/>
  <c r="DL116" i="1"/>
  <c r="DM116" i="1"/>
  <c r="DN116" i="1"/>
  <c r="DO116" i="1"/>
  <c r="DP116" i="1"/>
  <c r="DQ116" i="1"/>
  <c r="DR116" i="1"/>
  <c r="DS116" i="1"/>
  <c r="DT116" i="1"/>
  <c r="DU116" i="1"/>
  <c r="DV116" i="1"/>
  <c r="DW116" i="1"/>
  <c r="DX116" i="1"/>
  <c r="DY116" i="1"/>
  <c r="DZ116" i="1"/>
  <c r="EA116" i="1"/>
  <c r="EB116" i="1"/>
  <c r="EC116" i="1"/>
  <c r="ED116" i="1"/>
  <c r="EE116" i="1"/>
  <c r="EF116" i="1"/>
  <c r="EG116" i="1"/>
  <c r="EH116" i="1"/>
  <c r="EI116" i="1"/>
  <c r="EJ116" i="1"/>
  <c r="EK116" i="1"/>
  <c r="EL116" i="1"/>
  <c r="EM116" i="1"/>
  <c r="EN116" i="1"/>
  <c r="EO116" i="1"/>
  <c r="EP116" i="1"/>
  <c r="EQ116" i="1"/>
  <c r="ER116" i="1"/>
  <c r="ES116" i="1"/>
  <c r="ET116" i="1"/>
  <c r="EU116" i="1"/>
  <c r="EV116" i="1"/>
  <c r="EW116" i="1"/>
  <c r="EX116" i="1"/>
  <c r="EY116" i="1"/>
  <c r="EZ116" i="1"/>
  <c r="FA116" i="1"/>
  <c r="FB116" i="1"/>
  <c r="FC116" i="1"/>
  <c r="FD116" i="1"/>
  <c r="FE116" i="1"/>
  <c r="FF116" i="1"/>
  <c r="FG116" i="1"/>
  <c r="FH116" i="1"/>
  <c r="FI116" i="1"/>
  <c r="FJ116" i="1"/>
  <c r="FK116" i="1"/>
  <c r="FL116" i="1"/>
  <c r="FM116" i="1"/>
  <c r="FN116" i="1"/>
  <c r="FO116" i="1"/>
  <c r="FP116" i="1"/>
  <c r="FQ116" i="1"/>
  <c r="FR116" i="1"/>
  <c r="FS116" i="1"/>
  <c r="FT116" i="1"/>
  <c r="FU116" i="1"/>
  <c r="FV116" i="1"/>
  <c r="FW116" i="1"/>
  <c r="FX116" i="1"/>
  <c r="FY116" i="1"/>
  <c r="FZ116" i="1"/>
  <c r="GA116" i="1"/>
  <c r="GB116" i="1"/>
  <c r="GC116" i="1"/>
  <c r="GD116" i="1"/>
  <c r="GE116" i="1"/>
  <c r="GF116" i="1"/>
  <c r="GG116" i="1"/>
  <c r="GH116" i="1"/>
  <c r="GI116" i="1"/>
  <c r="GJ116" i="1"/>
  <c r="GK116" i="1"/>
  <c r="GL116" i="1"/>
  <c r="GM116" i="1"/>
  <c r="GN116" i="1"/>
  <c r="GO116" i="1"/>
  <c r="GP116" i="1"/>
  <c r="GQ116" i="1"/>
  <c r="GR116" i="1"/>
  <c r="GS116" i="1"/>
  <c r="GT116" i="1"/>
  <c r="GU116" i="1"/>
  <c r="GV116" i="1"/>
  <c r="GW116" i="1"/>
  <c r="GX116" i="1"/>
  <c r="C118" i="1"/>
  <c r="D118" i="1"/>
  <c r="I118" i="1"/>
  <c r="K118" i="1"/>
  <c r="T118" i="1"/>
  <c r="AC118" i="1"/>
  <c r="AE118" i="1"/>
  <c r="AD118" i="1" s="1"/>
  <c r="AF118" i="1"/>
  <c r="AG118" i="1"/>
  <c r="AH118" i="1"/>
  <c r="AI118" i="1"/>
  <c r="AJ118" i="1"/>
  <c r="CX118" i="1" s="1"/>
  <c r="W118" i="1" s="1"/>
  <c r="CQ118" i="1"/>
  <c r="CR118" i="1"/>
  <c r="CS118" i="1"/>
  <c r="CT118" i="1"/>
  <c r="CU118" i="1"/>
  <c r="CV118" i="1"/>
  <c r="CW118" i="1"/>
  <c r="GL118" i="1"/>
  <c r="GO118" i="1"/>
  <c r="GP118" i="1"/>
  <c r="GV118" i="1"/>
  <c r="HC118" i="1" s="1"/>
  <c r="GX118" i="1" s="1"/>
  <c r="I119" i="1"/>
  <c r="R119" i="1" s="1"/>
  <c r="AC119" i="1"/>
  <c r="AE119" i="1"/>
  <c r="AD119" i="1" s="1"/>
  <c r="AB119" i="1" s="1"/>
  <c r="AF119" i="1"/>
  <c r="AG119" i="1"/>
  <c r="AH119" i="1"/>
  <c r="CV119" i="1" s="1"/>
  <c r="AI119" i="1"/>
  <c r="AJ119" i="1"/>
  <c r="CX119" i="1" s="1"/>
  <c r="CQ119" i="1"/>
  <c r="CR119" i="1"/>
  <c r="CS119" i="1"/>
  <c r="CT119" i="1"/>
  <c r="CU119" i="1"/>
  <c r="CW119" i="1"/>
  <c r="V119" i="1" s="1"/>
  <c r="GL119" i="1"/>
  <c r="GO119" i="1"/>
  <c r="GP119" i="1"/>
  <c r="GV119" i="1"/>
  <c r="HC119" i="1"/>
  <c r="GX119" i="1" s="1"/>
  <c r="I120" i="1"/>
  <c r="P120" i="1" s="1"/>
  <c r="S120" i="1"/>
  <c r="AB120" i="1"/>
  <c r="AC120" i="1"/>
  <c r="AD120" i="1"/>
  <c r="AE120" i="1"/>
  <c r="AF120" i="1"/>
  <c r="AG120" i="1"/>
  <c r="AH120" i="1"/>
  <c r="AI120" i="1"/>
  <c r="AJ120" i="1"/>
  <c r="CX120" i="1" s="1"/>
  <c r="W120" i="1" s="1"/>
  <c r="CQ120" i="1"/>
  <c r="CR120" i="1"/>
  <c r="Q120" i="1" s="1"/>
  <c r="CS120" i="1"/>
  <c r="CT120" i="1"/>
  <c r="CU120" i="1"/>
  <c r="T120" i="1" s="1"/>
  <c r="CV120" i="1"/>
  <c r="U120" i="1" s="1"/>
  <c r="CW120" i="1"/>
  <c r="GL120" i="1"/>
  <c r="GO120" i="1"/>
  <c r="GP120" i="1"/>
  <c r="GV120" i="1"/>
  <c r="HC120" i="1"/>
  <c r="C121" i="1"/>
  <c r="D121" i="1"/>
  <c r="I121" i="1"/>
  <c r="K121" i="1"/>
  <c r="AC121" i="1"/>
  <c r="AE121" i="1"/>
  <c r="AD121" i="1" s="1"/>
  <c r="AF121" i="1"/>
  <c r="AG121" i="1"/>
  <c r="CU121" i="1" s="1"/>
  <c r="T121" i="1" s="1"/>
  <c r="AH121" i="1"/>
  <c r="AI121" i="1"/>
  <c r="AJ121" i="1"/>
  <c r="CQ121" i="1"/>
  <c r="CR121" i="1"/>
  <c r="CS121" i="1"/>
  <c r="CT121" i="1"/>
  <c r="CV121" i="1"/>
  <c r="CW121" i="1"/>
  <c r="CX121" i="1"/>
  <c r="W121" i="1" s="1"/>
  <c r="GL121" i="1"/>
  <c r="GO121" i="1"/>
  <c r="GP121" i="1"/>
  <c r="GV121" i="1"/>
  <c r="HC121" i="1" s="1"/>
  <c r="GX121" i="1" s="1"/>
  <c r="I122" i="1"/>
  <c r="P122" i="1" s="1"/>
  <c r="W122" i="1"/>
  <c r="AC122" i="1"/>
  <c r="AE122" i="1"/>
  <c r="AD122" i="1" s="1"/>
  <c r="AB122" i="1" s="1"/>
  <c r="AF122" i="1"/>
  <c r="AG122" i="1"/>
  <c r="CU122" i="1" s="1"/>
  <c r="T122" i="1" s="1"/>
  <c r="AH122" i="1"/>
  <c r="CV122" i="1" s="1"/>
  <c r="U122" i="1" s="1"/>
  <c r="AI122" i="1"/>
  <c r="AJ122" i="1"/>
  <c r="CQ122" i="1"/>
  <c r="CR122" i="1"/>
  <c r="CS122" i="1"/>
  <c r="R122" i="1" s="1"/>
  <c r="CT122" i="1"/>
  <c r="S122" i="1" s="1"/>
  <c r="CW122" i="1"/>
  <c r="V122" i="1" s="1"/>
  <c r="CX122" i="1"/>
  <c r="CY122" i="1"/>
  <c r="X122" i="1" s="1"/>
  <c r="GL122" i="1"/>
  <c r="GO122" i="1"/>
  <c r="GP122" i="1"/>
  <c r="GV122" i="1"/>
  <c r="HC122" i="1"/>
  <c r="GX122" i="1" s="1"/>
  <c r="I123" i="1"/>
  <c r="P123" i="1"/>
  <c r="CP123" i="1" s="1"/>
  <c r="O123" i="1" s="1"/>
  <c r="S123" i="1"/>
  <c r="U123" i="1"/>
  <c r="V123" i="1"/>
  <c r="AC123" i="1"/>
  <c r="AB123" i="1" s="1"/>
  <c r="AD123" i="1"/>
  <c r="AE123" i="1"/>
  <c r="AF123" i="1"/>
  <c r="AG123" i="1"/>
  <c r="CU123" i="1" s="1"/>
  <c r="T123" i="1" s="1"/>
  <c r="AH123" i="1"/>
  <c r="AI123" i="1"/>
  <c r="CW123" i="1" s="1"/>
  <c r="AJ123" i="1"/>
  <c r="CX123" i="1" s="1"/>
  <c r="W123" i="1" s="1"/>
  <c r="CQ123" i="1"/>
  <c r="CR123" i="1"/>
  <c r="Q123" i="1" s="1"/>
  <c r="CS123" i="1"/>
  <c r="R123" i="1" s="1"/>
  <c r="CT123" i="1"/>
  <c r="CV123" i="1"/>
  <c r="GL123" i="1"/>
  <c r="GO123" i="1"/>
  <c r="GP123" i="1"/>
  <c r="GV123" i="1"/>
  <c r="HC123" i="1" s="1"/>
  <c r="GX123" i="1"/>
  <c r="C124" i="1"/>
  <c r="D124" i="1"/>
  <c r="I124" i="1"/>
  <c r="K124" i="1"/>
  <c r="V124" i="1"/>
  <c r="AC124" i="1"/>
  <c r="AD124" i="1"/>
  <c r="AE124" i="1"/>
  <c r="AF124" i="1"/>
  <c r="AG124" i="1"/>
  <c r="AH124" i="1"/>
  <c r="AI124" i="1"/>
  <c r="AJ124" i="1"/>
  <c r="CQ124" i="1"/>
  <c r="CR124" i="1"/>
  <c r="CS124" i="1"/>
  <c r="CT124" i="1"/>
  <c r="CU124" i="1"/>
  <c r="T124" i="1" s="1"/>
  <c r="CV124" i="1"/>
  <c r="CW124" i="1"/>
  <c r="CX124" i="1"/>
  <c r="W124" i="1" s="1"/>
  <c r="GL124" i="1"/>
  <c r="GN124" i="1"/>
  <c r="GP124" i="1"/>
  <c r="GV124" i="1"/>
  <c r="HC124" i="1" s="1"/>
  <c r="GX124" i="1"/>
  <c r="I125" i="1"/>
  <c r="V125" i="1" s="1"/>
  <c r="Q125" i="1"/>
  <c r="T125" i="1"/>
  <c r="W125" i="1"/>
  <c r="Y125" i="1"/>
  <c r="AC125" i="1"/>
  <c r="AD125" i="1"/>
  <c r="AB125" i="1" s="1"/>
  <c r="AE125" i="1"/>
  <c r="AF125" i="1"/>
  <c r="AG125" i="1"/>
  <c r="AH125" i="1"/>
  <c r="AI125" i="1"/>
  <c r="AJ125" i="1"/>
  <c r="CP125" i="1"/>
  <c r="CQ125" i="1"/>
  <c r="CR125" i="1"/>
  <c r="CS125" i="1"/>
  <c r="R125" i="1" s="1"/>
  <c r="CT125" i="1"/>
  <c r="S125" i="1" s="1"/>
  <c r="CU125" i="1"/>
  <c r="CV125" i="1"/>
  <c r="U125" i="1" s="1"/>
  <c r="CW125" i="1"/>
  <c r="CX125" i="1"/>
  <c r="CY125" i="1"/>
  <c r="X125" i="1" s="1"/>
  <c r="CZ125" i="1"/>
  <c r="GL125" i="1"/>
  <c r="GN125" i="1"/>
  <c r="GP125" i="1"/>
  <c r="GV125" i="1"/>
  <c r="GX125" i="1"/>
  <c r="HC125" i="1"/>
  <c r="C126" i="1"/>
  <c r="D126" i="1"/>
  <c r="I126" i="1"/>
  <c r="K126" i="1"/>
  <c r="AC126" i="1"/>
  <c r="AE126" i="1"/>
  <c r="AD126" i="1" s="1"/>
  <c r="AF126" i="1"/>
  <c r="AG126" i="1"/>
  <c r="CU126" i="1" s="1"/>
  <c r="T126" i="1" s="1"/>
  <c r="AH126" i="1"/>
  <c r="AI126" i="1"/>
  <c r="AJ126" i="1"/>
  <c r="CX126" i="1" s="1"/>
  <c r="W126" i="1" s="1"/>
  <c r="CQ126" i="1"/>
  <c r="CR126" i="1"/>
  <c r="CS126" i="1"/>
  <c r="CT126" i="1"/>
  <c r="CV126" i="1"/>
  <c r="CW126" i="1"/>
  <c r="GL126" i="1"/>
  <c r="GN126" i="1"/>
  <c r="GP126" i="1"/>
  <c r="GV126" i="1"/>
  <c r="HC126" i="1" s="1"/>
  <c r="GX126" i="1" s="1"/>
  <c r="I127" i="1"/>
  <c r="Q127" i="1"/>
  <c r="R127" i="1"/>
  <c r="U127" i="1"/>
  <c r="W127" i="1"/>
  <c r="X127" i="1"/>
  <c r="AC127" i="1"/>
  <c r="AD127" i="1"/>
  <c r="AE127" i="1"/>
  <c r="AF127" i="1"/>
  <c r="AG127" i="1"/>
  <c r="AH127" i="1"/>
  <c r="AI127" i="1"/>
  <c r="AJ127" i="1"/>
  <c r="CP127" i="1"/>
  <c r="CQ127" i="1"/>
  <c r="CR127" i="1"/>
  <c r="CS127" i="1"/>
  <c r="CT127" i="1"/>
  <c r="S127" i="1" s="1"/>
  <c r="CU127" i="1"/>
  <c r="T127" i="1" s="1"/>
  <c r="CV127" i="1"/>
  <c r="CW127" i="1"/>
  <c r="V127" i="1" s="1"/>
  <c r="CX127" i="1"/>
  <c r="CY127" i="1"/>
  <c r="CZ127" i="1"/>
  <c r="Y127" i="1" s="1"/>
  <c r="GL127" i="1"/>
  <c r="GN127" i="1"/>
  <c r="GP127" i="1"/>
  <c r="GV127" i="1"/>
  <c r="GX127" i="1"/>
  <c r="HC127" i="1"/>
  <c r="B129" i="1"/>
  <c r="B116" i="1" s="1"/>
  <c r="C129" i="1"/>
  <c r="D129" i="1"/>
  <c r="D116" i="1" s="1"/>
  <c r="F129" i="1"/>
  <c r="F116" i="1" s="1"/>
  <c r="G129" i="1"/>
  <c r="BC129" i="1"/>
  <c r="BX129" i="1"/>
  <c r="BY129" i="1"/>
  <c r="BY116" i="1" s="1"/>
  <c r="BZ129" i="1"/>
  <c r="BZ116" i="1" s="1"/>
  <c r="CC129" i="1"/>
  <c r="CK129" i="1"/>
  <c r="CK116" i="1" s="1"/>
  <c r="CL129" i="1"/>
  <c r="CL116" i="1" s="1"/>
  <c r="CM129" i="1"/>
  <c r="CM116" i="1" s="1"/>
  <c r="D159" i="1"/>
  <c r="E161" i="1"/>
  <c r="Z161" i="1"/>
  <c r="AA161" i="1"/>
  <c r="AM161" i="1"/>
  <c r="AN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BU161" i="1"/>
  <c r="BV161" i="1"/>
  <c r="BW161" i="1"/>
  <c r="CN161" i="1"/>
  <c r="CO161" i="1"/>
  <c r="CP161" i="1"/>
  <c r="CQ161" i="1"/>
  <c r="CR161" i="1"/>
  <c r="CS161" i="1"/>
  <c r="CT161" i="1"/>
  <c r="CU161" i="1"/>
  <c r="CV161" i="1"/>
  <c r="CW161" i="1"/>
  <c r="CX161" i="1"/>
  <c r="CY161" i="1"/>
  <c r="CZ161" i="1"/>
  <c r="DA161" i="1"/>
  <c r="DB161" i="1"/>
  <c r="DC161" i="1"/>
  <c r="DD161" i="1"/>
  <c r="DE161" i="1"/>
  <c r="DF161" i="1"/>
  <c r="DG161" i="1"/>
  <c r="DH161" i="1"/>
  <c r="DI161" i="1"/>
  <c r="DJ161" i="1"/>
  <c r="DK161" i="1"/>
  <c r="DL161" i="1"/>
  <c r="DM161" i="1"/>
  <c r="DN161" i="1"/>
  <c r="DO161" i="1"/>
  <c r="DP161" i="1"/>
  <c r="DQ161" i="1"/>
  <c r="DR161" i="1"/>
  <c r="DS161" i="1"/>
  <c r="DT161" i="1"/>
  <c r="DU161" i="1"/>
  <c r="DV161" i="1"/>
  <c r="DW161" i="1"/>
  <c r="DX161" i="1"/>
  <c r="DY161" i="1"/>
  <c r="DZ161" i="1"/>
  <c r="EA161" i="1"/>
  <c r="EB161" i="1"/>
  <c r="EC161" i="1"/>
  <c r="ED161" i="1"/>
  <c r="EE161" i="1"/>
  <c r="EF161" i="1"/>
  <c r="EG161" i="1"/>
  <c r="EH161" i="1"/>
  <c r="EI161" i="1"/>
  <c r="EJ161" i="1"/>
  <c r="EK161" i="1"/>
  <c r="EL161" i="1"/>
  <c r="EM161" i="1"/>
  <c r="EN161" i="1"/>
  <c r="EO161" i="1"/>
  <c r="EP161" i="1"/>
  <c r="EQ161" i="1"/>
  <c r="ER161" i="1"/>
  <c r="ES161" i="1"/>
  <c r="ET161" i="1"/>
  <c r="EU161" i="1"/>
  <c r="EV161" i="1"/>
  <c r="EW161" i="1"/>
  <c r="EX161" i="1"/>
  <c r="EY161" i="1"/>
  <c r="EZ161" i="1"/>
  <c r="FA161" i="1"/>
  <c r="FB161" i="1"/>
  <c r="FC161" i="1"/>
  <c r="FD161" i="1"/>
  <c r="FE161" i="1"/>
  <c r="FF161" i="1"/>
  <c r="FG161" i="1"/>
  <c r="FH161" i="1"/>
  <c r="FI161" i="1"/>
  <c r="FJ161" i="1"/>
  <c r="FK161" i="1"/>
  <c r="FL161" i="1"/>
  <c r="FM161" i="1"/>
  <c r="FN161" i="1"/>
  <c r="FO161" i="1"/>
  <c r="FP161" i="1"/>
  <c r="FQ161" i="1"/>
  <c r="FR161" i="1"/>
  <c r="FS161" i="1"/>
  <c r="FT161" i="1"/>
  <c r="FU161" i="1"/>
  <c r="FV161" i="1"/>
  <c r="FW161" i="1"/>
  <c r="FX161" i="1"/>
  <c r="FY161" i="1"/>
  <c r="FZ161" i="1"/>
  <c r="GA161" i="1"/>
  <c r="GB161" i="1"/>
  <c r="GC161" i="1"/>
  <c r="GD161" i="1"/>
  <c r="GE161" i="1"/>
  <c r="GF161" i="1"/>
  <c r="GG161" i="1"/>
  <c r="GH161" i="1"/>
  <c r="GI161" i="1"/>
  <c r="GJ161" i="1"/>
  <c r="GK161" i="1"/>
  <c r="GL161" i="1"/>
  <c r="GM161" i="1"/>
  <c r="GN161" i="1"/>
  <c r="GO161" i="1"/>
  <c r="GP161" i="1"/>
  <c r="GQ161" i="1"/>
  <c r="GR161" i="1"/>
  <c r="GS161" i="1"/>
  <c r="GT161" i="1"/>
  <c r="GU161" i="1"/>
  <c r="GV161" i="1"/>
  <c r="GW161" i="1"/>
  <c r="GX161" i="1"/>
  <c r="C163" i="1"/>
  <c r="D163" i="1"/>
  <c r="I163" i="1"/>
  <c r="K163" i="1"/>
  <c r="AC163" i="1"/>
  <c r="AE163" i="1"/>
  <c r="AD163" i="1" s="1"/>
  <c r="AF163" i="1"/>
  <c r="AG163" i="1"/>
  <c r="CU163" i="1" s="1"/>
  <c r="T163" i="1" s="1"/>
  <c r="AH163" i="1"/>
  <c r="AI163" i="1"/>
  <c r="AJ163" i="1"/>
  <c r="CQ163" i="1"/>
  <c r="CR163" i="1"/>
  <c r="CS163" i="1"/>
  <c r="CT163" i="1"/>
  <c r="CV163" i="1"/>
  <c r="CW163" i="1"/>
  <c r="CX163" i="1"/>
  <c r="GL163" i="1"/>
  <c r="GO163" i="1"/>
  <c r="GP163" i="1"/>
  <c r="GV163" i="1"/>
  <c r="HC163" i="1" s="1"/>
  <c r="GX163" i="1" s="1"/>
  <c r="C164" i="1"/>
  <c r="D164" i="1"/>
  <c r="U164" i="1"/>
  <c r="V164" i="1"/>
  <c r="AC164" i="1"/>
  <c r="AE164" i="1"/>
  <c r="AD164" i="1" s="1"/>
  <c r="AB164" i="1" s="1"/>
  <c r="AF164" i="1"/>
  <c r="AG164" i="1"/>
  <c r="CU164" i="1" s="1"/>
  <c r="T164" i="1" s="1"/>
  <c r="AH164" i="1"/>
  <c r="AI164" i="1"/>
  <c r="AJ164" i="1"/>
  <c r="CX164" i="1" s="1"/>
  <c r="W164" i="1" s="1"/>
  <c r="CQ164" i="1"/>
  <c r="CR164" i="1"/>
  <c r="CS164" i="1"/>
  <c r="CT164" i="1"/>
  <c r="CV164" i="1"/>
  <c r="CW164" i="1"/>
  <c r="GL164" i="1"/>
  <c r="GO164" i="1"/>
  <c r="GP164" i="1"/>
  <c r="GV164" i="1"/>
  <c r="HC164" i="1" s="1"/>
  <c r="GX164" i="1" s="1"/>
  <c r="I165" i="1"/>
  <c r="V165" i="1" s="1"/>
  <c r="AC165" i="1"/>
  <c r="AD165" i="1"/>
  <c r="AB165" i="1" s="1"/>
  <c r="AE165" i="1"/>
  <c r="AF165" i="1"/>
  <c r="AG165" i="1"/>
  <c r="AH165" i="1"/>
  <c r="AI165" i="1"/>
  <c r="AJ165" i="1"/>
  <c r="CX165" i="1" s="1"/>
  <c r="W165" i="1" s="1"/>
  <c r="CQ165" i="1"/>
  <c r="P165" i="1" s="1"/>
  <c r="CR165" i="1"/>
  <c r="Q165" i="1" s="1"/>
  <c r="CS165" i="1"/>
  <c r="CT165" i="1"/>
  <c r="CU165" i="1"/>
  <c r="T165" i="1" s="1"/>
  <c r="CV165" i="1"/>
  <c r="CW165" i="1"/>
  <c r="GL165" i="1"/>
  <c r="GO165" i="1"/>
  <c r="GP165" i="1"/>
  <c r="GV165" i="1"/>
  <c r="GX165" i="1"/>
  <c r="HC165" i="1"/>
  <c r="I166" i="1"/>
  <c r="R166" i="1"/>
  <c r="S166" i="1"/>
  <c r="CY166" i="1" s="1"/>
  <c r="X166" i="1" s="1"/>
  <c r="AC166" i="1"/>
  <c r="AD166" i="1"/>
  <c r="AE166" i="1"/>
  <c r="AF166" i="1"/>
  <c r="AB166" i="1" s="1"/>
  <c r="AG166" i="1"/>
  <c r="CU166" i="1" s="1"/>
  <c r="T166" i="1" s="1"/>
  <c r="AH166" i="1"/>
  <c r="CV166" i="1" s="1"/>
  <c r="U166" i="1" s="1"/>
  <c r="AI166" i="1"/>
  <c r="AJ166" i="1"/>
  <c r="CQ166" i="1"/>
  <c r="P166" i="1" s="1"/>
  <c r="CP166" i="1" s="1"/>
  <c r="O166" i="1" s="1"/>
  <c r="CR166" i="1"/>
  <c r="Q166" i="1" s="1"/>
  <c r="CS166" i="1"/>
  <c r="CT166" i="1"/>
  <c r="CW166" i="1"/>
  <c r="V166" i="1" s="1"/>
  <c r="CX166" i="1"/>
  <c r="W166" i="1" s="1"/>
  <c r="GL166" i="1"/>
  <c r="GO166" i="1"/>
  <c r="GP166" i="1"/>
  <c r="GV166" i="1"/>
  <c r="HC166" i="1" s="1"/>
  <c r="GX166" i="1" s="1"/>
  <c r="C167" i="1"/>
  <c r="D167" i="1"/>
  <c r="I167" i="1"/>
  <c r="K167" i="1"/>
  <c r="W167" i="1"/>
  <c r="AC167" i="1"/>
  <c r="AE167" i="1"/>
  <c r="AD167" i="1" s="1"/>
  <c r="AF167" i="1"/>
  <c r="AG167" i="1"/>
  <c r="CU167" i="1" s="1"/>
  <c r="T167" i="1" s="1"/>
  <c r="AH167" i="1"/>
  <c r="AI167" i="1"/>
  <c r="AJ167" i="1"/>
  <c r="CQ167" i="1"/>
  <c r="CR167" i="1"/>
  <c r="CS167" i="1"/>
  <c r="CT167" i="1"/>
  <c r="CV167" i="1"/>
  <c r="CW167" i="1"/>
  <c r="CX167" i="1"/>
  <c r="GL167" i="1"/>
  <c r="GO167" i="1"/>
  <c r="GP167" i="1"/>
  <c r="GV167" i="1"/>
  <c r="HC167" i="1"/>
  <c r="GX167" i="1" s="1"/>
  <c r="C168" i="1"/>
  <c r="D168" i="1"/>
  <c r="I168" i="1"/>
  <c r="K168" i="1"/>
  <c r="AC168" i="1"/>
  <c r="AD168" i="1"/>
  <c r="AE168" i="1"/>
  <c r="AF168" i="1"/>
  <c r="AG168" i="1"/>
  <c r="AH168" i="1"/>
  <c r="AI168" i="1"/>
  <c r="AJ168" i="1"/>
  <c r="CX168" i="1" s="1"/>
  <c r="W168" i="1" s="1"/>
  <c r="CQ168" i="1"/>
  <c r="CR168" i="1"/>
  <c r="CS168" i="1"/>
  <c r="CT168" i="1"/>
  <c r="CU168" i="1"/>
  <c r="T168" i="1" s="1"/>
  <c r="CV168" i="1"/>
  <c r="CW168" i="1"/>
  <c r="GL168" i="1"/>
  <c r="GO168" i="1"/>
  <c r="GP168" i="1"/>
  <c r="GV168" i="1"/>
  <c r="HC168" i="1"/>
  <c r="GX168" i="1" s="1"/>
  <c r="I169" i="1"/>
  <c r="R169" i="1"/>
  <c r="S169" i="1"/>
  <c r="CY169" i="1" s="1"/>
  <c r="X169" i="1" s="1"/>
  <c r="AC169" i="1"/>
  <c r="AD169" i="1"/>
  <c r="AE169" i="1"/>
  <c r="AF169" i="1"/>
  <c r="AB169" i="1" s="1"/>
  <c r="AG169" i="1"/>
  <c r="CU169" i="1" s="1"/>
  <c r="T169" i="1" s="1"/>
  <c r="AH169" i="1"/>
  <c r="CV169" i="1" s="1"/>
  <c r="U169" i="1" s="1"/>
  <c r="AI169" i="1"/>
  <c r="AJ169" i="1"/>
  <c r="CQ169" i="1"/>
  <c r="P169" i="1" s="1"/>
  <c r="CP169" i="1" s="1"/>
  <c r="O169" i="1" s="1"/>
  <c r="CR169" i="1"/>
  <c r="Q169" i="1" s="1"/>
  <c r="CS169" i="1"/>
  <c r="CT169" i="1"/>
  <c r="CW169" i="1"/>
  <c r="V169" i="1" s="1"/>
  <c r="CX169" i="1"/>
  <c r="W169" i="1" s="1"/>
  <c r="GL169" i="1"/>
  <c r="GO169" i="1"/>
  <c r="GP169" i="1"/>
  <c r="GV169" i="1"/>
  <c r="HC169" i="1" s="1"/>
  <c r="GX169" i="1" s="1"/>
  <c r="C170" i="1"/>
  <c r="D170" i="1"/>
  <c r="I170" i="1"/>
  <c r="K170" i="1"/>
  <c r="W170" i="1"/>
  <c r="AC170" i="1"/>
  <c r="AE170" i="1"/>
  <c r="AD170" i="1" s="1"/>
  <c r="AF170" i="1"/>
  <c r="AG170" i="1"/>
  <c r="CU170" i="1" s="1"/>
  <c r="T170" i="1" s="1"/>
  <c r="AH170" i="1"/>
  <c r="AI170" i="1"/>
  <c r="AJ170" i="1"/>
  <c r="CQ170" i="1"/>
  <c r="CR170" i="1"/>
  <c r="CS170" i="1"/>
  <c r="CT170" i="1"/>
  <c r="CV170" i="1"/>
  <c r="CW170" i="1"/>
  <c r="CX170" i="1"/>
  <c r="GL170" i="1"/>
  <c r="GO170" i="1"/>
  <c r="GP170" i="1"/>
  <c r="GV170" i="1"/>
  <c r="HC170" i="1"/>
  <c r="GX170" i="1" s="1"/>
  <c r="C171" i="1"/>
  <c r="D171" i="1"/>
  <c r="AC171" i="1"/>
  <c r="AE171" i="1"/>
  <c r="AD171" i="1" s="1"/>
  <c r="AF171" i="1"/>
  <c r="AG171" i="1"/>
  <c r="AH171" i="1"/>
  <c r="AI171" i="1"/>
  <c r="AJ171" i="1"/>
  <c r="CX171" i="1" s="1"/>
  <c r="CQ171" i="1"/>
  <c r="CR171" i="1"/>
  <c r="CS171" i="1"/>
  <c r="CT171" i="1"/>
  <c r="CU171" i="1"/>
  <c r="CV171" i="1"/>
  <c r="CW171" i="1"/>
  <c r="GL171" i="1"/>
  <c r="GO171" i="1"/>
  <c r="GP171" i="1"/>
  <c r="GV171" i="1"/>
  <c r="HC171" i="1"/>
  <c r="AC172" i="1"/>
  <c r="AD172" i="1"/>
  <c r="AE172" i="1"/>
  <c r="AF172" i="1"/>
  <c r="AB172" i="1" s="1"/>
  <c r="AG172" i="1"/>
  <c r="CU172" i="1" s="1"/>
  <c r="AH172" i="1"/>
  <c r="CV172" i="1" s="1"/>
  <c r="AI172" i="1"/>
  <c r="AJ172" i="1"/>
  <c r="CQ172" i="1"/>
  <c r="CR172" i="1"/>
  <c r="CS172" i="1"/>
  <c r="CT172" i="1"/>
  <c r="CW172" i="1"/>
  <c r="CX172" i="1"/>
  <c r="GL172" i="1"/>
  <c r="GO172" i="1"/>
  <c r="GP172" i="1"/>
  <c r="GV172" i="1"/>
  <c r="HC172" i="1" s="1"/>
  <c r="C173" i="1"/>
  <c r="D173" i="1"/>
  <c r="U173" i="1"/>
  <c r="AC173" i="1"/>
  <c r="AE173" i="1"/>
  <c r="AD173" i="1" s="1"/>
  <c r="AF173" i="1"/>
  <c r="AG173" i="1"/>
  <c r="CU173" i="1" s="1"/>
  <c r="T173" i="1" s="1"/>
  <c r="AH173" i="1"/>
  <c r="AI173" i="1"/>
  <c r="AJ173" i="1"/>
  <c r="CQ173" i="1"/>
  <c r="CR173" i="1"/>
  <c r="CS173" i="1"/>
  <c r="CT173" i="1"/>
  <c r="CV173" i="1"/>
  <c r="CW173" i="1"/>
  <c r="CX173" i="1"/>
  <c r="W173" i="1" s="1"/>
  <c r="GL173" i="1"/>
  <c r="GO173" i="1"/>
  <c r="GP173" i="1"/>
  <c r="GV173" i="1"/>
  <c r="HC173" i="1" s="1"/>
  <c r="GX173" i="1" s="1"/>
  <c r="C174" i="1"/>
  <c r="D174" i="1"/>
  <c r="T174" i="1"/>
  <c r="U174" i="1"/>
  <c r="V174" i="1"/>
  <c r="AC174" i="1"/>
  <c r="AE174" i="1"/>
  <c r="AD174" i="1" s="1"/>
  <c r="AB174" i="1" s="1"/>
  <c r="AF174" i="1"/>
  <c r="AG174" i="1"/>
  <c r="AH174" i="1"/>
  <c r="AI174" i="1"/>
  <c r="AJ174" i="1"/>
  <c r="CX174" i="1" s="1"/>
  <c r="W174" i="1" s="1"/>
  <c r="CQ174" i="1"/>
  <c r="CR174" i="1"/>
  <c r="CS174" i="1"/>
  <c r="CT174" i="1"/>
  <c r="CU174" i="1"/>
  <c r="CV174" i="1"/>
  <c r="CW174" i="1"/>
  <c r="GL174" i="1"/>
  <c r="GO174" i="1"/>
  <c r="GP174" i="1"/>
  <c r="GV174" i="1"/>
  <c r="HC174" i="1" s="1"/>
  <c r="GX174" i="1" s="1"/>
  <c r="I175" i="1"/>
  <c r="S175" i="1" s="1"/>
  <c r="P175" i="1"/>
  <c r="Q175" i="1"/>
  <c r="R175" i="1"/>
  <c r="V175" i="1"/>
  <c r="AC175" i="1"/>
  <c r="AD175" i="1"/>
  <c r="AB175" i="1" s="1"/>
  <c r="AE175" i="1"/>
  <c r="AF175" i="1"/>
  <c r="AG175" i="1"/>
  <c r="AH175" i="1"/>
  <c r="AI175" i="1"/>
  <c r="AJ175" i="1"/>
  <c r="CX175" i="1" s="1"/>
  <c r="W175" i="1" s="1"/>
  <c r="CQ175" i="1"/>
  <c r="CR175" i="1"/>
  <c r="CS175" i="1"/>
  <c r="CT175" i="1"/>
  <c r="CU175" i="1"/>
  <c r="T175" i="1" s="1"/>
  <c r="CV175" i="1"/>
  <c r="U175" i="1" s="1"/>
  <c r="CW175" i="1"/>
  <c r="GL175" i="1"/>
  <c r="GO175" i="1"/>
  <c r="GP175" i="1"/>
  <c r="GV175" i="1"/>
  <c r="GX175" i="1"/>
  <c r="HC175" i="1"/>
  <c r="I176" i="1"/>
  <c r="R176" i="1"/>
  <c r="S176" i="1"/>
  <c r="CY176" i="1" s="1"/>
  <c r="X176" i="1" s="1"/>
  <c r="AC176" i="1"/>
  <c r="AD176" i="1"/>
  <c r="AE176" i="1"/>
  <c r="AF176" i="1"/>
  <c r="AB176" i="1" s="1"/>
  <c r="AG176" i="1"/>
  <c r="CU176" i="1" s="1"/>
  <c r="T176" i="1" s="1"/>
  <c r="AH176" i="1"/>
  <c r="CV176" i="1" s="1"/>
  <c r="U176" i="1" s="1"/>
  <c r="AI176" i="1"/>
  <c r="AJ176" i="1"/>
  <c r="CQ176" i="1"/>
  <c r="P176" i="1" s="1"/>
  <c r="CR176" i="1"/>
  <c r="Q176" i="1" s="1"/>
  <c r="CS176" i="1"/>
  <c r="CT176" i="1"/>
  <c r="CW176" i="1"/>
  <c r="V176" i="1" s="1"/>
  <c r="CX176" i="1"/>
  <c r="W176" i="1" s="1"/>
  <c r="GL176" i="1"/>
  <c r="GO176" i="1"/>
  <c r="GP176" i="1"/>
  <c r="GV176" i="1"/>
  <c r="HC176" i="1" s="1"/>
  <c r="GX176" i="1" s="1"/>
  <c r="C177" i="1"/>
  <c r="D177" i="1"/>
  <c r="I177" i="1"/>
  <c r="K177" i="1"/>
  <c r="W177" i="1"/>
  <c r="AC177" i="1"/>
  <c r="AE177" i="1"/>
  <c r="AD177" i="1" s="1"/>
  <c r="AF177" i="1"/>
  <c r="AG177" i="1"/>
  <c r="CU177" i="1" s="1"/>
  <c r="T177" i="1" s="1"/>
  <c r="AH177" i="1"/>
  <c r="AI177" i="1"/>
  <c r="AJ177" i="1"/>
  <c r="CQ177" i="1"/>
  <c r="CR177" i="1"/>
  <c r="CS177" i="1"/>
  <c r="CT177" i="1"/>
  <c r="CV177" i="1"/>
  <c r="CW177" i="1"/>
  <c r="CX177" i="1"/>
  <c r="GL177" i="1"/>
  <c r="GO177" i="1"/>
  <c r="GP177" i="1"/>
  <c r="GV177" i="1"/>
  <c r="HC177" i="1"/>
  <c r="GX177" i="1" s="1"/>
  <c r="I178" i="1"/>
  <c r="P178" i="1" s="1"/>
  <c r="S178" i="1"/>
  <c r="CY178" i="1" s="1"/>
  <c r="X178" i="1" s="1"/>
  <c r="AC178" i="1"/>
  <c r="AE178" i="1"/>
  <c r="AD178" i="1" s="1"/>
  <c r="AB178" i="1" s="1"/>
  <c r="AF178" i="1"/>
  <c r="AG178" i="1"/>
  <c r="CU178" i="1" s="1"/>
  <c r="T178" i="1" s="1"/>
  <c r="AH178" i="1"/>
  <c r="CV178" i="1" s="1"/>
  <c r="U178" i="1" s="1"/>
  <c r="AI178" i="1"/>
  <c r="CW178" i="1" s="1"/>
  <c r="V178" i="1" s="1"/>
  <c r="AJ178" i="1"/>
  <c r="CQ178" i="1"/>
  <c r="CR178" i="1"/>
  <c r="Q178" i="1" s="1"/>
  <c r="CS178" i="1"/>
  <c r="R178" i="1" s="1"/>
  <c r="CT178" i="1"/>
  <c r="CX178" i="1"/>
  <c r="W178" i="1" s="1"/>
  <c r="GL178" i="1"/>
  <c r="GO178" i="1"/>
  <c r="GP178" i="1"/>
  <c r="GV178" i="1"/>
  <c r="HC178" i="1" s="1"/>
  <c r="GX178" i="1" s="1"/>
  <c r="AC179" i="1"/>
  <c r="AB179" i="1" s="1"/>
  <c r="AD179" i="1"/>
  <c r="AE179" i="1"/>
  <c r="AF179" i="1"/>
  <c r="AG179" i="1"/>
  <c r="AH179" i="1"/>
  <c r="AI179" i="1"/>
  <c r="CW179" i="1" s="1"/>
  <c r="AJ179" i="1"/>
  <c r="CX179" i="1" s="1"/>
  <c r="CQ179" i="1"/>
  <c r="CR179" i="1"/>
  <c r="CS179" i="1"/>
  <c r="CT179" i="1"/>
  <c r="CU179" i="1"/>
  <c r="CV179" i="1"/>
  <c r="GL179" i="1"/>
  <c r="GO179" i="1"/>
  <c r="GP179" i="1"/>
  <c r="GV179" i="1"/>
  <c r="HC179" i="1" s="1"/>
  <c r="C180" i="1"/>
  <c r="D180" i="1"/>
  <c r="I180" i="1"/>
  <c r="K180" i="1"/>
  <c r="T180" i="1"/>
  <c r="AB180" i="1"/>
  <c r="AC180" i="1"/>
  <c r="AD180" i="1"/>
  <c r="AE180" i="1"/>
  <c r="AF180" i="1"/>
  <c r="AG180" i="1"/>
  <c r="AH180" i="1"/>
  <c r="AI180" i="1"/>
  <c r="AJ180" i="1"/>
  <c r="CX180" i="1" s="1"/>
  <c r="W180" i="1" s="1"/>
  <c r="CQ180" i="1"/>
  <c r="CR180" i="1"/>
  <c r="CS180" i="1"/>
  <c r="CT180" i="1"/>
  <c r="CU180" i="1"/>
  <c r="CV180" i="1"/>
  <c r="CW180" i="1"/>
  <c r="GL180" i="1"/>
  <c r="GO180" i="1"/>
  <c r="GP180" i="1"/>
  <c r="GV180" i="1"/>
  <c r="HC180" i="1" s="1"/>
  <c r="GX180" i="1" s="1"/>
  <c r="B182" i="1"/>
  <c r="B161" i="1" s="1"/>
  <c r="C182" i="1"/>
  <c r="C161" i="1" s="1"/>
  <c r="D182" i="1"/>
  <c r="D161" i="1" s="1"/>
  <c r="F182" i="1"/>
  <c r="F161" i="1" s="1"/>
  <c r="G182" i="1"/>
  <c r="G161" i="1" s="1"/>
  <c r="AO182" i="1"/>
  <c r="AO161" i="1" s="1"/>
  <c r="BX182" i="1"/>
  <c r="BX161" i="1" s="1"/>
  <c r="BY182" i="1"/>
  <c r="CK182" i="1"/>
  <c r="CL182" i="1"/>
  <c r="CL161" i="1" s="1"/>
  <c r="CM182" i="1"/>
  <c r="CM161" i="1" s="1"/>
  <c r="D212" i="1"/>
  <c r="E214" i="1"/>
  <c r="Z214" i="1"/>
  <c r="AA214" i="1"/>
  <c r="AM214" i="1"/>
  <c r="AN214" i="1"/>
  <c r="BE214" i="1"/>
  <c r="BF214" i="1"/>
  <c r="BG214" i="1"/>
  <c r="BH214" i="1"/>
  <c r="BI214" i="1"/>
  <c r="BJ214" i="1"/>
  <c r="BK214" i="1"/>
  <c r="BL214" i="1"/>
  <c r="BM214" i="1"/>
  <c r="BN214" i="1"/>
  <c r="BO214" i="1"/>
  <c r="BP214" i="1"/>
  <c r="BQ214" i="1"/>
  <c r="BR214" i="1"/>
  <c r="BS214" i="1"/>
  <c r="BT214" i="1"/>
  <c r="BU214" i="1"/>
  <c r="BV214" i="1"/>
  <c r="BW214" i="1"/>
  <c r="CN214" i="1"/>
  <c r="CO214" i="1"/>
  <c r="CP214" i="1"/>
  <c r="CQ214" i="1"/>
  <c r="CR214" i="1"/>
  <c r="CS214" i="1"/>
  <c r="CT214" i="1"/>
  <c r="CU214" i="1"/>
  <c r="CV214" i="1"/>
  <c r="CW214" i="1"/>
  <c r="CX214" i="1"/>
  <c r="CY214" i="1"/>
  <c r="CZ214" i="1"/>
  <c r="DA214" i="1"/>
  <c r="DB214" i="1"/>
  <c r="DC214" i="1"/>
  <c r="DD214" i="1"/>
  <c r="DE214" i="1"/>
  <c r="DF214" i="1"/>
  <c r="DG214" i="1"/>
  <c r="DH214" i="1"/>
  <c r="DI214" i="1"/>
  <c r="DJ214" i="1"/>
  <c r="DK214" i="1"/>
  <c r="DL214" i="1"/>
  <c r="DM214" i="1"/>
  <c r="DN214" i="1"/>
  <c r="DO214" i="1"/>
  <c r="DP214" i="1"/>
  <c r="DQ214" i="1"/>
  <c r="DR214" i="1"/>
  <c r="DS214" i="1"/>
  <c r="DT214" i="1"/>
  <c r="DU214" i="1"/>
  <c r="DV214" i="1"/>
  <c r="DW214" i="1"/>
  <c r="DX214" i="1"/>
  <c r="DY214" i="1"/>
  <c r="DZ214" i="1"/>
  <c r="EA214" i="1"/>
  <c r="EB214" i="1"/>
  <c r="EC214" i="1"/>
  <c r="ED214" i="1"/>
  <c r="EE214" i="1"/>
  <c r="EF214" i="1"/>
  <c r="EG214" i="1"/>
  <c r="EH214" i="1"/>
  <c r="EI214" i="1"/>
  <c r="EJ214" i="1"/>
  <c r="EK214" i="1"/>
  <c r="EL214" i="1"/>
  <c r="EM214" i="1"/>
  <c r="EN214" i="1"/>
  <c r="EO214" i="1"/>
  <c r="EP214" i="1"/>
  <c r="EQ214" i="1"/>
  <c r="ER214" i="1"/>
  <c r="ES214" i="1"/>
  <c r="ET214" i="1"/>
  <c r="EU214" i="1"/>
  <c r="EV214" i="1"/>
  <c r="EW214" i="1"/>
  <c r="EX214" i="1"/>
  <c r="EY214" i="1"/>
  <c r="EZ214" i="1"/>
  <c r="FA214" i="1"/>
  <c r="FB214" i="1"/>
  <c r="FC214" i="1"/>
  <c r="FD214" i="1"/>
  <c r="FE214" i="1"/>
  <c r="FF214" i="1"/>
  <c r="FG214" i="1"/>
  <c r="FH214" i="1"/>
  <c r="FI214" i="1"/>
  <c r="FJ214" i="1"/>
  <c r="FK214" i="1"/>
  <c r="FL214" i="1"/>
  <c r="FM214" i="1"/>
  <c r="FN214" i="1"/>
  <c r="FO214" i="1"/>
  <c r="FP214" i="1"/>
  <c r="FQ214" i="1"/>
  <c r="FR214" i="1"/>
  <c r="FS214" i="1"/>
  <c r="FT214" i="1"/>
  <c r="FU214" i="1"/>
  <c r="FV214" i="1"/>
  <c r="FW214" i="1"/>
  <c r="FX214" i="1"/>
  <c r="FY214" i="1"/>
  <c r="FZ214" i="1"/>
  <c r="GA214" i="1"/>
  <c r="GB214" i="1"/>
  <c r="GC214" i="1"/>
  <c r="GD214" i="1"/>
  <c r="GE214" i="1"/>
  <c r="GF214" i="1"/>
  <c r="GG214" i="1"/>
  <c r="GH214" i="1"/>
  <c r="GI214" i="1"/>
  <c r="GJ214" i="1"/>
  <c r="GK214" i="1"/>
  <c r="GL214" i="1"/>
  <c r="GM214" i="1"/>
  <c r="GN214" i="1"/>
  <c r="GO214" i="1"/>
  <c r="GP214" i="1"/>
  <c r="GQ214" i="1"/>
  <c r="GR214" i="1"/>
  <c r="GS214" i="1"/>
  <c r="GT214" i="1"/>
  <c r="GU214" i="1"/>
  <c r="GV214" i="1"/>
  <c r="GW214" i="1"/>
  <c r="GX214" i="1"/>
  <c r="C216" i="1"/>
  <c r="D216" i="1"/>
  <c r="I216" i="1"/>
  <c r="K216" i="1"/>
  <c r="AC216" i="1"/>
  <c r="AD216" i="1"/>
  <c r="AE216" i="1"/>
  <c r="AF216" i="1"/>
  <c r="AG216" i="1"/>
  <c r="AH216" i="1"/>
  <c r="AI216" i="1"/>
  <c r="AJ216" i="1"/>
  <c r="CX216" i="1" s="1"/>
  <c r="W216" i="1" s="1"/>
  <c r="AJ231" i="1" s="1"/>
  <c r="CQ216" i="1"/>
  <c r="CR216" i="1"/>
  <c r="CS216" i="1"/>
  <c r="CT216" i="1"/>
  <c r="CU216" i="1"/>
  <c r="T216" i="1" s="1"/>
  <c r="CV216" i="1"/>
  <c r="CW216" i="1"/>
  <c r="GL216" i="1"/>
  <c r="GO216" i="1"/>
  <c r="GP216" i="1"/>
  <c r="GV216" i="1"/>
  <c r="GX216" i="1"/>
  <c r="HC216" i="1"/>
  <c r="C217" i="1"/>
  <c r="D217" i="1"/>
  <c r="I217" i="1"/>
  <c r="K217" i="1"/>
  <c r="AC217" i="1"/>
  <c r="AD217" i="1"/>
  <c r="AE217" i="1"/>
  <c r="AF217" i="1"/>
  <c r="AG217" i="1"/>
  <c r="AH217" i="1"/>
  <c r="AI217" i="1"/>
  <c r="AJ217" i="1"/>
  <c r="CX217" i="1" s="1"/>
  <c r="W217" i="1" s="1"/>
  <c r="CQ217" i="1"/>
  <c r="CR217" i="1"/>
  <c r="CS217" i="1"/>
  <c r="CT217" i="1"/>
  <c r="CU217" i="1"/>
  <c r="T217" i="1" s="1"/>
  <c r="CV217" i="1"/>
  <c r="CW217" i="1"/>
  <c r="GL217" i="1"/>
  <c r="GO217" i="1"/>
  <c r="GP217" i="1"/>
  <c r="GV217" i="1"/>
  <c r="HC217" i="1" s="1"/>
  <c r="GX217" i="1" s="1"/>
  <c r="CJ231" i="1" s="1"/>
  <c r="C218" i="1"/>
  <c r="D218" i="1"/>
  <c r="I218" i="1"/>
  <c r="K218" i="1"/>
  <c r="AC218" i="1"/>
  <c r="AD218" i="1"/>
  <c r="AE218" i="1"/>
  <c r="AF218" i="1"/>
  <c r="AG218" i="1"/>
  <c r="AH218" i="1"/>
  <c r="AI218" i="1"/>
  <c r="AJ218" i="1"/>
  <c r="CX218" i="1" s="1"/>
  <c r="W218" i="1" s="1"/>
  <c r="CQ218" i="1"/>
  <c r="CR218" i="1"/>
  <c r="CS218" i="1"/>
  <c r="CT218" i="1"/>
  <c r="CU218" i="1"/>
  <c r="T218" i="1" s="1"/>
  <c r="AG231" i="1" s="1"/>
  <c r="CV218" i="1"/>
  <c r="CW218" i="1"/>
  <c r="GL218" i="1"/>
  <c r="GO218" i="1"/>
  <c r="GP218" i="1"/>
  <c r="GV218" i="1"/>
  <c r="HC218" i="1" s="1"/>
  <c r="GX218" i="1"/>
  <c r="C219" i="1"/>
  <c r="D219" i="1"/>
  <c r="I219" i="1"/>
  <c r="K219" i="1"/>
  <c r="V219" i="1"/>
  <c r="AC219" i="1"/>
  <c r="AE219" i="1"/>
  <c r="AD219" i="1" s="1"/>
  <c r="AF219" i="1"/>
  <c r="AG219" i="1"/>
  <c r="CU219" i="1" s="1"/>
  <c r="T219" i="1" s="1"/>
  <c r="AH219" i="1"/>
  <c r="AI219" i="1"/>
  <c r="AJ219" i="1"/>
  <c r="CQ219" i="1"/>
  <c r="CR219" i="1"/>
  <c r="CS219" i="1"/>
  <c r="CT219" i="1"/>
  <c r="CV219" i="1"/>
  <c r="CW219" i="1"/>
  <c r="CX219" i="1"/>
  <c r="W219" i="1" s="1"/>
  <c r="GL219" i="1"/>
  <c r="GO219" i="1"/>
  <c r="GP219" i="1"/>
  <c r="GV219" i="1"/>
  <c r="HC219" i="1" s="1"/>
  <c r="C220" i="1"/>
  <c r="D220" i="1"/>
  <c r="I220" i="1"/>
  <c r="K220" i="1"/>
  <c r="AC220" i="1"/>
  <c r="AD220" i="1"/>
  <c r="AE220" i="1"/>
  <c r="AF220" i="1"/>
  <c r="AG220" i="1"/>
  <c r="CU220" i="1" s="1"/>
  <c r="T220" i="1" s="1"/>
  <c r="AH220" i="1"/>
  <c r="AI220" i="1"/>
  <c r="AJ220" i="1"/>
  <c r="CQ220" i="1"/>
  <c r="CR220" i="1"/>
  <c r="CS220" i="1"/>
  <c r="CT220" i="1"/>
  <c r="CV220" i="1"/>
  <c r="CW220" i="1"/>
  <c r="CX220" i="1"/>
  <c r="GL220" i="1"/>
  <c r="GO220" i="1"/>
  <c r="GP220" i="1"/>
  <c r="GV220" i="1"/>
  <c r="HC220" i="1" s="1"/>
  <c r="C221" i="1"/>
  <c r="D221" i="1"/>
  <c r="I221" i="1"/>
  <c r="CU235" i="3" s="1"/>
  <c r="K221" i="1"/>
  <c r="V221" i="1"/>
  <c r="AC221" i="1"/>
  <c r="AE221" i="1"/>
  <c r="AD221" i="1" s="1"/>
  <c r="AF221" i="1"/>
  <c r="AG221" i="1"/>
  <c r="CU221" i="1" s="1"/>
  <c r="AH221" i="1"/>
  <c r="AI221" i="1"/>
  <c r="AJ221" i="1"/>
  <c r="CQ221" i="1"/>
  <c r="CR221" i="1"/>
  <c r="CS221" i="1"/>
  <c r="CT221" i="1"/>
  <c r="CV221" i="1"/>
  <c r="CW221" i="1"/>
  <c r="CX221" i="1"/>
  <c r="W221" i="1" s="1"/>
  <c r="GL221" i="1"/>
  <c r="GO221" i="1"/>
  <c r="GP221" i="1"/>
  <c r="GV221" i="1"/>
  <c r="HC221" i="1"/>
  <c r="GX221" i="1" s="1"/>
  <c r="C222" i="1"/>
  <c r="D222" i="1"/>
  <c r="I222" i="1"/>
  <c r="K222" i="1"/>
  <c r="V222" i="1"/>
  <c r="W222" i="1"/>
  <c r="AC222" i="1"/>
  <c r="AD222" i="1"/>
  <c r="AE222" i="1"/>
  <c r="AF222" i="1"/>
  <c r="AG222" i="1"/>
  <c r="CU222" i="1" s="1"/>
  <c r="T222" i="1" s="1"/>
  <c r="AH222" i="1"/>
  <c r="AI222" i="1"/>
  <c r="AJ222" i="1"/>
  <c r="CQ222" i="1"/>
  <c r="CR222" i="1"/>
  <c r="CS222" i="1"/>
  <c r="CT222" i="1"/>
  <c r="CV222" i="1"/>
  <c r="CW222" i="1"/>
  <c r="CX222" i="1"/>
  <c r="GL222" i="1"/>
  <c r="GO222" i="1"/>
  <c r="GP222" i="1"/>
  <c r="GV222" i="1"/>
  <c r="GX222" i="1"/>
  <c r="HC222" i="1"/>
  <c r="C223" i="1"/>
  <c r="D223" i="1"/>
  <c r="I223" i="1"/>
  <c r="K223" i="1"/>
  <c r="AC223" i="1"/>
  <c r="AE223" i="1"/>
  <c r="AD223" i="1" s="1"/>
  <c r="AF223" i="1"/>
  <c r="AG223" i="1"/>
  <c r="AH223" i="1"/>
  <c r="AI223" i="1"/>
  <c r="AJ223" i="1"/>
  <c r="CQ223" i="1"/>
  <c r="CR223" i="1"/>
  <c r="CS223" i="1"/>
  <c r="CT223" i="1"/>
  <c r="CU223" i="1"/>
  <c r="T223" i="1" s="1"/>
  <c r="CV223" i="1"/>
  <c r="CW223" i="1"/>
  <c r="CX223" i="1"/>
  <c r="W223" i="1" s="1"/>
  <c r="GL223" i="1"/>
  <c r="GO223" i="1"/>
  <c r="GP223" i="1"/>
  <c r="GV223" i="1"/>
  <c r="GX223" i="1"/>
  <c r="HC223" i="1"/>
  <c r="I224" i="1"/>
  <c r="Q224" i="1"/>
  <c r="W224" i="1"/>
  <c r="AB224" i="1"/>
  <c r="AC224" i="1"/>
  <c r="AE224" i="1"/>
  <c r="AD224" i="1" s="1"/>
  <c r="AF224" i="1"/>
  <c r="AG224" i="1"/>
  <c r="CU224" i="1" s="1"/>
  <c r="T224" i="1" s="1"/>
  <c r="AH224" i="1"/>
  <c r="AI224" i="1"/>
  <c r="CW224" i="1" s="1"/>
  <c r="V224" i="1" s="1"/>
  <c r="AJ224" i="1"/>
  <c r="CQ224" i="1"/>
  <c r="P224" i="1" s="1"/>
  <c r="CR224" i="1"/>
  <c r="CS224" i="1"/>
  <c r="R224" i="1" s="1"/>
  <c r="CT224" i="1"/>
  <c r="S224" i="1" s="1"/>
  <c r="CV224" i="1"/>
  <c r="U224" i="1" s="1"/>
  <c r="CX224" i="1"/>
  <c r="GL224" i="1"/>
  <c r="GO224" i="1"/>
  <c r="GP224" i="1"/>
  <c r="GV224" i="1"/>
  <c r="HC224" i="1"/>
  <c r="GX224" i="1" s="1"/>
  <c r="C225" i="1"/>
  <c r="D225" i="1"/>
  <c r="P225" i="1"/>
  <c r="Q225" i="1"/>
  <c r="R225" i="1"/>
  <c r="U225" i="1"/>
  <c r="V225" i="1"/>
  <c r="AC225" i="1"/>
  <c r="AE225" i="1"/>
  <c r="AD225" i="1" s="1"/>
  <c r="AF225" i="1"/>
  <c r="AG225" i="1"/>
  <c r="CU225" i="1" s="1"/>
  <c r="T225" i="1" s="1"/>
  <c r="AH225" i="1"/>
  <c r="AI225" i="1"/>
  <c r="AJ225" i="1"/>
  <c r="CX225" i="1" s="1"/>
  <c r="W225" i="1" s="1"/>
  <c r="CQ225" i="1"/>
  <c r="CR225" i="1"/>
  <c r="CS225" i="1"/>
  <c r="CT225" i="1"/>
  <c r="CV225" i="1"/>
  <c r="CW225" i="1"/>
  <c r="GL225" i="1"/>
  <c r="GO225" i="1"/>
  <c r="GP225" i="1"/>
  <c r="GV225" i="1"/>
  <c r="HC225" i="1" s="1"/>
  <c r="GX225" i="1" s="1"/>
  <c r="I226" i="1"/>
  <c r="Q226" i="1"/>
  <c r="R226" i="1"/>
  <c r="W226" i="1"/>
  <c r="AC226" i="1"/>
  <c r="AB226" i="1" s="1"/>
  <c r="AE226" i="1"/>
  <c r="AD226" i="1" s="1"/>
  <c r="AF226" i="1"/>
  <c r="AG226" i="1"/>
  <c r="CU226" i="1" s="1"/>
  <c r="T226" i="1" s="1"/>
  <c r="AH226" i="1"/>
  <c r="AI226" i="1"/>
  <c r="CW226" i="1" s="1"/>
  <c r="V226" i="1" s="1"/>
  <c r="AJ226" i="1"/>
  <c r="CQ226" i="1"/>
  <c r="P226" i="1" s="1"/>
  <c r="CR226" i="1"/>
  <c r="CS226" i="1"/>
  <c r="CT226" i="1"/>
  <c r="S226" i="1" s="1"/>
  <c r="CV226" i="1"/>
  <c r="U226" i="1" s="1"/>
  <c r="CX226" i="1"/>
  <c r="GL226" i="1"/>
  <c r="GO226" i="1"/>
  <c r="GP226" i="1"/>
  <c r="GV226" i="1"/>
  <c r="HC226" i="1" s="1"/>
  <c r="GX226" i="1" s="1"/>
  <c r="C227" i="1"/>
  <c r="D227" i="1"/>
  <c r="U227" i="1"/>
  <c r="V227" i="1"/>
  <c r="AC227" i="1"/>
  <c r="AE227" i="1"/>
  <c r="AD227" i="1" s="1"/>
  <c r="AF227" i="1"/>
  <c r="AG227" i="1"/>
  <c r="CU227" i="1" s="1"/>
  <c r="T227" i="1" s="1"/>
  <c r="AH227" i="1"/>
  <c r="AI227" i="1"/>
  <c r="AJ227" i="1"/>
  <c r="CQ227" i="1"/>
  <c r="CR227" i="1"/>
  <c r="CS227" i="1"/>
  <c r="CT227" i="1"/>
  <c r="CV227" i="1"/>
  <c r="CW227" i="1"/>
  <c r="CX227" i="1"/>
  <c r="W227" i="1" s="1"/>
  <c r="GL227" i="1"/>
  <c r="GO227" i="1"/>
  <c r="GP227" i="1"/>
  <c r="GV227" i="1"/>
  <c r="HC227" i="1" s="1"/>
  <c r="GX227" i="1" s="1"/>
  <c r="I228" i="1"/>
  <c r="T228" i="1" s="1"/>
  <c r="AB228" i="1"/>
  <c r="AC228" i="1"/>
  <c r="AD228" i="1"/>
  <c r="AE228" i="1"/>
  <c r="AF228" i="1"/>
  <c r="AG228" i="1"/>
  <c r="AH228" i="1"/>
  <c r="CV228" i="1" s="1"/>
  <c r="U228" i="1" s="1"/>
  <c r="AI228" i="1"/>
  <c r="AJ228" i="1"/>
  <c r="CX228" i="1" s="1"/>
  <c r="W228" i="1" s="1"/>
  <c r="CQ228" i="1"/>
  <c r="P228" i="1" s="1"/>
  <c r="CR228" i="1"/>
  <c r="Q228" i="1" s="1"/>
  <c r="CS228" i="1"/>
  <c r="R228" i="1" s="1"/>
  <c r="CT228" i="1"/>
  <c r="S228" i="1" s="1"/>
  <c r="CU228" i="1"/>
  <c r="CW228" i="1"/>
  <c r="V228" i="1" s="1"/>
  <c r="GL228" i="1"/>
  <c r="GO228" i="1"/>
  <c r="GP228" i="1"/>
  <c r="GV228" i="1"/>
  <c r="HC228" i="1" s="1"/>
  <c r="GX228" i="1" s="1"/>
  <c r="I229" i="1"/>
  <c r="P229" i="1" s="1"/>
  <c r="V229" i="1"/>
  <c r="AC229" i="1"/>
  <c r="AD229" i="1"/>
  <c r="AB229" i="1" s="1"/>
  <c r="AE229" i="1"/>
  <c r="AF229" i="1"/>
  <c r="AG229" i="1"/>
  <c r="AH229" i="1"/>
  <c r="CV229" i="1" s="1"/>
  <c r="U229" i="1" s="1"/>
  <c r="AI229" i="1"/>
  <c r="AJ229" i="1"/>
  <c r="CX229" i="1" s="1"/>
  <c r="W229" i="1" s="1"/>
  <c r="CQ229" i="1"/>
  <c r="CR229" i="1"/>
  <c r="CS229" i="1"/>
  <c r="R229" i="1" s="1"/>
  <c r="CT229" i="1"/>
  <c r="CU229" i="1"/>
  <c r="T229" i="1" s="1"/>
  <c r="CW229" i="1"/>
  <c r="GL229" i="1"/>
  <c r="GO229" i="1"/>
  <c r="GP229" i="1"/>
  <c r="GV229" i="1"/>
  <c r="GX229" i="1"/>
  <c r="HC229" i="1"/>
  <c r="B231" i="1"/>
  <c r="B214" i="1" s="1"/>
  <c r="C231" i="1"/>
  <c r="C214" i="1" s="1"/>
  <c r="D231" i="1"/>
  <c r="D214" i="1" s="1"/>
  <c r="F231" i="1"/>
  <c r="F214" i="1" s="1"/>
  <c r="G231" i="1"/>
  <c r="G214" i="1" s="1"/>
  <c r="AO231" i="1"/>
  <c r="AO214" i="1" s="1"/>
  <c r="AP231" i="1"/>
  <c r="AP214" i="1" s="1"/>
  <c r="BB231" i="1"/>
  <c r="BB214" i="1" s="1"/>
  <c r="BC231" i="1"/>
  <c r="BC214" i="1" s="1"/>
  <c r="BX231" i="1"/>
  <c r="BX214" i="1" s="1"/>
  <c r="BY231" i="1"/>
  <c r="BY214" i="1" s="1"/>
  <c r="CD231" i="1"/>
  <c r="CD214" i="1" s="1"/>
  <c r="CK231" i="1"/>
  <c r="CK214" i="1" s="1"/>
  <c r="CL231" i="1"/>
  <c r="CL214" i="1" s="1"/>
  <c r="CM231" i="1"/>
  <c r="CM214" i="1" s="1"/>
  <c r="F235" i="1"/>
  <c r="F247" i="1"/>
  <c r="B261" i="1"/>
  <c r="B22" i="1" s="1"/>
  <c r="C261" i="1"/>
  <c r="C22" i="1" s="1"/>
  <c r="D261" i="1"/>
  <c r="D22" i="1" s="1"/>
  <c r="F261" i="1"/>
  <c r="F22" i="1" s="1"/>
  <c r="G261" i="1"/>
  <c r="G22" i="1" s="1"/>
  <c r="B293" i="1"/>
  <c r="B18" i="1" s="1"/>
  <c r="C293" i="1"/>
  <c r="C18" i="1" s="1"/>
  <c r="D293" i="1"/>
  <c r="D18" i="1" s="1"/>
  <c r="F293" i="1"/>
  <c r="F18" i="1" s="1"/>
  <c r="G293" i="1"/>
  <c r="G18" i="1" s="1"/>
  <c r="F12" i="6"/>
  <c r="G12" i="6"/>
  <c r="AN98" i="7" l="1"/>
  <c r="AN195" i="7"/>
  <c r="AO195" i="7"/>
  <c r="AR496" i="7"/>
  <c r="AN496" i="7"/>
  <c r="AW68" i="7"/>
  <c r="AR223" i="7"/>
  <c r="AN431" i="7"/>
  <c r="AO431" i="7"/>
  <c r="AR452" i="7"/>
  <c r="AN452" i="7"/>
  <c r="AO180" i="7"/>
  <c r="AN180" i="7"/>
  <c r="AT307" i="7"/>
  <c r="AO307" i="7"/>
  <c r="AR548" i="7"/>
  <c r="AT249" i="7"/>
  <c r="AO249" i="7"/>
  <c r="AO331" i="7"/>
  <c r="AT331" i="7"/>
  <c r="AO409" i="7"/>
  <c r="AT409" i="7"/>
  <c r="AR584" i="7"/>
  <c r="AR307" i="7"/>
  <c r="AT472" i="7"/>
  <c r="AO472" i="7"/>
  <c r="AR113" i="7"/>
  <c r="AN113" i="7"/>
  <c r="AW128" i="7"/>
  <c r="AR249" i="7"/>
  <c r="AR331" i="7"/>
  <c r="AN381" i="7"/>
  <c r="AR381" i="7"/>
  <c r="AR409" i="7"/>
  <c r="AN472" i="7"/>
  <c r="AR472" i="7"/>
  <c r="AO223" i="7"/>
  <c r="AT223" i="7"/>
  <c r="AR566" i="7"/>
  <c r="AR98" i="7"/>
  <c r="AR195" i="7"/>
  <c r="AN307" i="7"/>
  <c r="AR431" i="7"/>
  <c r="AO548" i="7"/>
  <c r="AO566" i="7"/>
  <c r="AO584" i="7"/>
  <c r="AW98" i="7"/>
  <c r="AR208" i="7"/>
  <c r="AN302" i="7"/>
  <c r="AT496" i="7"/>
  <c r="AN68" i="7"/>
  <c r="AN128" i="7"/>
  <c r="AT180" i="7"/>
  <c r="AN326" i="7"/>
  <c r="AN208" i="7"/>
  <c r="AN245" i="7"/>
  <c r="AN303" i="7"/>
  <c r="AN83" i="7"/>
  <c r="AN327" i="7"/>
  <c r="CD84" i="1"/>
  <c r="CD68" i="1" s="1"/>
  <c r="AB171" i="1"/>
  <c r="CC231" i="1"/>
  <c r="CC214" i="1" s="1"/>
  <c r="CD182" i="1"/>
  <c r="BZ231" i="1"/>
  <c r="BZ214" i="1" s="1"/>
  <c r="CI129" i="1"/>
  <c r="AB121" i="1"/>
  <c r="AB30" i="1"/>
  <c r="AB220" i="1"/>
  <c r="AB32" i="1"/>
  <c r="AB31" i="1"/>
  <c r="BZ182" i="1"/>
  <c r="BZ161" i="1" s="1"/>
  <c r="AB70" i="1"/>
  <c r="AQ231" i="1"/>
  <c r="AQ214" i="1" s="1"/>
  <c r="CG231" i="1"/>
  <c r="CG214" i="1" s="1"/>
  <c r="AB80" i="1"/>
  <c r="AB219" i="1"/>
  <c r="AB217" i="1"/>
  <c r="AB216" i="1"/>
  <c r="AB218" i="1"/>
  <c r="BZ84" i="1"/>
  <c r="BZ68" i="1" s="1"/>
  <c r="AB225" i="1"/>
  <c r="AB173" i="1"/>
  <c r="AB168" i="1"/>
  <c r="AB118" i="1"/>
  <c r="CC36" i="1"/>
  <c r="CC182" i="1"/>
  <c r="CC161" i="1" s="1"/>
  <c r="AB29" i="1"/>
  <c r="AB124" i="1"/>
  <c r="AB75" i="1"/>
  <c r="AB34" i="1"/>
  <c r="AB163" i="1"/>
  <c r="AG214" i="1"/>
  <c r="T231" i="1"/>
  <c r="CY226" i="1"/>
  <c r="X226" i="1" s="1"/>
  <c r="CZ226" i="1"/>
  <c r="Y226" i="1" s="1"/>
  <c r="AB227" i="1"/>
  <c r="CP226" i="1"/>
  <c r="O226" i="1" s="1"/>
  <c r="GM226" i="1" s="1"/>
  <c r="GN226" i="1" s="1"/>
  <c r="AJ214" i="1"/>
  <c r="W231" i="1"/>
  <c r="CJ214" i="1"/>
  <c r="BA231" i="1"/>
  <c r="CY228" i="1"/>
  <c r="X228" i="1" s="1"/>
  <c r="CZ228" i="1"/>
  <c r="Y228" i="1" s="1"/>
  <c r="CP228" i="1"/>
  <c r="O228" i="1" s="1"/>
  <c r="CZ224" i="1"/>
  <c r="Y224" i="1" s="1"/>
  <c r="CP224" i="1"/>
  <c r="O224" i="1" s="1"/>
  <c r="CY224" i="1"/>
  <c r="X224" i="1" s="1"/>
  <c r="W220" i="1"/>
  <c r="CY175" i="1"/>
  <c r="X175" i="1" s="1"/>
  <c r="CZ175" i="1"/>
  <c r="Y175" i="1" s="1"/>
  <c r="F241" i="1"/>
  <c r="GX219" i="1"/>
  <c r="CP178" i="1"/>
  <c r="O178" i="1" s="1"/>
  <c r="F240" i="1"/>
  <c r="CI231" i="1"/>
  <c r="BD231" i="1"/>
  <c r="T221" i="1"/>
  <c r="AB223" i="1"/>
  <c r="CX238" i="3"/>
  <c r="CU239" i="3"/>
  <c r="CX240" i="3"/>
  <c r="CX244" i="3"/>
  <c r="CU237" i="3"/>
  <c r="CU238" i="3"/>
  <c r="CV238" i="3"/>
  <c r="AB221" i="1"/>
  <c r="CX225" i="3"/>
  <c r="CU224" i="3"/>
  <c r="CX227" i="3"/>
  <c r="GX220" i="1"/>
  <c r="AB167" i="1"/>
  <c r="S229" i="1"/>
  <c r="AB222" i="1"/>
  <c r="AX231" i="1"/>
  <c r="CK161" i="1"/>
  <c r="BB182" i="1"/>
  <c r="AB177" i="1"/>
  <c r="Q229" i="1"/>
  <c r="CP229" i="1" s="1"/>
  <c r="O229" i="1" s="1"/>
  <c r="CD161" i="1"/>
  <c r="AU182" i="1"/>
  <c r="AB170" i="1"/>
  <c r="CX232" i="3"/>
  <c r="CW231" i="3"/>
  <c r="CU230" i="3"/>
  <c r="CX231" i="3"/>
  <c r="CX230" i="3"/>
  <c r="F244" i="1"/>
  <c r="AU231" i="1"/>
  <c r="BY161" i="1"/>
  <c r="AP182" i="1"/>
  <c r="CP176" i="1"/>
  <c r="O176" i="1" s="1"/>
  <c r="GM176" i="1" s="1"/>
  <c r="GN176" i="1" s="1"/>
  <c r="CP175" i="1"/>
  <c r="O175" i="1" s="1"/>
  <c r="GM175" i="1" s="1"/>
  <c r="GN175" i="1" s="1"/>
  <c r="CX217" i="3"/>
  <c r="CU212" i="3"/>
  <c r="CX215" i="3"/>
  <c r="CX214" i="3"/>
  <c r="CX212" i="3"/>
  <c r="BD182" i="1"/>
  <c r="R165" i="1"/>
  <c r="BX116" i="1"/>
  <c r="CG129" i="1"/>
  <c r="W36" i="1"/>
  <c r="AJ26" i="1"/>
  <c r="CV236" i="3"/>
  <c r="U222" i="1" s="1"/>
  <c r="CU236" i="3"/>
  <c r="CX236" i="3"/>
  <c r="BC182" i="1"/>
  <c r="CZ176" i="1"/>
  <c r="Y176" i="1" s="1"/>
  <c r="CZ169" i="1"/>
  <c r="Y169" i="1" s="1"/>
  <c r="GM169" i="1" s="1"/>
  <c r="GN169" i="1" s="1"/>
  <c r="CX152" i="3"/>
  <c r="CU146" i="3"/>
  <c r="CX147" i="3"/>
  <c r="CX148" i="3"/>
  <c r="CX149" i="3"/>
  <c r="CV146" i="3"/>
  <c r="U168" i="1" s="1"/>
  <c r="CX146" i="3"/>
  <c r="BD129" i="1"/>
  <c r="U119" i="1"/>
  <c r="FR77" i="1"/>
  <c r="BY84" i="1" s="1"/>
  <c r="CZ178" i="1"/>
  <c r="Y178" i="1" s="1"/>
  <c r="CX192" i="3"/>
  <c r="CX193" i="3"/>
  <c r="CX195" i="3"/>
  <c r="CU189" i="3"/>
  <c r="CX198" i="3"/>
  <c r="CX196" i="3"/>
  <c r="CX199" i="3"/>
  <c r="CW192" i="3"/>
  <c r="CX154" i="3"/>
  <c r="CX159" i="3"/>
  <c r="CX160" i="3"/>
  <c r="CX161" i="3"/>
  <c r="CW156" i="3"/>
  <c r="CW157" i="3"/>
  <c r="CX156" i="3"/>
  <c r="CX157" i="3"/>
  <c r="CU154" i="3"/>
  <c r="CV154" i="3"/>
  <c r="U170" i="1" s="1"/>
  <c r="CW159" i="3"/>
  <c r="BC116" i="1"/>
  <c r="F145" i="1"/>
  <c r="CY81" i="1"/>
  <c r="X81" i="1" s="1"/>
  <c r="CZ81" i="1"/>
  <c r="Y81" i="1" s="1"/>
  <c r="CP81" i="1"/>
  <c r="O81" i="1" s="1"/>
  <c r="GM81" i="1" s="1"/>
  <c r="GN81" i="1" s="1"/>
  <c r="U165" i="1"/>
  <c r="AG26" i="1"/>
  <c r="T36" i="1"/>
  <c r="CU116" i="3"/>
  <c r="CX118" i="3"/>
  <c r="CX119" i="3"/>
  <c r="CX116" i="3"/>
  <c r="CW117" i="3"/>
  <c r="V163" i="1" s="1"/>
  <c r="AZ129" i="1"/>
  <c r="CI116" i="1"/>
  <c r="CZ72" i="1"/>
  <c r="Y72" i="1" s="1"/>
  <c r="CY72" i="1"/>
  <c r="X72" i="1" s="1"/>
  <c r="CC26" i="1"/>
  <c r="AT36" i="1"/>
  <c r="CV218" i="3"/>
  <c r="U218" i="1" s="1"/>
  <c r="CX218" i="3"/>
  <c r="CX222" i="3"/>
  <c r="CX220" i="3"/>
  <c r="CU218" i="3"/>
  <c r="F186" i="1"/>
  <c r="I179" i="1"/>
  <c r="S179" i="1" s="1"/>
  <c r="S165" i="1"/>
  <c r="CX90" i="3"/>
  <c r="CX91" i="3"/>
  <c r="CX92" i="3"/>
  <c r="CW93" i="3"/>
  <c r="CW96" i="3"/>
  <c r="CW97" i="3"/>
  <c r="CW98" i="3"/>
  <c r="CX97" i="3"/>
  <c r="CX115" i="3"/>
  <c r="CU90" i="3"/>
  <c r="P127" i="1" s="1"/>
  <c r="O127" i="1" s="1"/>
  <c r="GM127" i="1" s="1"/>
  <c r="GO127" i="1" s="1"/>
  <c r="CW94" i="3"/>
  <c r="CX101" i="3"/>
  <c r="CX107" i="3"/>
  <c r="CX112" i="3"/>
  <c r="CX93" i="3"/>
  <c r="CX103" i="3"/>
  <c r="CX106" i="3"/>
  <c r="CX111" i="3"/>
  <c r="R120" i="1"/>
  <c r="CP120" i="1" s="1"/>
  <c r="O120" i="1" s="1"/>
  <c r="GM120" i="1" s="1"/>
  <c r="GN120" i="1" s="1"/>
  <c r="V120" i="1"/>
  <c r="U74" i="1"/>
  <c r="K171" i="1"/>
  <c r="CY123" i="1"/>
  <c r="X123" i="1" s="1"/>
  <c r="GM123" i="1" s="1"/>
  <c r="GN123" i="1" s="1"/>
  <c r="CZ123" i="1"/>
  <c r="Y123" i="1" s="1"/>
  <c r="CY120" i="1"/>
  <c r="X120" i="1" s="1"/>
  <c r="CZ120" i="1"/>
  <c r="Y120" i="1" s="1"/>
  <c r="S74" i="1"/>
  <c r="W74" i="1"/>
  <c r="P74" i="1"/>
  <c r="Q74" i="1"/>
  <c r="CX208" i="3"/>
  <c r="CU206" i="3"/>
  <c r="CX210" i="3"/>
  <c r="CX209" i="3"/>
  <c r="CX206" i="3"/>
  <c r="I171" i="1"/>
  <c r="W171" i="1" s="1"/>
  <c r="CZ166" i="1"/>
  <c r="Y166" i="1" s="1"/>
  <c r="GM166" i="1" s="1"/>
  <c r="GN166" i="1" s="1"/>
  <c r="CC116" i="1"/>
  <c r="AT129" i="1"/>
  <c r="GX120" i="1"/>
  <c r="CJ129" i="1" s="1"/>
  <c r="W119" i="1"/>
  <c r="AJ129" i="1" s="1"/>
  <c r="CP82" i="1"/>
  <c r="O82" i="1" s="1"/>
  <c r="AB78" i="1"/>
  <c r="CW137" i="3"/>
  <c r="CX137" i="3"/>
  <c r="CU134" i="3"/>
  <c r="CW136" i="3"/>
  <c r="CV134" i="3"/>
  <c r="U167" i="1" s="1"/>
  <c r="CX144" i="3"/>
  <c r="CW139" i="3"/>
  <c r="CX139" i="3"/>
  <c r="AB126" i="1"/>
  <c r="CZ122" i="1"/>
  <c r="Y122" i="1" s="1"/>
  <c r="W163" i="1"/>
  <c r="T119" i="1"/>
  <c r="AG129" i="1" s="1"/>
  <c r="P119" i="1"/>
  <c r="Q119" i="1"/>
  <c r="S119" i="1"/>
  <c r="AI26" i="1"/>
  <c r="V36" i="1"/>
  <c r="AQ129" i="1"/>
  <c r="AB127" i="1"/>
  <c r="CX201" i="3"/>
  <c r="CU200" i="3"/>
  <c r="CW201" i="3"/>
  <c r="V180" i="1" s="1"/>
  <c r="CX202" i="3"/>
  <c r="CX205" i="3"/>
  <c r="AO129" i="1"/>
  <c r="Q122" i="1"/>
  <c r="CP122" i="1" s="1"/>
  <c r="O122" i="1" s="1"/>
  <c r="GM122" i="1" s="1"/>
  <c r="GN122" i="1" s="1"/>
  <c r="CD129" i="1"/>
  <c r="CP79" i="1"/>
  <c r="O79" i="1" s="1"/>
  <c r="GM79" i="1" s="1"/>
  <c r="GN79" i="1" s="1"/>
  <c r="AU84" i="1"/>
  <c r="T77" i="1"/>
  <c r="AG84" i="1" s="1"/>
  <c r="P72" i="1"/>
  <c r="CP72" i="1" s="1"/>
  <c r="O72" i="1" s="1"/>
  <c r="GM72" i="1" s="1"/>
  <c r="GN72" i="1" s="1"/>
  <c r="CM26" i="1"/>
  <c r="BD36" i="1"/>
  <c r="AO26" i="1"/>
  <c r="F40" i="1"/>
  <c r="AB33" i="1"/>
  <c r="CJ36" i="1"/>
  <c r="DF255" i="3"/>
  <c r="DJ255" i="3" s="1"/>
  <c r="DG255" i="3"/>
  <c r="DH255" i="3"/>
  <c r="DI255" i="3"/>
  <c r="R77" i="1"/>
  <c r="V74" i="1"/>
  <c r="BC36" i="1"/>
  <c r="CD36" i="1"/>
  <c r="CX213" i="3"/>
  <c r="Q77" i="1"/>
  <c r="CP77" i="1" s="1"/>
  <c r="O77" i="1" s="1"/>
  <c r="GM77" i="1" s="1"/>
  <c r="BB36" i="1"/>
  <c r="DF253" i="3"/>
  <c r="DJ253" i="3" s="1"/>
  <c r="DG253" i="3"/>
  <c r="DH253" i="3"/>
  <c r="DI253" i="3"/>
  <c r="CV237" i="3"/>
  <c r="CX226" i="3"/>
  <c r="CX211" i="3"/>
  <c r="BD84" i="1"/>
  <c r="BB68" i="1"/>
  <c r="CW207" i="3"/>
  <c r="V216" i="1" s="1"/>
  <c r="BB129" i="1"/>
  <c r="AP129" i="1"/>
  <c r="CU87" i="3"/>
  <c r="P125" i="1" s="1"/>
  <c r="O125" i="1" s="1"/>
  <c r="GM125" i="1" s="1"/>
  <c r="GO125" i="1" s="1"/>
  <c r="CV87" i="3"/>
  <c r="U124" i="1" s="1"/>
  <c r="CX87" i="3"/>
  <c r="CX89" i="3"/>
  <c r="BC84" i="1"/>
  <c r="CG36" i="1"/>
  <c r="CX242" i="3"/>
  <c r="CX233" i="3"/>
  <c r="AO84" i="1"/>
  <c r="CZ82" i="1"/>
  <c r="Y82" i="1" s="1"/>
  <c r="CU54" i="3"/>
  <c r="CX55" i="3"/>
  <c r="CW56" i="3"/>
  <c r="CW57" i="3"/>
  <c r="CX57" i="3"/>
  <c r="CX58" i="3"/>
  <c r="CW59" i="3"/>
  <c r="CX61" i="3"/>
  <c r="CX63" i="3"/>
  <c r="CX64" i="3"/>
  <c r="CU7" i="3"/>
  <c r="CX9" i="3"/>
  <c r="CV7" i="3"/>
  <c r="U30" i="1" s="1"/>
  <c r="AB28" i="1"/>
  <c r="CX80" i="3"/>
  <c r="CU76" i="3"/>
  <c r="CX85" i="3"/>
  <c r="CX86" i="3"/>
  <c r="CX82" i="3"/>
  <c r="AB73" i="1"/>
  <c r="CW44" i="3"/>
  <c r="V73" i="1" s="1"/>
  <c r="CU42" i="3"/>
  <c r="V72" i="1"/>
  <c r="DF254" i="3"/>
  <c r="DJ254" i="3" s="1"/>
  <c r="DG254" i="3"/>
  <c r="DH254" i="3"/>
  <c r="DI254" i="3"/>
  <c r="AB71" i="1"/>
  <c r="W77" i="1"/>
  <c r="AJ84" i="1" s="1"/>
  <c r="CX35" i="3"/>
  <c r="CU32" i="3"/>
  <c r="CX34" i="3"/>
  <c r="CX16" i="3"/>
  <c r="CU12" i="3"/>
  <c r="DF252" i="3"/>
  <c r="DJ252" i="3" s="1"/>
  <c r="DG252" i="3"/>
  <c r="DH252" i="3"/>
  <c r="DI252" i="3"/>
  <c r="CX223" i="3"/>
  <c r="CU65" i="3"/>
  <c r="CW67" i="3"/>
  <c r="V118" i="1" s="1"/>
  <c r="CW68" i="3"/>
  <c r="CV65" i="3"/>
  <c r="U118" i="1" s="1"/>
  <c r="CX66" i="3"/>
  <c r="CX67" i="3"/>
  <c r="CX68" i="3"/>
  <c r="CX71" i="3"/>
  <c r="CX74" i="3"/>
  <c r="AQ36" i="1"/>
  <c r="GX82" i="1"/>
  <c r="CJ84" i="1" s="1"/>
  <c r="CU46" i="3"/>
  <c r="P76" i="1" s="1"/>
  <c r="O76" i="1" s="1"/>
  <c r="GM76" i="1" s="1"/>
  <c r="GO76" i="1" s="1"/>
  <c r="CV46" i="3"/>
  <c r="U75" i="1" s="1"/>
  <c r="CX46" i="3"/>
  <c r="CX48" i="3"/>
  <c r="BY26" i="1"/>
  <c r="CI36" i="1"/>
  <c r="AP36" i="1"/>
  <c r="CU22" i="3"/>
  <c r="CX24" i="3"/>
  <c r="CX25" i="3"/>
  <c r="CV22" i="3"/>
  <c r="U33" i="1" s="1"/>
  <c r="CX22" i="3"/>
  <c r="CX19" i="3"/>
  <c r="CU17" i="3"/>
  <c r="CX18" i="3"/>
  <c r="CX234" i="3"/>
  <c r="DI257" i="3"/>
  <c r="CW242" i="3"/>
  <c r="CW241" i="3"/>
  <c r="V223" i="1" s="1"/>
  <c r="CV239" i="3"/>
  <c r="CX239" i="3"/>
  <c r="CW148" i="3"/>
  <c r="DF133" i="3"/>
  <c r="DJ133" i="3" s="1"/>
  <c r="DG133" i="3"/>
  <c r="DH133" i="3"/>
  <c r="DI133" i="3"/>
  <c r="DH257" i="3"/>
  <c r="DI256" i="3"/>
  <c r="CW219" i="3"/>
  <c r="V218" i="1" s="1"/>
  <c r="CX219" i="3"/>
  <c r="CV189" i="3"/>
  <c r="U177" i="1" s="1"/>
  <c r="CX189" i="3"/>
  <c r="DG257" i="3"/>
  <c r="DH256" i="3"/>
  <c r="CX243" i="3"/>
  <c r="CX237" i="3"/>
  <c r="CV235" i="3"/>
  <c r="U221" i="1" s="1"/>
  <c r="CX235" i="3"/>
  <c r="CV212" i="3"/>
  <c r="U217" i="1" s="1"/>
  <c r="DH186" i="3"/>
  <c r="DI186" i="3"/>
  <c r="DF186" i="3"/>
  <c r="DJ186" i="3" s="1"/>
  <c r="DG186" i="3"/>
  <c r="DG256" i="3"/>
  <c r="CW213" i="3"/>
  <c r="V217" i="1" s="1"/>
  <c r="DF181" i="3"/>
  <c r="DJ181" i="3" s="1"/>
  <c r="DG181" i="3"/>
  <c r="DH181" i="3"/>
  <c r="DI181" i="3"/>
  <c r="DF173" i="3"/>
  <c r="DG173" i="3"/>
  <c r="DJ173" i="3" s="1"/>
  <c r="DH173" i="3"/>
  <c r="DI173" i="3"/>
  <c r="CX166" i="3"/>
  <c r="CX140" i="3"/>
  <c r="CU6" i="3"/>
  <c r="CV6" i="3"/>
  <c r="U29" i="1" s="1"/>
  <c r="CX6" i="3"/>
  <c r="CX221" i="3"/>
  <c r="CV206" i="3"/>
  <c r="U216" i="1" s="1"/>
  <c r="DF184" i="3"/>
  <c r="DJ184" i="3" s="1"/>
  <c r="DG184" i="3"/>
  <c r="DH184" i="3"/>
  <c r="DI184" i="3"/>
  <c r="CX164" i="3"/>
  <c r="CW138" i="3"/>
  <c r="CX30" i="3"/>
  <c r="CX31" i="3"/>
  <c r="CU27" i="3"/>
  <c r="CV27" i="3"/>
  <c r="U34" i="1" s="1"/>
  <c r="CX28" i="3"/>
  <c r="CX27" i="3"/>
  <c r="CX250" i="3"/>
  <c r="CX249" i="3"/>
  <c r="DH248" i="3"/>
  <c r="DI248" i="3"/>
  <c r="CX228" i="3"/>
  <c r="CX190" i="3"/>
  <c r="CX162" i="3"/>
  <c r="CU38" i="3"/>
  <c r="CX41" i="3"/>
  <c r="DI251" i="3"/>
  <c r="CX207" i="3"/>
  <c r="CX203" i="3"/>
  <c r="DF176" i="3"/>
  <c r="DJ176" i="3" s="1"/>
  <c r="DG176" i="3"/>
  <c r="DH176" i="3"/>
  <c r="DI176" i="3"/>
  <c r="CW158" i="3"/>
  <c r="DG129" i="3"/>
  <c r="DH129" i="3"/>
  <c r="DF129" i="3"/>
  <c r="DJ129" i="3" s="1"/>
  <c r="DI129" i="3"/>
  <c r="DI245" i="3"/>
  <c r="CX229" i="3"/>
  <c r="DF174" i="3"/>
  <c r="DG174" i="3"/>
  <c r="DJ174" i="3" s="1"/>
  <c r="DH174" i="3"/>
  <c r="DI174" i="3"/>
  <c r="CX200" i="3"/>
  <c r="CV200" i="3"/>
  <c r="U180" i="1" s="1"/>
  <c r="DF188" i="3"/>
  <c r="DJ188" i="3" s="1"/>
  <c r="DG188" i="3"/>
  <c r="DH188" i="3"/>
  <c r="DI188" i="3"/>
  <c r="CX167" i="3"/>
  <c r="CX141" i="3"/>
  <c r="CV230" i="3"/>
  <c r="U220" i="1" s="1"/>
  <c r="CX216" i="3"/>
  <c r="CX191" i="3"/>
  <c r="CX197" i="3"/>
  <c r="CX3" i="3"/>
  <c r="CU1" i="3"/>
  <c r="DF248" i="3"/>
  <c r="CX241" i="3"/>
  <c r="CW232" i="3"/>
  <c r="CX224" i="3"/>
  <c r="CV224" i="3"/>
  <c r="U219" i="1" s="1"/>
  <c r="CX204" i="3"/>
  <c r="CX194" i="3"/>
  <c r="DH170" i="3"/>
  <c r="DI170" i="3"/>
  <c r="DF170" i="3"/>
  <c r="DG170" i="3"/>
  <c r="DF130" i="3"/>
  <c r="DJ130" i="3" s="1"/>
  <c r="DG130" i="3"/>
  <c r="DI130" i="3"/>
  <c r="DH130" i="3"/>
  <c r="CW191" i="3"/>
  <c r="V177" i="1" s="1"/>
  <c r="DH185" i="3"/>
  <c r="CW174" i="3"/>
  <c r="V173" i="1" s="1"/>
  <c r="DH169" i="3"/>
  <c r="DH132" i="3"/>
  <c r="CW95" i="3"/>
  <c r="CX95" i="3"/>
  <c r="CW78" i="3"/>
  <c r="CV76" i="3"/>
  <c r="U121" i="1" s="1"/>
  <c r="CX72" i="3"/>
  <c r="CX44" i="3"/>
  <c r="CX33" i="3"/>
  <c r="DG185" i="3"/>
  <c r="DI183" i="3"/>
  <c r="DI175" i="3"/>
  <c r="DG169" i="3"/>
  <c r="CX138" i="3"/>
  <c r="DH123" i="3"/>
  <c r="DI123" i="3"/>
  <c r="CX59" i="3"/>
  <c r="CX42" i="3"/>
  <c r="CX20" i="3"/>
  <c r="CX7" i="3"/>
  <c r="DF185" i="3"/>
  <c r="DJ185" i="3" s="1"/>
  <c r="DH183" i="3"/>
  <c r="DH175" i="3"/>
  <c r="DF169" i="3"/>
  <c r="CX158" i="3"/>
  <c r="CX155" i="3"/>
  <c r="DF124" i="3"/>
  <c r="DI124" i="3"/>
  <c r="DH124" i="3"/>
  <c r="CX100" i="3"/>
  <c r="DG183" i="3"/>
  <c r="CX179" i="3"/>
  <c r="DG175" i="3"/>
  <c r="CX172" i="3"/>
  <c r="CX113" i="3"/>
  <c r="CX14" i="3"/>
  <c r="CX1" i="3"/>
  <c r="DI180" i="3"/>
  <c r="CX142" i="3"/>
  <c r="DG125" i="3"/>
  <c r="DJ125" i="3" s="1"/>
  <c r="DI125" i="3"/>
  <c r="CX53" i="3"/>
  <c r="CX51" i="3"/>
  <c r="CX49" i="3"/>
  <c r="CV38" i="3"/>
  <c r="U71" i="1" s="1"/>
  <c r="CX12" i="3"/>
  <c r="CX143" i="3"/>
  <c r="DF131" i="3"/>
  <c r="DJ131" i="3" s="1"/>
  <c r="DH131" i="3"/>
  <c r="CX114" i="3"/>
  <c r="CX108" i="3"/>
  <c r="CX104" i="3"/>
  <c r="CX98" i="3"/>
  <c r="CX83" i="3"/>
  <c r="CX36" i="3"/>
  <c r="DG180" i="3"/>
  <c r="DJ180" i="3" s="1"/>
  <c r="CX177" i="3"/>
  <c r="CX145" i="3"/>
  <c r="DG123" i="3"/>
  <c r="CX79" i="3"/>
  <c r="CX77" i="3"/>
  <c r="CX75" i="3"/>
  <c r="CX10" i="3"/>
  <c r="DF126" i="3"/>
  <c r="DJ126" i="3" s="1"/>
  <c r="DI126" i="3"/>
  <c r="DF123" i="3"/>
  <c r="CX94" i="3"/>
  <c r="CX60" i="3"/>
  <c r="CW58" i="3"/>
  <c r="CX43" i="3"/>
  <c r="CX32" i="3"/>
  <c r="CX4" i="3"/>
  <c r="DI178" i="3"/>
  <c r="DJ178" i="3" s="1"/>
  <c r="DI171" i="3"/>
  <c r="DJ124" i="3"/>
  <c r="CX117" i="3"/>
  <c r="CX109" i="3"/>
  <c r="CW92" i="3"/>
  <c r="CX69" i="3"/>
  <c r="CX17" i="3"/>
  <c r="DH178" i="3"/>
  <c r="DH171" i="3"/>
  <c r="CX150" i="3"/>
  <c r="CW147" i="3"/>
  <c r="V168" i="1" s="1"/>
  <c r="CX135" i="3"/>
  <c r="DH127" i="3"/>
  <c r="DI127" i="3"/>
  <c r="CV54" i="3"/>
  <c r="U80" i="1" s="1"/>
  <c r="CX39" i="3"/>
  <c r="CX2" i="3"/>
  <c r="DG178" i="3"/>
  <c r="DG171" i="3"/>
  <c r="CX151" i="3"/>
  <c r="CX136" i="3"/>
  <c r="CX134" i="3"/>
  <c r="DI131" i="3"/>
  <c r="DH128" i="3"/>
  <c r="DI128" i="3"/>
  <c r="CX110" i="3"/>
  <c r="CX105" i="3"/>
  <c r="CW99" i="3"/>
  <c r="CX65" i="3"/>
  <c r="CW52" i="3"/>
  <c r="V78" i="1" s="1"/>
  <c r="CV50" i="3"/>
  <c r="U78" i="1" s="1"/>
  <c r="CX37" i="3"/>
  <c r="CX13" i="3"/>
  <c r="CX153" i="3"/>
  <c r="DG131" i="3"/>
  <c r="DH122" i="3"/>
  <c r="R164" i="1" s="1"/>
  <c r="DI122" i="3"/>
  <c r="CX84" i="3"/>
  <c r="CX11" i="3"/>
  <c r="CX81" i="3"/>
  <c r="CX78" i="3"/>
  <c r="CX76" i="3"/>
  <c r="CV90" i="3"/>
  <c r="U126" i="1" s="1"/>
  <c r="CW79" i="3"/>
  <c r="CX73" i="3"/>
  <c r="CX21" i="3"/>
  <c r="CX88" i="3"/>
  <c r="CX70" i="3"/>
  <c r="CX23" i="3"/>
  <c r="CV1" i="3"/>
  <c r="U28" i="1" s="1"/>
  <c r="CX62" i="3"/>
  <c r="CX29" i="3"/>
  <c r="CX26" i="3"/>
  <c r="CX5" i="3"/>
  <c r="CX102" i="3"/>
  <c r="CX99" i="3"/>
  <c r="CW34" i="3"/>
  <c r="V70" i="1" s="1"/>
  <c r="CV32" i="3"/>
  <c r="U70" i="1" s="1"/>
  <c r="CX8" i="3"/>
  <c r="CV116" i="3"/>
  <c r="U163" i="1" s="1"/>
  <c r="CX56" i="3"/>
  <c r="CX50" i="3"/>
  <c r="CX38" i="3"/>
  <c r="CX52" i="3"/>
  <c r="CX96" i="3"/>
  <c r="CX40" i="3"/>
  <c r="CX54" i="3"/>
  <c r="CX47" i="3"/>
  <c r="CX45" i="3"/>
  <c r="CV42" i="3"/>
  <c r="U73" i="1" s="1"/>
  <c r="CX15" i="3"/>
  <c r="CV12" i="3"/>
  <c r="U31" i="1" s="1"/>
  <c r="CV17" i="3"/>
  <c r="U32" i="1" s="1"/>
  <c r="AN331" i="7" l="1"/>
  <c r="AN223" i="7"/>
  <c r="AN409" i="7"/>
  <c r="AN584" i="7"/>
  <c r="AN249" i="7"/>
  <c r="AN548" i="7"/>
  <c r="AN566" i="7"/>
  <c r="CI182" i="1"/>
  <c r="CG84" i="1"/>
  <c r="CG182" i="1"/>
  <c r="AQ182" i="1"/>
  <c r="AT231" i="1"/>
  <c r="AT182" i="1"/>
  <c r="AQ84" i="1"/>
  <c r="T84" i="1"/>
  <c r="AG68" i="1"/>
  <c r="AJ68" i="1"/>
  <c r="W84" i="1"/>
  <c r="CJ68" i="1"/>
  <c r="BA84" i="1"/>
  <c r="DG50" i="3"/>
  <c r="DI50" i="3"/>
  <c r="DF50" i="3"/>
  <c r="DH50" i="3"/>
  <c r="DI56" i="3"/>
  <c r="DG56" i="3"/>
  <c r="DJ56" i="3" s="1"/>
  <c r="DH56" i="3"/>
  <c r="DF56" i="3"/>
  <c r="DH23" i="3"/>
  <c r="DF23" i="3"/>
  <c r="DJ23" i="3" s="1"/>
  <c r="DG23" i="3"/>
  <c r="DI23" i="3"/>
  <c r="S164" i="1"/>
  <c r="DG75" i="3"/>
  <c r="DF75" i="3"/>
  <c r="DJ75" i="3" s="1"/>
  <c r="DH75" i="3"/>
  <c r="DI75" i="3"/>
  <c r="DH114" i="3"/>
  <c r="DG114" i="3"/>
  <c r="DI114" i="3"/>
  <c r="DF114" i="3"/>
  <c r="DJ114" i="3" s="1"/>
  <c r="DF155" i="3"/>
  <c r="DH155" i="3"/>
  <c r="DG155" i="3"/>
  <c r="DI155" i="3"/>
  <c r="DJ155" i="3" s="1"/>
  <c r="DF138" i="3"/>
  <c r="DH138" i="3"/>
  <c r="DG138" i="3"/>
  <c r="DI138" i="3"/>
  <c r="DG191" i="3"/>
  <c r="DJ191" i="3" s="1"/>
  <c r="DH191" i="3"/>
  <c r="DI191" i="3"/>
  <c r="DF191" i="3"/>
  <c r="DI249" i="3"/>
  <c r="DF249" i="3"/>
  <c r="DG249" i="3"/>
  <c r="DH249" i="3"/>
  <c r="DF235" i="3"/>
  <c r="P221" i="1" s="1"/>
  <c r="DG235" i="3"/>
  <c r="Q221" i="1" s="1"/>
  <c r="DH235" i="3"/>
  <c r="R221" i="1" s="1"/>
  <c r="DI235" i="3"/>
  <c r="CZ119" i="1"/>
  <c r="Y119" i="1" s="1"/>
  <c r="CY119" i="1"/>
  <c r="X119" i="1" s="1"/>
  <c r="DF209" i="3"/>
  <c r="DJ209" i="3" s="1"/>
  <c r="DG209" i="3"/>
  <c r="DH209" i="3"/>
  <c r="DI209" i="3"/>
  <c r="DF161" i="3"/>
  <c r="DJ161" i="3" s="1"/>
  <c r="DG161" i="3"/>
  <c r="DH161" i="3"/>
  <c r="DI161" i="3"/>
  <c r="CI161" i="1"/>
  <c r="AZ182" i="1"/>
  <c r="DF225" i="3"/>
  <c r="DJ225" i="3" s="1"/>
  <c r="DG225" i="3"/>
  <c r="DH225" i="3"/>
  <c r="DI225" i="3"/>
  <c r="GX179" i="1"/>
  <c r="DF70" i="3"/>
  <c r="DJ70" i="3" s="1"/>
  <c r="DG70" i="3"/>
  <c r="DH70" i="3"/>
  <c r="DI70" i="3"/>
  <c r="DF135" i="3"/>
  <c r="DG135" i="3"/>
  <c r="DH135" i="3"/>
  <c r="DI135" i="3"/>
  <c r="DJ135" i="3" s="1"/>
  <c r="DH1" i="3"/>
  <c r="DF1" i="3"/>
  <c r="DG1" i="3"/>
  <c r="DI1" i="3"/>
  <c r="DF158" i="3"/>
  <c r="DG158" i="3"/>
  <c r="DJ158" i="3" s="1"/>
  <c r="DH158" i="3"/>
  <c r="DI158" i="3"/>
  <c r="DH194" i="3"/>
  <c r="DF194" i="3"/>
  <c r="DJ194" i="3" s="1"/>
  <c r="DG194" i="3"/>
  <c r="DI194" i="3"/>
  <c r="DF216" i="3"/>
  <c r="DJ216" i="3" s="1"/>
  <c r="DH216" i="3"/>
  <c r="DG216" i="3"/>
  <c r="DI216" i="3"/>
  <c r="DF250" i="3"/>
  <c r="DG250" i="3"/>
  <c r="DJ250" i="3" s="1"/>
  <c r="DH250" i="3"/>
  <c r="DI250" i="3"/>
  <c r="DF19" i="3"/>
  <c r="DJ19" i="3" s="1"/>
  <c r="DI19" i="3"/>
  <c r="DG19" i="3"/>
  <c r="DH19" i="3"/>
  <c r="DG223" i="3"/>
  <c r="DH223" i="3"/>
  <c r="DF223" i="3"/>
  <c r="DJ223" i="3" s="1"/>
  <c r="DI223" i="3"/>
  <c r="DF80" i="3"/>
  <c r="DJ80" i="3" s="1"/>
  <c r="DG80" i="3"/>
  <c r="DH80" i="3"/>
  <c r="DI80" i="3"/>
  <c r="V80" i="1"/>
  <c r="CJ26" i="1"/>
  <c r="BA36" i="1"/>
  <c r="AO116" i="1"/>
  <c r="F133" i="1"/>
  <c r="DG137" i="3"/>
  <c r="DH137" i="3"/>
  <c r="DF137" i="3"/>
  <c r="DI137" i="3"/>
  <c r="DI210" i="3"/>
  <c r="DF210" i="3"/>
  <c r="DJ210" i="3" s="1"/>
  <c r="DG210" i="3"/>
  <c r="DH210" i="3"/>
  <c r="DG115" i="3"/>
  <c r="DI115" i="3"/>
  <c r="DF115" i="3"/>
  <c r="DJ115" i="3" s="1"/>
  <c r="DH115" i="3"/>
  <c r="CG68" i="1"/>
  <c r="AX84" i="1"/>
  <c r="DF160" i="3"/>
  <c r="DJ160" i="3" s="1"/>
  <c r="DG160" i="3"/>
  <c r="DH160" i="3"/>
  <c r="DI160" i="3"/>
  <c r="CG161" i="1"/>
  <c r="AX182" i="1"/>
  <c r="DF152" i="3"/>
  <c r="DJ152" i="3" s="1"/>
  <c r="DG152" i="3"/>
  <c r="DH152" i="3"/>
  <c r="DI152" i="3"/>
  <c r="AP161" i="1"/>
  <c r="F191" i="1"/>
  <c r="AT161" i="1"/>
  <c r="F200" i="1"/>
  <c r="BA214" i="1"/>
  <c r="F251" i="1"/>
  <c r="DF77" i="3"/>
  <c r="DG77" i="3"/>
  <c r="DH77" i="3"/>
  <c r="DI77" i="3"/>
  <c r="DJ77" i="3" s="1"/>
  <c r="DH15" i="3"/>
  <c r="DF15" i="3"/>
  <c r="DJ15" i="3" s="1"/>
  <c r="DG15" i="3"/>
  <c r="DI15" i="3"/>
  <c r="DI8" i="3"/>
  <c r="DG8" i="3"/>
  <c r="DH8" i="3"/>
  <c r="DF8" i="3"/>
  <c r="DJ8" i="3" s="1"/>
  <c r="DF88" i="3"/>
  <c r="DJ88" i="3" s="1"/>
  <c r="DG88" i="3"/>
  <c r="DH88" i="3"/>
  <c r="DI88" i="3"/>
  <c r="DH4" i="3"/>
  <c r="DF4" i="3"/>
  <c r="DJ4" i="3" s="1"/>
  <c r="DG4" i="3"/>
  <c r="DI4" i="3"/>
  <c r="DF79" i="3"/>
  <c r="DG79" i="3"/>
  <c r="DH79" i="3"/>
  <c r="DI79" i="3"/>
  <c r="DI14" i="3"/>
  <c r="DF14" i="3"/>
  <c r="DJ14" i="3" s="1"/>
  <c r="DG14" i="3"/>
  <c r="DH14" i="3"/>
  <c r="DG204" i="3"/>
  <c r="DI204" i="3"/>
  <c r="DF204" i="3"/>
  <c r="DJ204" i="3" s="1"/>
  <c r="DH204" i="3"/>
  <c r="DH203" i="3"/>
  <c r="DF203" i="3"/>
  <c r="DJ203" i="3" s="1"/>
  <c r="DG203" i="3"/>
  <c r="DI203" i="3"/>
  <c r="DF27" i="3"/>
  <c r="DI27" i="3"/>
  <c r="DG27" i="3"/>
  <c r="DH27" i="3"/>
  <c r="AH231" i="1"/>
  <c r="DF237" i="3"/>
  <c r="DH237" i="3"/>
  <c r="DG237" i="3"/>
  <c r="DI237" i="3"/>
  <c r="DI22" i="3"/>
  <c r="DF22" i="3"/>
  <c r="DG22" i="3"/>
  <c r="DH22" i="3"/>
  <c r="DH55" i="3"/>
  <c r="DI55" i="3"/>
  <c r="DJ55" i="3" s="1"/>
  <c r="DF55" i="3"/>
  <c r="DG55" i="3"/>
  <c r="AP116" i="1"/>
  <c r="F138" i="1"/>
  <c r="BB26" i="1"/>
  <c r="F49" i="1"/>
  <c r="BB261" i="1"/>
  <c r="DF205" i="3"/>
  <c r="DJ205" i="3" s="1"/>
  <c r="DH205" i="3"/>
  <c r="DG205" i="3"/>
  <c r="DI205" i="3"/>
  <c r="CP119" i="1"/>
  <c r="O119" i="1" s="1"/>
  <c r="GM119" i="1" s="1"/>
  <c r="GN119" i="1" s="1"/>
  <c r="DG97" i="3"/>
  <c r="DJ97" i="3" s="1"/>
  <c r="DI97" i="3"/>
  <c r="DF97" i="3"/>
  <c r="DH97" i="3"/>
  <c r="DF220" i="3"/>
  <c r="DJ220" i="3" s="1"/>
  <c r="DG220" i="3"/>
  <c r="DH220" i="3"/>
  <c r="DI220" i="3"/>
  <c r="DF159" i="3"/>
  <c r="DG159" i="3"/>
  <c r="DJ159" i="3" s="1"/>
  <c r="DH159" i="3"/>
  <c r="DI159" i="3"/>
  <c r="BD161" i="1"/>
  <c r="F207" i="1"/>
  <c r="AU161" i="1"/>
  <c r="F201" i="1"/>
  <c r="T179" i="1"/>
  <c r="AH84" i="1"/>
  <c r="DG21" i="3"/>
  <c r="DF21" i="3"/>
  <c r="DJ21" i="3" s="1"/>
  <c r="DH21" i="3"/>
  <c r="DI21" i="3"/>
  <c r="DI153" i="3"/>
  <c r="DF153" i="3"/>
  <c r="DJ153" i="3" s="1"/>
  <c r="DG153" i="3"/>
  <c r="DH153" i="3"/>
  <c r="DG134" i="3"/>
  <c r="DF134" i="3"/>
  <c r="DH134" i="3"/>
  <c r="DI134" i="3"/>
  <c r="DG150" i="3"/>
  <c r="DF150" i="3"/>
  <c r="DJ150" i="3" s="1"/>
  <c r="DH150" i="3"/>
  <c r="DI150" i="3"/>
  <c r="DG32" i="3"/>
  <c r="DF32" i="3"/>
  <c r="DH32" i="3"/>
  <c r="DI32" i="3"/>
  <c r="DJ123" i="3"/>
  <c r="Q164" i="1"/>
  <c r="DF143" i="3"/>
  <c r="DJ143" i="3" s="1"/>
  <c r="DG143" i="3"/>
  <c r="DH143" i="3"/>
  <c r="DI143" i="3"/>
  <c r="DH113" i="3"/>
  <c r="DF113" i="3"/>
  <c r="DJ113" i="3" s="1"/>
  <c r="DG113" i="3"/>
  <c r="DI113" i="3"/>
  <c r="DH141" i="3"/>
  <c r="DF141" i="3"/>
  <c r="DJ141" i="3" s="1"/>
  <c r="DG141" i="3"/>
  <c r="DI141" i="3"/>
  <c r="DG229" i="3"/>
  <c r="DF229" i="3"/>
  <c r="DJ229" i="3" s="1"/>
  <c r="DH229" i="3"/>
  <c r="DI229" i="3"/>
  <c r="DF207" i="3"/>
  <c r="DH207" i="3"/>
  <c r="DG207" i="3"/>
  <c r="DI207" i="3"/>
  <c r="DH28" i="3"/>
  <c r="DF28" i="3"/>
  <c r="DJ28" i="3" s="1"/>
  <c r="DG28" i="3"/>
  <c r="DI28" i="3"/>
  <c r="DI221" i="3"/>
  <c r="DF221" i="3"/>
  <c r="DJ221" i="3" s="1"/>
  <c r="DG221" i="3"/>
  <c r="DH221" i="3"/>
  <c r="DF243" i="3"/>
  <c r="DJ243" i="3" s="1"/>
  <c r="DH243" i="3"/>
  <c r="DG243" i="3"/>
  <c r="DI243" i="3"/>
  <c r="AQ26" i="1"/>
  <c r="F46" i="1"/>
  <c r="AQ261" i="1"/>
  <c r="AH36" i="1"/>
  <c r="BB116" i="1"/>
  <c r="F142" i="1"/>
  <c r="DI202" i="3"/>
  <c r="DG202" i="3"/>
  <c r="DH202" i="3"/>
  <c r="DF202" i="3"/>
  <c r="DJ202" i="3" s="1"/>
  <c r="AG116" i="1"/>
  <c r="T129" i="1"/>
  <c r="DG208" i="3"/>
  <c r="DF208" i="3"/>
  <c r="DJ208" i="3" s="1"/>
  <c r="DH208" i="3"/>
  <c r="DI208" i="3"/>
  <c r="DH222" i="3"/>
  <c r="DI222" i="3"/>
  <c r="DF222" i="3"/>
  <c r="DJ222" i="3" s="1"/>
  <c r="DG222" i="3"/>
  <c r="AZ116" i="1"/>
  <c r="F140" i="1"/>
  <c r="DF154" i="3"/>
  <c r="DG154" i="3"/>
  <c r="DI154" i="3"/>
  <c r="DH154" i="3"/>
  <c r="DF212" i="3"/>
  <c r="DG212" i="3"/>
  <c r="DH212" i="3"/>
  <c r="DI212" i="3"/>
  <c r="AU214" i="1"/>
  <c r="F250" i="1"/>
  <c r="F256" i="1"/>
  <c r="BD214" i="1"/>
  <c r="W179" i="1"/>
  <c r="W214" i="1"/>
  <c r="F255" i="1"/>
  <c r="DI136" i="3"/>
  <c r="DF136" i="3"/>
  <c r="DG136" i="3"/>
  <c r="DJ136" i="3" s="1"/>
  <c r="DH136" i="3"/>
  <c r="DF12" i="3"/>
  <c r="DG12" i="3"/>
  <c r="DH12" i="3"/>
  <c r="DI12" i="3"/>
  <c r="DG224" i="3"/>
  <c r="DF224" i="3"/>
  <c r="DH224" i="3"/>
  <c r="DI224" i="3"/>
  <c r="DF167" i="3"/>
  <c r="DJ167" i="3" s="1"/>
  <c r="DG167" i="3"/>
  <c r="DH167" i="3"/>
  <c r="DI167" i="3"/>
  <c r="DJ245" i="3"/>
  <c r="S225" i="1"/>
  <c r="DI6" i="3"/>
  <c r="DF6" i="3"/>
  <c r="P29" i="1" s="1"/>
  <c r="DG6" i="3"/>
  <c r="Q29" i="1" s="1"/>
  <c r="DH6" i="3"/>
  <c r="R29" i="1" s="1"/>
  <c r="DF25" i="3"/>
  <c r="DJ25" i="3" s="1"/>
  <c r="DG25" i="3"/>
  <c r="DH25" i="3"/>
  <c r="DI25" i="3"/>
  <c r="DH74" i="3"/>
  <c r="DF74" i="3"/>
  <c r="DJ74" i="3" s="1"/>
  <c r="DG74" i="3"/>
  <c r="DI74" i="3"/>
  <c r="DH9" i="3"/>
  <c r="DI9" i="3"/>
  <c r="DF9" i="3"/>
  <c r="DJ9" i="3" s="1"/>
  <c r="DG9" i="3"/>
  <c r="AI231" i="1"/>
  <c r="DH213" i="3"/>
  <c r="DI213" i="3"/>
  <c r="DF213" i="3"/>
  <c r="DG213" i="3"/>
  <c r="DJ213" i="3" s="1"/>
  <c r="GM82" i="1"/>
  <c r="GN82" i="1" s="1"/>
  <c r="DF111" i="3"/>
  <c r="DJ111" i="3" s="1"/>
  <c r="DI111" i="3"/>
  <c r="DG111" i="3"/>
  <c r="DH111" i="3"/>
  <c r="DI218" i="3"/>
  <c r="DH218" i="3"/>
  <c r="DF218" i="3"/>
  <c r="DG218" i="3"/>
  <c r="BY68" i="1"/>
  <c r="AP84" i="1"/>
  <c r="CI84" i="1"/>
  <c r="AQ161" i="1"/>
  <c r="F192" i="1"/>
  <c r="DG214" i="3"/>
  <c r="DH214" i="3"/>
  <c r="DF214" i="3"/>
  <c r="DJ214" i="3" s="1"/>
  <c r="DI214" i="3"/>
  <c r="CY229" i="1"/>
  <c r="X229" i="1" s="1"/>
  <c r="GM229" i="1" s="1"/>
  <c r="GN229" i="1" s="1"/>
  <c r="CZ229" i="1"/>
  <c r="Y229" i="1" s="1"/>
  <c r="CI214" i="1"/>
  <c r="AZ231" i="1"/>
  <c r="DG45" i="3"/>
  <c r="DF45" i="3"/>
  <c r="DJ45" i="3" s="1"/>
  <c r="DH45" i="3"/>
  <c r="DI45" i="3"/>
  <c r="DG43" i="3"/>
  <c r="DF43" i="3"/>
  <c r="DH43" i="3"/>
  <c r="DI43" i="3"/>
  <c r="DJ43" i="3" s="1"/>
  <c r="DG177" i="3"/>
  <c r="Q174" i="1" s="1"/>
  <c r="DH177" i="3"/>
  <c r="R174" i="1" s="1"/>
  <c r="DI177" i="3"/>
  <c r="DF177" i="3"/>
  <c r="DF33" i="3"/>
  <c r="DG33" i="3"/>
  <c r="DH33" i="3"/>
  <c r="DI33" i="3"/>
  <c r="DJ33" i="3" s="1"/>
  <c r="DG41" i="3"/>
  <c r="DF41" i="3"/>
  <c r="DJ41" i="3" s="1"/>
  <c r="DH41" i="3"/>
  <c r="DI41" i="3"/>
  <c r="DF239" i="3"/>
  <c r="DG239" i="3"/>
  <c r="DH239" i="3"/>
  <c r="DI239" i="3"/>
  <c r="DJ239" i="3" s="1"/>
  <c r="DG24" i="3"/>
  <c r="DF24" i="3"/>
  <c r="DJ24" i="3" s="1"/>
  <c r="DH24" i="3"/>
  <c r="DI24" i="3"/>
  <c r="DF71" i="3"/>
  <c r="DJ71" i="3" s="1"/>
  <c r="DG71" i="3"/>
  <c r="DH71" i="3"/>
  <c r="DI71" i="3"/>
  <c r="F88" i="1"/>
  <c r="AO68" i="1"/>
  <c r="AO261" i="1"/>
  <c r="CD26" i="1"/>
  <c r="AU36" i="1"/>
  <c r="BD26" i="1"/>
  <c r="F61" i="1"/>
  <c r="BD261" i="1"/>
  <c r="W129" i="1"/>
  <c r="AJ116" i="1"/>
  <c r="CP74" i="1"/>
  <c r="O74" i="1" s="1"/>
  <c r="DH106" i="3"/>
  <c r="DI106" i="3"/>
  <c r="DF106" i="3"/>
  <c r="DJ106" i="3" s="1"/>
  <c r="DG106" i="3"/>
  <c r="DH116" i="3"/>
  <c r="DI116" i="3"/>
  <c r="DF116" i="3"/>
  <c r="DG116" i="3"/>
  <c r="DG199" i="3"/>
  <c r="DH199" i="3"/>
  <c r="DF199" i="3"/>
  <c r="DJ199" i="3" s="1"/>
  <c r="DI199" i="3"/>
  <c r="BC161" i="1"/>
  <c r="F198" i="1"/>
  <c r="DF215" i="3"/>
  <c r="DJ215" i="3" s="1"/>
  <c r="DG215" i="3"/>
  <c r="DI215" i="3"/>
  <c r="DH215" i="3"/>
  <c r="DF172" i="3"/>
  <c r="P173" i="1" s="1"/>
  <c r="DG172" i="3"/>
  <c r="DJ172" i="3" s="1"/>
  <c r="DH172" i="3"/>
  <c r="R173" i="1" s="1"/>
  <c r="DI172" i="3"/>
  <c r="DF99" i="3"/>
  <c r="DH99" i="3"/>
  <c r="DG99" i="3"/>
  <c r="DI99" i="3"/>
  <c r="DH37" i="3"/>
  <c r="DF37" i="3"/>
  <c r="DJ37" i="3" s="1"/>
  <c r="DG37" i="3"/>
  <c r="DI37" i="3"/>
  <c r="DJ171" i="3"/>
  <c r="DH17" i="3"/>
  <c r="DF17" i="3"/>
  <c r="DG17" i="3"/>
  <c r="DI17" i="3"/>
  <c r="DF60" i="3"/>
  <c r="DJ60" i="3" s="1"/>
  <c r="DG60" i="3"/>
  <c r="DH60" i="3"/>
  <c r="DI60" i="3"/>
  <c r="DI49" i="3"/>
  <c r="DF49" i="3"/>
  <c r="DJ49" i="3" s="1"/>
  <c r="DG49" i="3"/>
  <c r="DH49" i="3"/>
  <c r="DF179" i="3"/>
  <c r="DG179" i="3"/>
  <c r="DJ179" i="3" s="1"/>
  <c r="DH179" i="3"/>
  <c r="DI179" i="3"/>
  <c r="DF7" i="3"/>
  <c r="DG7" i="3"/>
  <c r="DH7" i="3"/>
  <c r="DI7" i="3"/>
  <c r="DH44" i="3"/>
  <c r="DF44" i="3"/>
  <c r="DG44" i="3"/>
  <c r="DJ44" i="3" s="1"/>
  <c r="DI44" i="3"/>
  <c r="DH241" i="3"/>
  <c r="DI241" i="3"/>
  <c r="DF241" i="3"/>
  <c r="DG241" i="3"/>
  <c r="DF31" i="3"/>
  <c r="DJ31" i="3" s="1"/>
  <c r="DG31" i="3"/>
  <c r="DH31" i="3"/>
  <c r="DI31" i="3"/>
  <c r="DF189" i="3"/>
  <c r="DG189" i="3"/>
  <c r="DH189" i="3"/>
  <c r="DI189" i="3"/>
  <c r="DF68" i="3"/>
  <c r="DG68" i="3"/>
  <c r="DJ68" i="3" s="1"/>
  <c r="DH68" i="3"/>
  <c r="DI68" i="3"/>
  <c r="DF64" i="3"/>
  <c r="DJ64" i="3" s="1"/>
  <c r="DG64" i="3"/>
  <c r="DH64" i="3"/>
  <c r="DI64" i="3"/>
  <c r="DF233" i="3"/>
  <c r="DJ233" i="3" s="1"/>
  <c r="DG233" i="3"/>
  <c r="DH233" i="3"/>
  <c r="DI233" i="3"/>
  <c r="F109" i="1"/>
  <c r="BD68" i="1"/>
  <c r="F52" i="1"/>
  <c r="BC26" i="1"/>
  <c r="BC261" i="1"/>
  <c r="DF201" i="3"/>
  <c r="DH201" i="3"/>
  <c r="DI201" i="3"/>
  <c r="DG201" i="3"/>
  <c r="CJ116" i="1"/>
  <c r="BA129" i="1"/>
  <c r="DF103" i="3"/>
  <c r="DJ103" i="3" s="1"/>
  <c r="DH103" i="3"/>
  <c r="DI103" i="3"/>
  <c r="DG103" i="3"/>
  <c r="AT26" i="1"/>
  <c r="F54" i="1"/>
  <c r="DG119" i="3"/>
  <c r="DF119" i="3"/>
  <c r="DJ119" i="3" s="1"/>
  <c r="DH119" i="3"/>
  <c r="DI119" i="3"/>
  <c r="DF196" i="3"/>
  <c r="DJ196" i="3" s="1"/>
  <c r="DH196" i="3"/>
  <c r="DG196" i="3"/>
  <c r="DI196" i="3"/>
  <c r="BD116" i="1"/>
  <c r="F154" i="1"/>
  <c r="DH236" i="3"/>
  <c r="R222" i="1" s="1"/>
  <c r="DI236" i="3"/>
  <c r="DF236" i="3"/>
  <c r="P222" i="1" s="1"/>
  <c r="DG236" i="3"/>
  <c r="Q222" i="1" s="1"/>
  <c r="DH230" i="3"/>
  <c r="DI230" i="3"/>
  <c r="DF230" i="3"/>
  <c r="DG230" i="3"/>
  <c r="DG244" i="3"/>
  <c r="DF244" i="3"/>
  <c r="DJ244" i="3" s="1"/>
  <c r="DH244" i="3"/>
  <c r="DI244" i="3"/>
  <c r="GM178" i="1"/>
  <c r="GN178" i="1" s="1"/>
  <c r="AT214" i="1"/>
  <c r="F249" i="1"/>
  <c r="DF151" i="3"/>
  <c r="DJ151" i="3" s="1"/>
  <c r="DG151" i="3"/>
  <c r="DH151" i="3"/>
  <c r="DI151" i="3"/>
  <c r="DI54" i="3"/>
  <c r="DF54" i="3"/>
  <c r="DG54" i="3"/>
  <c r="DH54" i="3"/>
  <c r="DG5" i="3"/>
  <c r="DH5" i="3"/>
  <c r="DI5" i="3"/>
  <c r="DF5" i="3"/>
  <c r="DJ5" i="3" s="1"/>
  <c r="DG76" i="3"/>
  <c r="DF76" i="3"/>
  <c r="DH76" i="3"/>
  <c r="DI76" i="3"/>
  <c r="DF69" i="3"/>
  <c r="DJ69" i="3" s="1"/>
  <c r="DG69" i="3"/>
  <c r="DH69" i="3"/>
  <c r="DI69" i="3"/>
  <c r="DF94" i="3"/>
  <c r="DG94" i="3"/>
  <c r="DJ94" i="3" s="1"/>
  <c r="DH94" i="3"/>
  <c r="DI94" i="3"/>
  <c r="DF36" i="3"/>
  <c r="DJ36" i="3" s="1"/>
  <c r="DI36" i="3"/>
  <c r="DG36" i="3"/>
  <c r="DH36" i="3"/>
  <c r="DF51" i="3"/>
  <c r="DI51" i="3"/>
  <c r="DJ51" i="3" s="1"/>
  <c r="DG51" i="3"/>
  <c r="DH51" i="3"/>
  <c r="DH20" i="3"/>
  <c r="DF20" i="3"/>
  <c r="DJ20" i="3" s="1"/>
  <c r="DG20" i="3"/>
  <c r="DI20" i="3"/>
  <c r="DF72" i="3"/>
  <c r="DJ72" i="3" s="1"/>
  <c r="DG72" i="3"/>
  <c r="DH72" i="3"/>
  <c r="DI72" i="3"/>
  <c r="P227" i="1"/>
  <c r="DH162" i="3"/>
  <c r="DI162" i="3"/>
  <c r="DF162" i="3"/>
  <c r="DG162" i="3"/>
  <c r="DF30" i="3"/>
  <c r="DJ30" i="3" s="1"/>
  <c r="DG30" i="3"/>
  <c r="DH30" i="3"/>
  <c r="DI30" i="3"/>
  <c r="DI140" i="3"/>
  <c r="DF140" i="3"/>
  <c r="DJ140" i="3" s="1"/>
  <c r="DG140" i="3"/>
  <c r="DH140" i="3"/>
  <c r="AP26" i="1"/>
  <c r="F45" i="1"/>
  <c r="DG67" i="3"/>
  <c r="DJ67" i="3" s="1"/>
  <c r="DF67" i="3"/>
  <c r="DH67" i="3"/>
  <c r="DI67" i="3"/>
  <c r="DG16" i="3"/>
  <c r="DF16" i="3"/>
  <c r="DJ16" i="3" s="1"/>
  <c r="DH16" i="3"/>
  <c r="DI16" i="3"/>
  <c r="DF63" i="3"/>
  <c r="DJ63" i="3" s="1"/>
  <c r="DG63" i="3"/>
  <c r="DH63" i="3"/>
  <c r="DI63" i="3"/>
  <c r="DF242" i="3"/>
  <c r="DG242" i="3"/>
  <c r="DI242" i="3"/>
  <c r="DH242" i="3"/>
  <c r="DI211" i="3"/>
  <c r="DH211" i="3"/>
  <c r="DF211" i="3"/>
  <c r="DJ211" i="3" s="1"/>
  <c r="DG211" i="3"/>
  <c r="DF139" i="3"/>
  <c r="DG139" i="3"/>
  <c r="DJ139" i="3" s="1"/>
  <c r="DH139" i="3"/>
  <c r="DI139" i="3"/>
  <c r="AT116" i="1"/>
  <c r="F147" i="1"/>
  <c r="CY74" i="1"/>
  <c r="X74" i="1" s="1"/>
  <c r="CZ74" i="1"/>
  <c r="Y74" i="1" s="1"/>
  <c r="DF93" i="3"/>
  <c r="DG93" i="3"/>
  <c r="DH93" i="3"/>
  <c r="DI93" i="3"/>
  <c r="DH92" i="3"/>
  <c r="DF92" i="3"/>
  <c r="DG92" i="3"/>
  <c r="DI92" i="3"/>
  <c r="DH118" i="3"/>
  <c r="DF118" i="3"/>
  <c r="DJ118" i="3" s="1"/>
  <c r="DG118" i="3"/>
  <c r="DI118" i="3"/>
  <c r="DF198" i="3"/>
  <c r="DJ198" i="3" s="1"/>
  <c r="DH198" i="3"/>
  <c r="DI198" i="3"/>
  <c r="DG198" i="3"/>
  <c r="DF146" i="3"/>
  <c r="DG146" i="3"/>
  <c r="DI146" i="3"/>
  <c r="DH146" i="3"/>
  <c r="DG217" i="3"/>
  <c r="DF217" i="3"/>
  <c r="DJ217" i="3" s="1"/>
  <c r="DH217" i="3"/>
  <c r="DI217" i="3"/>
  <c r="DF231" i="3"/>
  <c r="DG231" i="3"/>
  <c r="DI231" i="3"/>
  <c r="DH231" i="3"/>
  <c r="DF240" i="3"/>
  <c r="DG240" i="3"/>
  <c r="DH240" i="3"/>
  <c r="DI240" i="3"/>
  <c r="DJ240" i="3" s="1"/>
  <c r="V179" i="1"/>
  <c r="AI84" i="1"/>
  <c r="DI145" i="3"/>
  <c r="DH145" i="3"/>
  <c r="DF145" i="3"/>
  <c r="DJ145" i="3" s="1"/>
  <c r="DG145" i="3"/>
  <c r="DF47" i="3"/>
  <c r="DJ47" i="3" s="1"/>
  <c r="DG47" i="3"/>
  <c r="DH47" i="3"/>
  <c r="DI47" i="3"/>
  <c r="DG102" i="3"/>
  <c r="DI102" i="3"/>
  <c r="DF102" i="3"/>
  <c r="DJ102" i="3" s="1"/>
  <c r="DH102" i="3"/>
  <c r="DH40" i="3"/>
  <c r="DF40" i="3"/>
  <c r="DJ40" i="3" s="1"/>
  <c r="DG40" i="3"/>
  <c r="DI40" i="3"/>
  <c r="DI96" i="3"/>
  <c r="DF96" i="3"/>
  <c r="DG96" i="3"/>
  <c r="DJ96" i="3" s="1"/>
  <c r="DH96" i="3"/>
  <c r="DI26" i="3"/>
  <c r="DF26" i="3"/>
  <c r="DJ26" i="3" s="1"/>
  <c r="DG26" i="3"/>
  <c r="DH26" i="3"/>
  <c r="DF78" i="3"/>
  <c r="DG78" i="3"/>
  <c r="DJ78" i="3" s="1"/>
  <c r="DH78" i="3"/>
  <c r="DI78" i="3"/>
  <c r="DG65" i="3"/>
  <c r="DF65" i="3"/>
  <c r="DH65" i="3"/>
  <c r="DI65" i="3"/>
  <c r="DG2" i="3"/>
  <c r="DF2" i="3"/>
  <c r="DJ2" i="3" s="1"/>
  <c r="DH2" i="3"/>
  <c r="DI2" i="3"/>
  <c r="V126" i="1"/>
  <c r="P164" i="1"/>
  <c r="CP164" i="1" s="1"/>
  <c r="O164" i="1" s="1"/>
  <c r="DG83" i="3"/>
  <c r="DF83" i="3"/>
  <c r="DJ83" i="3" s="1"/>
  <c r="DH83" i="3"/>
  <c r="DI83" i="3"/>
  <c r="DF53" i="3"/>
  <c r="DJ53" i="3" s="1"/>
  <c r="DG53" i="3"/>
  <c r="DH53" i="3"/>
  <c r="DI53" i="3"/>
  <c r="DG100" i="3"/>
  <c r="DI100" i="3"/>
  <c r="DF100" i="3"/>
  <c r="DJ100" i="3" s="1"/>
  <c r="DH100" i="3"/>
  <c r="DH42" i="3"/>
  <c r="R73" i="1" s="1"/>
  <c r="DF42" i="3"/>
  <c r="P73" i="1" s="1"/>
  <c r="DG42" i="3"/>
  <c r="Q73" i="1" s="1"/>
  <c r="DI42" i="3"/>
  <c r="DF190" i="3"/>
  <c r="DG190" i="3"/>
  <c r="DI190" i="3"/>
  <c r="DJ190" i="3" s="1"/>
  <c r="DH190" i="3"/>
  <c r="DF166" i="3"/>
  <c r="DJ166" i="3" s="1"/>
  <c r="DG166" i="3"/>
  <c r="DH166" i="3"/>
  <c r="DI166" i="3"/>
  <c r="DG219" i="3"/>
  <c r="DF219" i="3"/>
  <c r="DH219" i="3"/>
  <c r="DI219" i="3"/>
  <c r="CI26" i="1"/>
  <c r="AZ36" i="1"/>
  <c r="DF66" i="3"/>
  <c r="DI66" i="3"/>
  <c r="DJ66" i="3" s="1"/>
  <c r="DG66" i="3"/>
  <c r="DH66" i="3"/>
  <c r="DH34" i="3"/>
  <c r="DG34" i="3"/>
  <c r="DJ34" i="3" s="1"/>
  <c r="DI34" i="3"/>
  <c r="DF34" i="3"/>
  <c r="DF61" i="3"/>
  <c r="DJ61" i="3" s="1"/>
  <c r="DG61" i="3"/>
  <c r="DH61" i="3"/>
  <c r="DI61" i="3"/>
  <c r="CG26" i="1"/>
  <c r="AX36" i="1"/>
  <c r="DI226" i="3"/>
  <c r="DF226" i="3"/>
  <c r="DJ226" i="3" s="1"/>
  <c r="DG226" i="3"/>
  <c r="DH226" i="3"/>
  <c r="DH112" i="3"/>
  <c r="DF112" i="3"/>
  <c r="DJ112" i="3" s="1"/>
  <c r="DG112" i="3"/>
  <c r="DI112" i="3"/>
  <c r="DG91" i="3"/>
  <c r="DF91" i="3"/>
  <c r="DH91" i="3"/>
  <c r="DI91" i="3"/>
  <c r="DJ91" i="3" s="1"/>
  <c r="DF157" i="3"/>
  <c r="DG157" i="3"/>
  <c r="DJ157" i="3" s="1"/>
  <c r="DH157" i="3"/>
  <c r="DI157" i="3"/>
  <c r="GM224" i="1"/>
  <c r="GN224" i="1" s="1"/>
  <c r="DG52" i="3"/>
  <c r="DF52" i="3"/>
  <c r="DH52" i="3"/>
  <c r="DI52" i="3"/>
  <c r="DG29" i="3"/>
  <c r="DF29" i="3"/>
  <c r="DJ29" i="3" s="1"/>
  <c r="DH29" i="3"/>
  <c r="DI29" i="3"/>
  <c r="DI81" i="3"/>
  <c r="DF81" i="3"/>
  <c r="DJ81" i="3" s="1"/>
  <c r="DG81" i="3"/>
  <c r="DH81" i="3"/>
  <c r="DI39" i="3"/>
  <c r="DF39" i="3"/>
  <c r="DJ39" i="3" s="1"/>
  <c r="DG39" i="3"/>
  <c r="DH39" i="3"/>
  <c r="DH109" i="3"/>
  <c r="DG109" i="3"/>
  <c r="DF109" i="3"/>
  <c r="DJ109" i="3" s="1"/>
  <c r="DI109" i="3"/>
  <c r="DH98" i="3"/>
  <c r="DI98" i="3"/>
  <c r="DF98" i="3"/>
  <c r="DG98" i="3"/>
  <c r="DF59" i="3"/>
  <c r="DG59" i="3"/>
  <c r="DJ59" i="3" s="1"/>
  <c r="DH59" i="3"/>
  <c r="DI59" i="3"/>
  <c r="V121" i="1"/>
  <c r="DF3" i="3"/>
  <c r="DJ3" i="3" s="1"/>
  <c r="DI3" i="3"/>
  <c r="DG3" i="3"/>
  <c r="DH3" i="3"/>
  <c r="DH228" i="3"/>
  <c r="DG228" i="3"/>
  <c r="DF228" i="3"/>
  <c r="DJ228" i="3" s="1"/>
  <c r="DI228" i="3"/>
  <c r="DF164" i="3"/>
  <c r="DG164" i="3"/>
  <c r="DH164" i="3"/>
  <c r="DI164" i="3"/>
  <c r="AH129" i="1"/>
  <c r="DH82" i="3"/>
  <c r="DF82" i="3"/>
  <c r="DJ82" i="3" s="1"/>
  <c r="DG82" i="3"/>
  <c r="DI82" i="3"/>
  <c r="BC68" i="1"/>
  <c r="F100" i="1"/>
  <c r="U223" i="1"/>
  <c r="AU68" i="1"/>
  <c r="F103" i="1"/>
  <c r="AQ116" i="1"/>
  <c r="F139" i="1"/>
  <c r="DF144" i="3"/>
  <c r="DJ144" i="3" s="1"/>
  <c r="DG144" i="3"/>
  <c r="DH144" i="3"/>
  <c r="DI144" i="3"/>
  <c r="DG107" i="3"/>
  <c r="DI107" i="3"/>
  <c r="DF107" i="3"/>
  <c r="DJ107" i="3" s="1"/>
  <c r="DH107" i="3"/>
  <c r="DH90" i="3"/>
  <c r="DF90" i="3"/>
  <c r="DG90" i="3"/>
  <c r="DI90" i="3"/>
  <c r="T26" i="1"/>
  <c r="F57" i="1"/>
  <c r="DF156" i="3"/>
  <c r="DG156" i="3"/>
  <c r="DH156" i="3"/>
  <c r="DI156" i="3"/>
  <c r="DG195" i="3"/>
  <c r="DI195" i="3"/>
  <c r="DF195" i="3"/>
  <c r="DJ195" i="3" s="1"/>
  <c r="DH195" i="3"/>
  <c r="DH149" i="3"/>
  <c r="DF149" i="3"/>
  <c r="DJ149" i="3" s="1"/>
  <c r="DG149" i="3"/>
  <c r="DI149" i="3"/>
  <c r="V220" i="1"/>
  <c r="BB161" i="1"/>
  <c r="F195" i="1"/>
  <c r="DI238" i="3"/>
  <c r="DJ238" i="3" s="1"/>
  <c r="DF238" i="3"/>
  <c r="DG238" i="3"/>
  <c r="DH238" i="3"/>
  <c r="DI13" i="3"/>
  <c r="DF13" i="3"/>
  <c r="DJ13" i="3" s="1"/>
  <c r="DG13" i="3"/>
  <c r="DH13" i="3"/>
  <c r="DH38" i="3"/>
  <c r="DI38" i="3"/>
  <c r="DF38" i="3"/>
  <c r="DG38" i="3"/>
  <c r="Q71" i="1" s="1"/>
  <c r="DF62" i="3"/>
  <c r="DJ62" i="3" s="1"/>
  <c r="DG62" i="3"/>
  <c r="DH62" i="3"/>
  <c r="DI62" i="3"/>
  <c r="DF11" i="3"/>
  <c r="DJ11" i="3" s="1"/>
  <c r="DI11" i="3"/>
  <c r="DG11" i="3"/>
  <c r="DH11" i="3"/>
  <c r="DI105" i="3"/>
  <c r="DH105" i="3"/>
  <c r="DF105" i="3"/>
  <c r="DJ105" i="3" s="1"/>
  <c r="DG105" i="3"/>
  <c r="DF117" i="3"/>
  <c r="DI117" i="3"/>
  <c r="DG117" i="3"/>
  <c r="DJ117" i="3" s="1"/>
  <c r="DH117" i="3"/>
  <c r="DG104" i="3"/>
  <c r="DH104" i="3"/>
  <c r="DI104" i="3"/>
  <c r="DF104" i="3"/>
  <c r="DJ104" i="3" s="1"/>
  <c r="DF95" i="3"/>
  <c r="DG95" i="3"/>
  <c r="DJ95" i="3" s="1"/>
  <c r="DH95" i="3"/>
  <c r="DI95" i="3"/>
  <c r="DG197" i="3"/>
  <c r="DI197" i="3"/>
  <c r="DF197" i="3"/>
  <c r="DJ197" i="3" s="1"/>
  <c r="DH197" i="3"/>
  <c r="DG200" i="3"/>
  <c r="Q180" i="1" s="1"/>
  <c r="DH200" i="3"/>
  <c r="R180" i="1" s="1"/>
  <c r="DF200" i="3"/>
  <c r="P180" i="1" s="1"/>
  <c r="DI200" i="3"/>
  <c r="DJ248" i="3"/>
  <c r="S227" i="1"/>
  <c r="DI234" i="3"/>
  <c r="DF234" i="3"/>
  <c r="DJ234" i="3" s="1"/>
  <c r="DG234" i="3"/>
  <c r="DH234" i="3"/>
  <c r="DF48" i="3"/>
  <c r="DJ48" i="3" s="1"/>
  <c r="DG48" i="3"/>
  <c r="DH48" i="3"/>
  <c r="DI48" i="3"/>
  <c r="DG35" i="3"/>
  <c r="DH35" i="3"/>
  <c r="DI35" i="3"/>
  <c r="DF35" i="3"/>
  <c r="DJ35" i="3" s="1"/>
  <c r="DG86" i="3"/>
  <c r="DF86" i="3"/>
  <c r="DJ86" i="3" s="1"/>
  <c r="DH86" i="3"/>
  <c r="DI86" i="3"/>
  <c r="DH58" i="3"/>
  <c r="DF58" i="3"/>
  <c r="DG58" i="3"/>
  <c r="DJ58" i="3" s="1"/>
  <c r="DI58" i="3"/>
  <c r="DF89" i="3"/>
  <c r="DJ89" i="3" s="1"/>
  <c r="DG89" i="3"/>
  <c r="DH89" i="3"/>
  <c r="DI89" i="3"/>
  <c r="V26" i="1"/>
  <c r="F59" i="1"/>
  <c r="CX168" i="3"/>
  <c r="CU162" i="3"/>
  <c r="CV162" i="3"/>
  <c r="U171" i="1" s="1"/>
  <c r="CX163" i="3"/>
  <c r="CW164" i="3"/>
  <c r="V171" i="1" s="1"/>
  <c r="CW165" i="3"/>
  <c r="CX165" i="3"/>
  <c r="GX171" i="1"/>
  <c r="I172" i="1"/>
  <c r="DG101" i="3"/>
  <c r="DI101" i="3"/>
  <c r="DF101" i="3"/>
  <c r="DJ101" i="3" s="1"/>
  <c r="DH101" i="3"/>
  <c r="CZ165" i="1"/>
  <c r="Y165" i="1" s="1"/>
  <c r="CY165" i="1"/>
  <c r="X165" i="1" s="1"/>
  <c r="DI193" i="3"/>
  <c r="DF193" i="3"/>
  <c r="DJ193" i="3" s="1"/>
  <c r="DG193" i="3"/>
  <c r="DH193" i="3"/>
  <c r="DI148" i="3"/>
  <c r="DF148" i="3"/>
  <c r="DG148" i="3"/>
  <c r="DH148" i="3"/>
  <c r="W26" i="1"/>
  <c r="F60" i="1"/>
  <c r="DG232" i="3"/>
  <c r="DF232" i="3"/>
  <c r="DH232" i="3"/>
  <c r="DI232" i="3"/>
  <c r="DI227" i="3"/>
  <c r="DH227" i="3"/>
  <c r="DF227" i="3"/>
  <c r="DJ227" i="3" s="1"/>
  <c r="DG227" i="3"/>
  <c r="GM228" i="1"/>
  <c r="GN228" i="1" s="1"/>
  <c r="T214" i="1"/>
  <c r="F252" i="1"/>
  <c r="DI73" i="3"/>
  <c r="DF73" i="3"/>
  <c r="DJ73" i="3" s="1"/>
  <c r="DG73" i="3"/>
  <c r="DH73" i="3"/>
  <c r="DF84" i="3"/>
  <c r="DJ84" i="3" s="1"/>
  <c r="DI84" i="3"/>
  <c r="DG84" i="3"/>
  <c r="DH84" i="3"/>
  <c r="DG110" i="3"/>
  <c r="DI110" i="3"/>
  <c r="DF110" i="3"/>
  <c r="DJ110" i="3" s="1"/>
  <c r="DH110" i="3"/>
  <c r="DG10" i="3"/>
  <c r="DI10" i="3"/>
  <c r="DF10" i="3"/>
  <c r="DJ10" i="3" s="1"/>
  <c r="DH10" i="3"/>
  <c r="DF108" i="3"/>
  <c r="DJ108" i="3" s="1"/>
  <c r="DI108" i="3"/>
  <c r="DG108" i="3"/>
  <c r="DH108" i="3"/>
  <c r="DG142" i="3"/>
  <c r="DF142" i="3"/>
  <c r="DJ142" i="3" s="1"/>
  <c r="DH142" i="3"/>
  <c r="DI142" i="3"/>
  <c r="DJ170" i="3"/>
  <c r="S173" i="1"/>
  <c r="DJ122" i="3"/>
  <c r="R227" i="1"/>
  <c r="DG18" i="3"/>
  <c r="DF18" i="3"/>
  <c r="DJ18" i="3" s="1"/>
  <c r="DH18" i="3"/>
  <c r="DI18" i="3"/>
  <c r="DF46" i="3"/>
  <c r="P75" i="1" s="1"/>
  <c r="DG46" i="3"/>
  <c r="Q75" i="1" s="1"/>
  <c r="DH46" i="3"/>
  <c r="R75" i="1" s="1"/>
  <c r="DI46" i="3"/>
  <c r="AI129" i="1"/>
  <c r="DH85" i="3"/>
  <c r="DF85" i="3"/>
  <c r="DJ85" i="3" s="1"/>
  <c r="DG85" i="3"/>
  <c r="DI85" i="3"/>
  <c r="DG57" i="3"/>
  <c r="DF57" i="3"/>
  <c r="DH57" i="3"/>
  <c r="DI57" i="3"/>
  <c r="DF87" i="3"/>
  <c r="P124" i="1" s="1"/>
  <c r="DG87" i="3"/>
  <c r="Q124" i="1" s="1"/>
  <c r="DH87" i="3"/>
  <c r="R124" i="1" s="1"/>
  <c r="DI87" i="3"/>
  <c r="AU129" i="1"/>
  <c r="CD116" i="1"/>
  <c r="V167" i="1"/>
  <c r="DG206" i="3"/>
  <c r="Q216" i="1" s="1"/>
  <c r="DH206" i="3"/>
  <c r="R216" i="1" s="1"/>
  <c r="DF206" i="3"/>
  <c r="P216" i="1" s="1"/>
  <c r="DI206" i="3"/>
  <c r="U179" i="1"/>
  <c r="P179" i="1"/>
  <c r="CP179" i="1" s="1"/>
  <c r="O179" i="1" s="1"/>
  <c r="Q179" i="1"/>
  <c r="R179" i="1"/>
  <c r="CY179" i="1" s="1"/>
  <c r="X179" i="1" s="1"/>
  <c r="AQ68" i="1"/>
  <c r="F94" i="1"/>
  <c r="V170" i="1"/>
  <c r="DF192" i="3"/>
  <c r="DG192" i="3"/>
  <c r="DJ192" i="3" s="1"/>
  <c r="DH192" i="3"/>
  <c r="DI192" i="3"/>
  <c r="DG147" i="3"/>
  <c r="DF147" i="3"/>
  <c r="DH147" i="3"/>
  <c r="DI147" i="3"/>
  <c r="CG116" i="1"/>
  <c r="AX129" i="1"/>
  <c r="CP165" i="1"/>
  <c r="O165" i="1" s="1"/>
  <c r="GM165" i="1" s="1"/>
  <c r="GN165" i="1" s="1"/>
  <c r="F238" i="1"/>
  <c r="AX214" i="1"/>
  <c r="T171" i="1"/>
  <c r="DJ90" i="3" l="1"/>
  <c r="S126" i="1"/>
  <c r="AZ26" i="1"/>
  <c r="F47" i="1"/>
  <c r="DJ65" i="3"/>
  <c r="S118" i="1"/>
  <c r="Q168" i="1"/>
  <c r="P80" i="1"/>
  <c r="R32" i="1"/>
  <c r="Q163" i="1"/>
  <c r="CY225" i="1"/>
  <c r="X225" i="1" s="1"/>
  <c r="CZ225" i="1"/>
  <c r="Y225" i="1" s="1"/>
  <c r="CP225" i="1"/>
  <c r="O225" i="1" s="1"/>
  <c r="Q31" i="1"/>
  <c r="BB22" i="1"/>
  <c r="F274" i="1"/>
  <c r="BB293" i="1"/>
  <c r="DJ22" i="3"/>
  <c r="S33" i="1"/>
  <c r="P78" i="1"/>
  <c r="Q126" i="1"/>
  <c r="R118" i="1"/>
  <c r="P168" i="1"/>
  <c r="DJ54" i="3"/>
  <c r="S80" i="1"/>
  <c r="Q220" i="1"/>
  <c r="DJ189" i="3"/>
  <c r="S177" i="1"/>
  <c r="P163" i="1"/>
  <c r="CI68" i="1"/>
  <c r="AZ84" i="1"/>
  <c r="AZ261" i="1" s="1"/>
  <c r="P31" i="1"/>
  <c r="DJ212" i="3"/>
  <c r="S217" i="1"/>
  <c r="DJ134" i="3"/>
  <c r="S167" i="1"/>
  <c r="U84" i="1"/>
  <c r="AH68" i="1"/>
  <c r="DJ237" i="3"/>
  <c r="S223" i="1"/>
  <c r="DJ79" i="3"/>
  <c r="DJ50" i="3"/>
  <c r="S78" i="1"/>
  <c r="DG163" i="3"/>
  <c r="DH163" i="3"/>
  <c r="R171" i="1" s="1"/>
  <c r="DI163" i="3"/>
  <c r="DJ163" i="3" s="1"/>
  <c r="DF163" i="3"/>
  <c r="CY173" i="1"/>
  <c r="X173" i="1" s="1"/>
  <c r="CZ173" i="1"/>
  <c r="Y173" i="1" s="1"/>
  <c r="DJ232" i="3"/>
  <c r="P126" i="1"/>
  <c r="DJ164" i="3"/>
  <c r="DJ42" i="3"/>
  <c r="S73" i="1"/>
  <c r="CP73" i="1" s="1"/>
  <c r="O73" i="1" s="1"/>
  <c r="P118" i="1"/>
  <c r="DJ76" i="3"/>
  <c r="S121" i="1"/>
  <c r="P220" i="1"/>
  <c r="BA116" i="1"/>
  <c r="F149" i="1"/>
  <c r="R177" i="1"/>
  <c r="DJ116" i="3"/>
  <c r="S163" i="1"/>
  <c r="AU26" i="1"/>
  <c r="F55" i="1"/>
  <c r="AU261" i="1"/>
  <c r="F93" i="1"/>
  <c r="AP68" i="1"/>
  <c r="R217" i="1"/>
  <c r="R167" i="1"/>
  <c r="Q223" i="1"/>
  <c r="CY164" i="1"/>
  <c r="X164" i="1" s="1"/>
  <c r="GM164" i="1" s="1"/>
  <c r="GN164" i="1" s="1"/>
  <c r="CZ164" i="1"/>
  <c r="Y164" i="1" s="1"/>
  <c r="Q78" i="1"/>
  <c r="DJ87" i="3"/>
  <c r="S124" i="1"/>
  <c r="CP124" i="1" s="1"/>
  <c r="O124" i="1" s="1"/>
  <c r="Q118" i="1"/>
  <c r="R121" i="1"/>
  <c r="DJ230" i="3"/>
  <c r="S220" i="1"/>
  <c r="Q177" i="1"/>
  <c r="R163" i="1"/>
  <c r="P174" i="1"/>
  <c r="AZ214" i="1"/>
  <c r="F242" i="1"/>
  <c r="Q217" i="1"/>
  <c r="AH26" i="1"/>
  <c r="U36" i="1"/>
  <c r="P167" i="1"/>
  <c r="R223" i="1"/>
  <c r="AX68" i="1"/>
  <c r="F91" i="1"/>
  <c r="DJ249" i="3"/>
  <c r="Q227" i="1"/>
  <c r="CP227" i="1" s="1"/>
  <c r="O227" i="1" s="1"/>
  <c r="F136" i="1"/>
  <c r="AX116" i="1"/>
  <c r="AI116" i="1"/>
  <c r="V129" i="1"/>
  <c r="R126" i="1"/>
  <c r="DJ46" i="3"/>
  <c r="S75" i="1"/>
  <c r="DF168" i="3"/>
  <c r="DJ168" i="3" s="1"/>
  <c r="DG168" i="3"/>
  <c r="DH168" i="3"/>
  <c r="DI168" i="3"/>
  <c r="DJ52" i="3"/>
  <c r="DJ231" i="3"/>
  <c r="DJ93" i="3"/>
  <c r="P121" i="1"/>
  <c r="R220" i="1"/>
  <c r="DJ201" i="3"/>
  <c r="P177" i="1"/>
  <c r="AO22" i="1"/>
  <c r="F265" i="1"/>
  <c r="AO293" i="1"/>
  <c r="DJ177" i="3"/>
  <c r="S174" i="1"/>
  <c r="P217" i="1"/>
  <c r="CP217" i="1" s="1"/>
  <c r="O217" i="1" s="1"/>
  <c r="AQ22" i="1"/>
  <c r="AQ293" i="1"/>
  <c r="F271" i="1"/>
  <c r="Q167" i="1"/>
  <c r="P223" i="1"/>
  <c r="DJ137" i="3"/>
  <c r="DJ1" i="3"/>
  <c r="S28" i="1"/>
  <c r="BA68" i="1"/>
  <c r="F104" i="1"/>
  <c r="AU116" i="1"/>
  <c r="F148" i="1"/>
  <c r="DJ98" i="3"/>
  <c r="DJ219" i="3"/>
  <c r="Q121" i="1"/>
  <c r="DJ7" i="3"/>
  <c r="S30" i="1"/>
  <c r="Q218" i="1"/>
  <c r="R170" i="1"/>
  <c r="DJ32" i="3"/>
  <c r="S70" i="1"/>
  <c r="AH214" i="1"/>
  <c r="U231" i="1"/>
  <c r="Q28" i="1"/>
  <c r="R30" i="1"/>
  <c r="P218" i="1"/>
  <c r="AC231" i="1" s="1"/>
  <c r="DJ224" i="3"/>
  <c r="S219" i="1"/>
  <c r="DJ154" i="3"/>
  <c r="S170" i="1"/>
  <c r="R70" i="1"/>
  <c r="R34" i="1"/>
  <c r="P28" i="1"/>
  <c r="W68" i="1"/>
  <c r="F108" i="1"/>
  <c r="CP75" i="1"/>
  <c r="O75" i="1" s="1"/>
  <c r="DJ148" i="3"/>
  <c r="P71" i="1"/>
  <c r="DJ156" i="3"/>
  <c r="DJ236" i="3"/>
  <c r="S222" i="1"/>
  <c r="CP222" i="1" s="1"/>
  <c r="O222" i="1" s="1"/>
  <c r="Q30" i="1"/>
  <c r="DJ99" i="3"/>
  <c r="R218" i="1"/>
  <c r="AI214" i="1"/>
  <c r="V231" i="1"/>
  <c r="R219" i="1"/>
  <c r="Q170" i="1"/>
  <c r="T116" i="1"/>
  <c r="F150" i="1"/>
  <c r="P70" i="1"/>
  <c r="Q34" i="1"/>
  <c r="BA26" i="1"/>
  <c r="F56" i="1"/>
  <c r="R28" i="1"/>
  <c r="DJ147" i="3"/>
  <c r="CY227" i="1"/>
  <c r="X227" i="1" s="1"/>
  <c r="CZ227" i="1"/>
  <c r="Y227" i="1" s="1"/>
  <c r="DJ38" i="3"/>
  <c r="S71" i="1"/>
  <c r="V84" i="1"/>
  <c r="AI68" i="1"/>
  <c r="DJ242" i="3"/>
  <c r="BC22" i="1"/>
  <c r="BC293" i="1"/>
  <c r="F277" i="1"/>
  <c r="P30" i="1"/>
  <c r="GM74" i="1"/>
  <c r="GN74" i="1" s="1"/>
  <c r="DJ218" i="3"/>
  <c r="S218" i="1"/>
  <c r="P219" i="1"/>
  <c r="P170" i="1"/>
  <c r="DJ207" i="3"/>
  <c r="Q70" i="1"/>
  <c r="DJ27" i="3"/>
  <c r="S34" i="1"/>
  <c r="CZ179" i="1"/>
  <c r="Y179" i="1" s="1"/>
  <c r="GM179" i="1" s="1"/>
  <c r="GN179" i="1" s="1"/>
  <c r="R172" i="1"/>
  <c r="S172" i="1"/>
  <c r="W172" i="1"/>
  <c r="AJ182" i="1" s="1"/>
  <c r="GX172" i="1"/>
  <c r="U172" i="1"/>
  <c r="AH182" i="1" s="1"/>
  <c r="P172" i="1"/>
  <c r="CP172" i="1" s="1"/>
  <c r="O172" i="1" s="1"/>
  <c r="V172" i="1"/>
  <c r="AI182" i="1" s="1"/>
  <c r="Q172" i="1"/>
  <c r="T172" i="1"/>
  <c r="R71" i="1"/>
  <c r="DJ241" i="3"/>
  <c r="DJ17" i="3"/>
  <c r="S32" i="1"/>
  <c r="Q219" i="1"/>
  <c r="R33" i="1"/>
  <c r="P34" i="1"/>
  <c r="AX161" i="1"/>
  <c r="F189" i="1"/>
  <c r="CJ182" i="1"/>
  <c r="AE231" i="1"/>
  <c r="DJ57" i="3"/>
  <c r="DF165" i="3"/>
  <c r="DG165" i="3"/>
  <c r="DH165" i="3"/>
  <c r="DI165" i="3"/>
  <c r="DJ200" i="3"/>
  <c r="S180" i="1"/>
  <c r="CP180" i="1" s="1"/>
  <c r="O180" i="1" s="1"/>
  <c r="AX26" i="1"/>
  <c r="F43" i="1"/>
  <c r="AX261" i="1"/>
  <c r="R168" i="1"/>
  <c r="AP261" i="1"/>
  <c r="P171" i="1"/>
  <c r="R80" i="1"/>
  <c r="Q32" i="1"/>
  <c r="W116" i="1"/>
  <c r="F153" i="1"/>
  <c r="DJ12" i="3"/>
  <c r="S31" i="1"/>
  <c r="Q33" i="1"/>
  <c r="AZ161" i="1"/>
  <c r="F193" i="1"/>
  <c r="DJ235" i="3"/>
  <c r="S221" i="1"/>
  <c r="CP221" i="1" s="1"/>
  <c r="O221" i="1" s="1"/>
  <c r="DJ206" i="3"/>
  <c r="S216" i="1"/>
  <c r="CP216" i="1" s="1"/>
  <c r="O216" i="1" s="1"/>
  <c r="AG182" i="1"/>
  <c r="AD231" i="1"/>
  <c r="AH116" i="1"/>
  <c r="U129" i="1"/>
  <c r="DJ146" i="3"/>
  <c r="S168" i="1"/>
  <c r="DJ92" i="3"/>
  <c r="DJ162" i="3"/>
  <c r="S171" i="1"/>
  <c r="Q80" i="1"/>
  <c r="P32" i="1"/>
  <c r="BD22" i="1"/>
  <c r="F286" i="1"/>
  <c r="BD293" i="1"/>
  <c r="DJ6" i="3"/>
  <c r="S29" i="1"/>
  <c r="CP29" i="1" s="1"/>
  <c r="O29" i="1" s="1"/>
  <c r="R31" i="1"/>
  <c r="P33" i="1"/>
  <c r="Q173" i="1"/>
  <c r="CP173" i="1" s="1"/>
  <c r="O173" i="1" s="1"/>
  <c r="DJ138" i="3"/>
  <c r="R78" i="1"/>
  <c r="T68" i="1"/>
  <c r="F105" i="1"/>
  <c r="CP33" i="1" l="1"/>
  <c r="O33" i="1" s="1"/>
  <c r="CP177" i="1"/>
  <c r="O177" i="1" s="1"/>
  <c r="GM173" i="1"/>
  <c r="GN173" i="1" s="1"/>
  <c r="CP32" i="1"/>
  <c r="O32" i="1" s="1"/>
  <c r="CP219" i="1"/>
  <c r="O219" i="1" s="1"/>
  <c r="GM227" i="1"/>
  <c r="GN227" i="1" s="1"/>
  <c r="AD84" i="1"/>
  <c r="AI161" i="1"/>
  <c r="V182" i="1"/>
  <c r="AZ22" i="1"/>
  <c r="AZ293" i="1"/>
  <c r="F272" i="1"/>
  <c r="AH161" i="1"/>
  <c r="U182" i="1"/>
  <c r="AC214" i="1"/>
  <c r="CE231" i="1"/>
  <c r="CF231" i="1"/>
  <c r="CH231" i="1"/>
  <c r="P231" i="1"/>
  <c r="CP71" i="1"/>
  <c r="O71" i="1" s="1"/>
  <c r="CY75" i="1"/>
  <c r="X75" i="1" s="1"/>
  <c r="CZ75" i="1"/>
  <c r="Y75" i="1" s="1"/>
  <c r="CP167" i="1"/>
  <c r="O167" i="1" s="1"/>
  <c r="AD129" i="1"/>
  <c r="CY33" i="1"/>
  <c r="X33" i="1" s="1"/>
  <c r="CZ33" i="1"/>
  <c r="Y33" i="1" s="1"/>
  <c r="CY168" i="1"/>
  <c r="X168" i="1" s="1"/>
  <c r="CZ168" i="1"/>
  <c r="Y168" i="1" s="1"/>
  <c r="AX22" i="1"/>
  <c r="F268" i="1"/>
  <c r="AX293" i="1"/>
  <c r="V68" i="1"/>
  <c r="F107" i="1"/>
  <c r="V261" i="1"/>
  <c r="CY29" i="1"/>
  <c r="X29" i="1" s="1"/>
  <c r="GM29" i="1" s="1"/>
  <c r="GN29" i="1" s="1"/>
  <c r="CZ29" i="1"/>
  <c r="Y29" i="1" s="1"/>
  <c r="U116" i="1"/>
  <c r="F151" i="1"/>
  <c r="CZ31" i="1"/>
  <c r="Y31" i="1" s="1"/>
  <c r="CY31" i="1"/>
  <c r="X31" i="1" s="1"/>
  <c r="CP170" i="1"/>
  <c r="O170" i="1" s="1"/>
  <c r="CY71" i="1"/>
  <c r="X71" i="1" s="1"/>
  <c r="CZ71" i="1"/>
  <c r="Y71" i="1" s="1"/>
  <c r="CP218" i="1"/>
  <c r="O218" i="1" s="1"/>
  <c r="AB231" i="1" s="1"/>
  <c r="CY30" i="1"/>
  <c r="X30" i="1" s="1"/>
  <c r="AF36" i="1"/>
  <c r="CZ30" i="1"/>
  <c r="Y30" i="1" s="1"/>
  <c r="CP223" i="1"/>
  <c r="O223" i="1" s="1"/>
  <c r="U26" i="1"/>
  <c r="F58" i="1"/>
  <c r="U261" i="1"/>
  <c r="CZ124" i="1"/>
  <c r="Y124" i="1" s="1"/>
  <c r="CY124" i="1"/>
  <c r="X124" i="1" s="1"/>
  <c r="CP163" i="1"/>
  <c r="O163" i="1" s="1"/>
  <c r="AC182" i="1"/>
  <c r="GM75" i="1"/>
  <c r="GO75" i="1" s="1"/>
  <c r="CC84" i="1" s="1"/>
  <c r="AE36" i="1"/>
  <c r="CY163" i="1"/>
  <c r="X163" i="1" s="1"/>
  <c r="CZ163" i="1"/>
  <c r="Y163" i="1" s="1"/>
  <c r="AF182" i="1"/>
  <c r="CP126" i="1"/>
  <c r="O126" i="1" s="1"/>
  <c r="CY223" i="1"/>
  <c r="X223" i="1" s="1"/>
  <c r="CZ223" i="1"/>
  <c r="Y223" i="1" s="1"/>
  <c r="CY177" i="1"/>
  <c r="X177" i="1" s="1"/>
  <c r="CZ177" i="1"/>
  <c r="Y177" i="1" s="1"/>
  <c r="BB18" i="1"/>
  <c r="F306" i="1"/>
  <c r="CY118" i="1"/>
  <c r="X118" i="1" s="1"/>
  <c r="CZ118" i="1"/>
  <c r="Y118" i="1" s="1"/>
  <c r="AF129" i="1"/>
  <c r="GM172" i="1"/>
  <c r="GN172" i="1" s="1"/>
  <c r="BD18" i="1"/>
  <c r="F318" i="1"/>
  <c r="CP34" i="1"/>
  <c r="O34" i="1" s="1"/>
  <c r="CY218" i="1"/>
  <c r="X218" i="1" s="1"/>
  <c r="CZ218" i="1"/>
  <c r="Y218" i="1" s="1"/>
  <c r="CP121" i="1"/>
  <c r="O121" i="1" s="1"/>
  <c r="V116" i="1"/>
  <c r="F152" i="1"/>
  <c r="CZ180" i="1"/>
  <c r="Y180" i="1" s="1"/>
  <c r="CY180" i="1"/>
  <c r="X180" i="1" s="1"/>
  <c r="GM180" i="1" s="1"/>
  <c r="GN180" i="1" s="1"/>
  <c r="AD214" i="1"/>
  <c r="Q231" i="1"/>
  <c r="V214" i="1"/>
  <c r="F254" i="1"/>
  <c r="AQ18" i="1"/>
  <c r="F303" i="1"/>
  <c r="AG161" i="1"/>
  <c r="T182" i="1"/>
  <c r="AJ161" i="1"/>
  <c r="W182" i="1"/>
  <c r="GM124" i="1"/>
  <c r="GO124" i="1" s="1"/>
  <c r="U68" i="1"/>
  <c r="F106" i="1"/>
  <c r="CZ80" i="1"/>
  <c r="Y80" i="1" s="1"/>
  <c r="CY80" i="1"/>
  <c r="X80" i="1" s="1"/>
  <c r="DJ165" i="3"/>
  <c r="CZ32" i="1"/>
  <c r="Y32" i="1" s="1"/>
  <c r="CY32" i="1"/>
  <c r="X32" i="1" s="1"/>
  <c r="GM32" i="1" s="1"/>
  <c r="GN32" i="1" s="1"/>
  <c r="CY172" i="1"/>
  <c r="X172" i="1" s="1"/>
  <c r="CZ172" i="1"/>
  <c r="Y172" i="1" s="1"/>
  <c r="CP30" i="1"/>
  <c r="O30" i="1" s="1"/>
  <c r="AC36" i="1"/>
  <c r="CP28" i="1"/>
  <c r="O28" i="1" s="1"/>
  <c r="CP174" i="1"/>
  <c r="O174" i="1" s="1"/>
  <c r="CY167" i="1"/>
  <c r="X167" i="1" s="1"/>
  <c r="CZ167" i="1"/>
  <c r="Y167" i="1" s="1"/>
  <c r="GM225" i="1"/>
  <c r="GN225" i="1" s="1"/>
  <c r="CZ216" i="1"/>
  <c r="Y216" i="1" s="1"/>
  <c r="CY216" i="1"/>
  <c r="X216" i="1" s="1"/>
  <c r="AF231" i="1"/>
  <c r="U214" i="1"/>
  <c r="F253" i="1"/>
  <c r="CY174" i="1"/>
  <c r="X174" i="1" s="1"/>
  <c r="CZ174" i="1"/>
  <c r="Y174" i="1" s="1"/>
  <c r="AE182" i="1"/>
  <c r="CP220" i="1"/>
  <c r="O220" i="1" s="1"/>
  <c r="CY126" i="1"/>
  <c r="X126" i="1" s="1"/>
  <c r="CZ126" i="1"/>
  <c r="Y126" i="1" s="1"/>
  <c r="CZ171" i="1"/>
  <c r="Y171" i="1" s="1"/>
  <c r="CY171" i="1"/>
  <c r="X171" i="1" s="1"/>
  <c r="BC18" i="1"/>
  <c r="F309" i="1"/>
  <c r="AD36" i="1"/>
  <c r="AE84" i="1"/>
  <c r="CY121" i="1"/>
  <c r="X121" i="1" s="1"/>
  <c r="CZ121" i="1"/>
  <c r="Y121" i="1" s="1"/>
  <c r="CY217" i="1"/>
  <c r="X217" i="1" s="1"/>
  <c r="GM217" i="1" s="1"/>
  <c r="GN217" i="1" s="1"/>
  <c r="CZ217" i="1"/>
  <c r="Y217" i="1" s="1"/>
  <c r="CP168" i="1"/>
  <c r="O168" i="1" s="1"/>
  <c r="GM33" i="1"/>
  <c r="GN33" i="1" s="1"/>
  <c r="CY221" i="1"/>
  <c r="X221" i="1" s="1"/>
  <c r="CZ221" i="1"/>
  <c r="Y221" i="1" s="1"/>
  <c r="AP22" i="1"/>
  <c r="F270" i="1"/>
  <c r="G16" i="2" s="1"/>
  <c r="AP293" i="1"/>
  <c r="AE214" i="1"/>
  <c r="R231" i="1"/>
  <c r="Q171" i="1"/>
  <c r="AD182" i="1" s="1"/>
  <c r="CY34" i="1"/>
  <c r="X34" i="1" s="1"/>
  <c r="CZ34" i="1"/>
  <c r="Y34" i="1" s="1"/>
  <c r="CZ222" i="1"/>
  <c r="Y222" i="1" s="1"/>
  <c r="CY222" i="1"/>
  <c r="X222" i="1" s="1"/>
  <c r="CY170" i="1"/>
  <c r="X170" i="1" s="1"/>
  <c r="CZ170" i="1"/>
  <c r="Y170" i="1" s="1"/>
  <c r="CY70" i="1"/>
  <c r="X70" i="1" s="1"/>
  <c r="CZ70" i="1"/>
  <c r="Y70" i="1" s="1"/>
  <c r="AF84" i="1"/>
  <c r="AO18" i="1"/>
  <c r="F297" i="1"/>
  <c r="CZ220" i="1"/>
  <c r="Y220" i="1" s="1"/>
  <c r="CY220" i="1"/>
  <c r="X220" i="1" s="1"/>
  <c r="AE129" i="1"/>
  <c r="CJ161" i="1"/>
  <c r="BA182" i="1"/>
  <c r="CY28" i="1"/>
  <c r="X28" i="1" s="1"/>
  <c r="CZ28" i="1"/>
  <c r="Y28" i="1" s="1"/>
  <c r="CP118" i="1"/>
  <c r="O118" i="1" s="1"/>
  <c r="AC129" i="1"/>
  <c r="CY78" i="1"/>
  <c r="X78" i="1" s="1"/>
  <c r="CZ78" i="1"/>
  <c r="Y78" i="1" s="1"/>
  <c r="CP31" i="1"/>
  <c r="O31" i="1" s="1"/>
  <c r="AD68" i="1"/>
  <c r="Q84" i="1"/>
  <c r="AC84" i="1"/>
  <c r="CP70" i="1"/>
  <c r="O70" i="1" s="1"/>
  <c r="CY219" i="1"/>
  <c r="X219" i="1" s="1"/>
  <c r="CZ219" i="1"/>
  <c r="Y219" i="1" s="1"/>
  <c r="AU22" i="1"/>
  <c r="AU293" i="1"/>
  <c r="F280" i="1"/>
  <c r="CY73" i="1"/>
  <c r="X73" i="1" s="1"/>
  <c r="CZ73" i="1"/>
  <c r="Y73" i="1" s="1"/>
  <c r="AZ68" i="1"/>
  <c r="F95" i="1"/>
  <c r="CP78" i="1"/>
  <c r="O78" i="1" s="1"/>
  <c r="CP80" i="1"/>
  <c r="O80" i="1" s="1"/>
  <c r="GM80" i="1" l="1"/>
  <c r="GN80" i="1" s="1"/>
  <c r="GM221" i="1"/>
  <c r="GN221" i="1" s="1"/>
  <c r="GM222" i="1"/>
  <c r="GN222" i="1" s="1"/>
  <c r="GM219" i="1"/>
  <c r="GN219" i="1" s="1"/>
  <c r="GM168" i="1"/>
  <c r="GN168" i="1" s="1"/>
  <c r="AL36" i="1"/>
  <c r="AL26" i="1" s="1"/>
  <c r="AK182" i="1"/>
  <c r="AK161" i="1" s="1"/>
  <c r="GM28" i="1"/>
  <c r="GN28" i="1" s="1"/>
  <c r="GM31" i="1"/>
  <c r="GN31" i="1" s="1"/>
  <c r="GM73" i="1"/>
  <c r="GN73" i="1" s="1"/>
  <c r="GM216" i="1"/>
  <c r="GN216" i="1" s="1"/>
  <c r="GM177" i="1"/>
  <c r="GN177" i="1" s="1"/>
  <c r="Q182" i="1"/>
  <c r="AD161" i="1"/>
  <c r="AE161" i="1"/>
  <c r="R182" i="1"/>
  <c r="AL182" i="1"/>
  <c r="GM223" i="1"/>
  <c r="GN223" i="1" s="1"/>
  <c r="AD116" i="1"/>
  <c r="Q129" i="1"/>
  <c r="R214" i="1"/>
  <c r="F245" i="1"/>
  <c r="AF116" i="1"/>
  <c r="S129" i="1"/>
  <c r="GM167" i="1"/>
  <c r="GN167" i="1" s="1"/>
  <c r="AB214" i="1"/>
  <c r="O231" i="1"/>
  <c r="AC26" i="1"/>
  <c r="P36" i="1"/>
  <c r="CE36" i="1"/>
  <c r="CF36" i="1"/>
  <c r="CH36" i="1"/>
  <c r="AL129" i="1"/>
  <c r="AE26" i="1"/>
  <c r="R36" i="1"/>
  <c r="AF26" i="1"/>
  <c r="S36" i="1"/>
  <c r="V22" i="1"/>
  <c r="V293" i="1"/>
  <c r="F284" i="1"/>
  <c r="AD26" i="1"/>
  <c r="Q36" i="1"/>
  <c r="CC68" i="1"/>
  <c r="AT84" i="1"/>
  <c r="AK36" i="1"/>
  <c r="AC116" i="1"/>
  <c r="CE129" i="1"/>
  <c r="CF129" i="1"/>
  <c r="CH129" i="1"/>
  <c r="P129" i="1"/>
  <c r="F206" i="1"/>
  <c r="W161" i="1"/>
  <c r="W261" i="1"/>
  <c r="AK129" i="1"/>
  <c r="AU18" i="1"/>
  <c r="F312" i="1"/>
  <c r="AB129" i="1"/>
  <c r="GM118" i="1"/>
  <c r="AL84" i="1"/>
  <c r="GM218" i="1"/>
  <c r="GN218" i="1" s="1"/>
  <c r="F204" i="1"/>
  <c r="U161" i="1"/>
  <c r="AP18" i="1"/>
  <c r="F302" i="1"/>
  <c r="AK84" i="1"/>
  <c r="S231" i="1"/>
  <c r="AF214" i="1"/>
  <c r="T161" i="1"/>
  <c r="F203" i="1"/>
  <c r="T261" i="1"/>
  <c r="GM121" i="1"/>
  <c r="GN121" i="1" s="1"/>
  <c r="CF182" i="1"/>
  <c r="AC161" i="1"/>
  <c r="CH182" i="1"/>
  <c r="P182" i="1"/>
  <c r="CE182" i="1"/>
  <c r="AX18" i="1"/>
  <c r="F300" i="1"/>
  <c r="GM71" i="1"/>
  <c r="GN71" i="1" s="1"/>
  <c r="AF68" i="1"/>
  <c r="S84" i="1"/>
  <c r="AK231" i="1"/>
  <c r="GM163" i="1"/>
  <c r="P214" i="1"/>
  <c r="F234" i="1"/>
  <c r="GM30" i="1"/>
  <c r="AB36" i="1"/>
  <c r="CP171" i="1"/>
  <c r="O171" i="1" s="1"/>
  <c r="GM171" i="1" s="1"/>
  <c r="GN171" i="1" s="1"/>
  <c r="BA161" i="1"/>
  <c r="F202" i="1"/>
  <c r="BA261" i="1"/>
  <c r="AL231" i="1"/>
  <c r="GM170" i="1"/>
  <c r="GN170" i="1" s="1"/>
  <c r="AY231" i="1"/>
  <c r="CH214" i="1"/>
  <c r="AZ18" i="1"/>
  <c r="F304" i="1"/>
  <c r="AB84" i="1"/>
  <c r="GM70" i="1"/>
  <c r="GM34" i="1"/>
  <c r="GN34" i="1" s="1"/>
  <c r="CF214" i="1"/>
  <c r="AW231" i="1"/>
  <c r="AC68" i="1"/>
  <c r="CE84" i="1"/>
  <c r="CF84" i="1"/>
  <c r="CH84" i="1"/>
  <c r="P84" i="1"/>
  <c r="U22" i="1"/>
  <c r="U293" i="1"/>
  <c r="F283" i="1"/>
  <c r="CE214" i="1"/>
  <c r="AV231" i="1"/>
  <c r="GM78" i="1"/>
  <c r="GN78" i="1" s="1"/>
  <c r="Q68" i="1"/>
  <c r="F96" i="1"/>
  <c r="AE116" i="1"/>
  <c r="R129" i="1"/>
  <c r="GM126" i="1"/>
  <c r="GO126" i="1" s="1"/>
  <c r="V161" i="1"/>
  <c r="F205" i="1"/>
  <c r="AE68" i="1"/>
  <c r="R84" i="1"/>
  <c r="GM220" i="1"/>
  <c r="GN220" i="1" s="1"/>
  <c r="GM174" i="1"/>
  <c r="GN174" i="1" s="1"/>
  <c r="Q214" i="1"/>
  <c r="F243" i="1"/>
  <c r="AF161" i="1"/>
  <c r="S182" i="1"/>
  <c r="X182" i="1" l="1"/>
  <c r="Y36" i="1"/>
  <c r="S214" i="1"/>
  <c r="F246" i="1"/>
  <c r="X129" i="1"/>
  <c r="AK116" i="1"/>
  <c r="Q26" i="1"/>
  <c r="F48" i="1"/>
  <c r="Q261" i="1"/>
  <c r="CE26" i="1"/>
  <c r="AV36" i="1"/>
  <c r="CA84" i="1"/>
  <c r="GN70" i="1"/>
  <c r="CB84" i="1" s="1"/>
  <c r="AB26" i="1"/>
  <c r="O36" i="1"/>
  <c r="AK68" i="1"/>
  <c r="X84" i="1"/>
  <c r="W22" i="1"/>
  <c r="W293" i="1"/>
  <c r="F285" i="1"/>
  <c r="P26" i="1"/>
  <c r="F39" i="1"/>
  <c r="P261" i="1"/>
  <c r="CE161" i="1"/>
  <c r="AV182" i="1"/>
  <c r="Q116" i="1"/>
  <c r="F141" i="1"/>
  <c r="AV84" i="1"/>
  <c r="CE68" i="1"/>
  <c r="V18" i="1"/>
  <c r="F316" i="1"/>
  <c r="O214" i="1"/>
  <c r="F233" i="1"/>
  <c r="AB68" i="1"/>
  <c r="O84" i="1"/>
  <c r="U18" i="1"/>
  <c r="F315" i="1"/>
  <c r="CH161" i="1"/>
  <c r="AY182" i="1"/>
  <c r="P116" i="1"/>
  <c r="F132" i="1"/>
  <c r="S161" i="1"/>
  <c r="F197" i="1"/>
  <c r="F98" i="1"/>
  <c r="R68" i="1"/>
  <c r="F87" i="1"/>
  <c r="P68" i="1"/>
  <c r="AY129" i="1"/>
  <c r="CH116" i="1"/>
  <c r="S26" i="1"/>
  <c r="F51" i="1"/>
  <c r="S261" i="1"/>
  <c r="AL161" i="1"/>
  <c r="Y182" i="1"/>
  <c r="AL214" i="1"/>
  <c r="Y231" i="1"/>
  <c r="CA36" i="1"/>
  <c r="GN30" i="1"/>
  <c r="CB36" i="1" s="1"/>
  <c r="CH68" i="1"/>
  <c r="AY84" i="1"/>
  <c r="AY214" i="1"/>
  <c r="F239" i="1"/>
  <c r="AB182" i="1"/>
  <c r="CF161" i="1"/>
  <c r="AW182" i="1"/>
  <c r="CF116" i="1"/>
  <c r="AW129" i="1"/>
  <c r="Y26" i="1"/>
  <c r="F63" i="1"/>
  <c r="R161" i="1"/>
  <c r="F196" i="1"/>
  <c r="AV214" i="1"/>
  <c r="F236" i="1"/>
  <c r="P161" i="1"/>
  <c r="F185" i="1"/>
  <c r="R116" i="1"/>
  <c r="F143" i="1"/>
  <c r="CF68" i="1"/>
  <c r="AW84" i="1"/>
  <c r="GN163" i="1"/>
  <c r="CB182" i="1" s="1"/>
  <c r="CA182" i="1"/>
  <c r="Y84" i="1"/>
  <c r="Y261" i="1" s="1"/>
  <c r="AL68" i="1"/>
  <c r="CE116" i="1"/>
  <c r="AV129" i="1"/>
  <c r="R26" i="1"/>
  <c r="F50" i="1"/>
  <c r="R261" i="1"/>
  <c r="AK214" i="1"/>
  <c r="X231" i="1"/>
  <c r="T22" i="1"/>
  <c r="T293" i="1"/>
  <c r="F282" i="1"/>
  <c r="GN118" i="1"/>
  <c r="CB129" i="1" s="1"/>
  <c r="CA129" i="1"/>
  <c r="F208" i="1"/>
  <c r="X161" i="1"/>
  <c r="BA22" i="1"/>
  <c r="F281" i="1"/>
  <c r="H16" i="2" s="1"/>
  <c r="BA293" i="1"/>
  <c r="AL116" i="1"/>
  <c r="Y129" i="1"/>
  <c r="Q161" i="1"/>
  <c r="F194" i="1"/>
  <c r="AB116" i="1"/>
  <c r="O129" i="1"/>
  <c r="AW214" i="1"/>
  <c r="F237" i="1"/>
  <c r="AY36" i="1"/>
  <c r="CH26" i="1"/>
  <c r="S116" i="1"/>
  <c r="F144" i="1"/>
  <c r="CB231" i="1"/>
  <c r="S68" i="1"/>
  <c r="F99" i="1"/>
  <c r="AK26" i="1"/>
  <c r="X36" i="1"/>
  <c r="AT68" i="1"/>
  <c r="F102" i="1"/>
  <c r="AT261" i="1"/>
  <c r="CF26" i="1"/>
  <c r="AW36" i="1"/>
  <c r="CA231" i="1"/>
  <c r="AY26" i="1" l="1"/>
  <c r="F44" i="1"/>
  <c r="AY261" i="1"/>
  <c r="F134" i="1"/>
  <c r="AV116" i="1"/>
  <c r="AT22" i="1"/>
  <c r="AT293" i="1"/>
  <c r="F279" i="1"/>
  <c r="F16" i="2" s="1"/>
  <c r="AV161" i="1"/>
  <c r="F187" i="1"/>
  <c r="CB68" i="1"/>
  <c r="AS84" i="1"/>
  <c r="AY68" i="1"/>
  <c r="F92" i="1"/>
  <c r="AY116" i="1"/>
  <c r="F137" i="1"/>
  <c r="CA68" i="1"/>
  <c r="AR84" i="1"/>
  <c r="CB116" i="1"/>
  <c r="AS129" i="1"/>
  <c r="Y68" i="1"/>
  <c r="F111" i="1"/>
  <c r="F86" i="1"/>
  <c r="O68" i="1"/>
  <c r="P22" i="1"/>
  <c r="P293" i="1"/>
  <c r="F264" i="1"/>
  <c r="AV26" i="1"/>
  <c r="F41" i="1"/>
  <c r="AV261" i="1"/>
  <c r="CB26" i="1"/>
  <c r="AS36" i="1"/>
  <c r="CA26" i="1"/>
  <c r="AR36" i="1"/>
  <c r="Q22" i="1"/>
  <c r="Q293" i="1"/>
  <c r="F273" i="1"/>
  <c r="Y22" i="1"/>
  <c r="F288" i="1"/>
  <c r="Y293" i="1"/>
  <c r="T18" i="1"/>
  <c r="F314" i="1"/>
  <c r="AW68" i="1"/>
  <c r="F90" i="1"/>
  <c r="Y214" i="1"/>
  <c r="F258" i="1"/>
  <c r="CA161" i="1"/>
  <c r="AR182" i="1"/>
  <c r="Y116" i="1"/>
  <c r="F156" i="1"/>
  <c r="X214" i="1"/>
  <c r="F257" i="1"/>
  <c r="AW116" i="1"/>
  <c r="F135" i="1"/>
  <c r="W18" i="1"/>
  <c r="F317" i="1"/>
  <c r="CA116" i="1"/>
  <c r="AR129" i="1"/>
  <c r="X26" i="1"/>
  <c r="F62" i="1"/>
  <c r="X261" i="1"/>
  <c r="CB214" i="1"/>
  <c r="AS231" i="1"/>
  <c r="F209" i="1"/>
  <c r="Y161" i="1"/>
  <c r="CB161" i="1"/>
  <c r="AS182" i="1"/>
  <c r="BA18" i="1"/>
  <c r="F313" i="1"/>
  <c r="R22" i="1"/>
  <c r="F275" i="1"/>
  <c r="R293" i="1"/>
  <c r="F188" i="1"/>
  <c r="AW161" i="1"/>
  <c r="X68" i="1"/>
  <c r="F110" i="1"/>
  <c r="X116" i="1"/>
  <c r="F155" i="1"/>
  <c r="CA214" i="1"/>
  <c r="AR231" i="1"/>
  <c r="S22" i="1"/>
  <c r="F276" i="1"/>
  <c r="S293" i="1"/>
  <c r="AV68" i="1"/>
  <c r="F89" i="1"/>
  <c r="O116" i="1"/>
  <c r="F131" i="1"/>
  <c r="AW26" i="1"/>
  <c r="F42" i="1"/>
  <c r="AW261" i="1"/>
  <c r="AB161" i="1"/>
  <c r="O182" i="1"/>
  <c r="O261" i="1" s="1"/>
  <c r="AY161" i="1"/>
  <c r="F190" i="1"/>
  <c r="O26" i="1"/>
  <c r="F38" i="1"/>
  <c r="R18" i="1" l="1"/>
  <c r="F307" i="1"/>
  <c r="S18" i="1"/>
  <c r="F308" i="1"/>
  <c r="F64" i="1"/>
  <c r="AR26" i="1"/>
  <c r="AR261" i="1"/>
  <c r="AS26" i="1"/>
  <c r="F53" i="1"/>
  <c r="AS261" i="1"/>
  <c r="AS116" i="1"/>
  <c r="F146" i="1"/>
  <c r="AT18" i="1"/>
  <c r="F311" i="1"/>
  <c r="AV22" i="1"/>
  <c r="F266" i="1"/>
  <c r="AV293" i="1"/>
  <c r="AR68" i="1"/>
  <c r="F112" i="1"/>
  <c r="AR161" i="1"/>
  <c r="F210" i="1"/>
  <c r="AR116" i="1"/>
  <c r="F157" i="1"/>
  <c r="AW22" i="1"/>
  <c r="F267" i="1"/>
  <c r="AW293" i="1"/>
  <c r="AS68" i="1"/>
  <c r="F101" i="1"/>
  <c r="F184" i="1"/>
  <c r="O161" i="1"/>
  <c r="Y18" i="1"/>
  <c r="F320" i="1"/>
  <c r="Q18" i="1"/>
  <c r="F305" i="1"/>
  <c r="J16" i="2"/>
  <c r="AS161" i="1"/>
  <c r="F199" i="1"/>
  <c r="AS214" i="1"/>
  <c r="F248" i="1"/>
  <c r="AY22" i="1"/>
  <c r="F269" i="1"/>
  <c r="AY293" i="1"/>
  <c r="F259" i="1"/>
  <c r="AR214" i="1"/>
  <c r="P18" i="1"/>
  <c r="F296" i="1"/>
  <c r="O22" i="1"/>
  <c r="F263" i="1"/>
  <c r="O293" i="1"/>
  <c r="X22" i="1"/>
  <c r="F287" i="1"/>
  <c r="X293" i="1"/>
  <c r="AS22" i="1" l="1"/>
  <c r="AS293" i="1"/>
  <c r="F278" i="1"/>
  <c r="E16" i="2" s="1"/>
  <c r="I16" i="2" s="1"/>
  <c r="N16" i="2" s="1"/>
  <c r="AR22" i="1"/>
  <c r="AR293" i="1"/>
  <c r="F289" i="1"/>
  <c r="AY18" i="1"/>
  <c r="F301" i="1"/>
  <c r="AV18" i="1"/>
  <c r="F298" i="1"/>
  <c r="O18" i="1"/>
  <c r="F295" i="1"/>
  <c r="X18" i="1"/>
  <c r="F319" i="1"/>
  <c r="AW18" i="1"/>
  <c r="F299" i="1"/>
  <c r="F290" i="1" l="1"/>
  <c r="F291" i="1" s="1"/>
  <c r="AR18" i="1"/>
  <c r="F321" i="1"/>
  <c r="AS18" i="1"/>
  <c r="F310" i="1"/>
  <c r="F322" i="1" l="1"/>
  <c r="F323" i="1" s="1"/>
</calcChain>
</file>

<file path=xl/sharedStrings.xml><?xml version="1.0" encoding="utf-8"?>
<sst xmlns="http://schemas.openxmlformats.org/spreadsheetml/2006/main" count="10262" uniqueCount="878">
  <si>
    <t>Smeta.RU Flash  (495) 974-1589</t>
  </si>
  <si>
    <t>_PS_</t>
  </si>
  <si>
    <t>Smeta.RU Flash</t>
  </si>
  <si>
    <t/>
  </si>
  <si>
    <t>ФГБУ "НМИЦ ТПМ" Минздрава России</t>
  </si>
  <si>
    <t>Новый объект</t>
  </si>
  <si>
    <t>Выполнение работ по текущему ремонту ИТП по адресу: г.Москва, Петроверигский пер., д.10, стр.3</t>
  </si>
  <si>
    <t>Сметные нормы списания</t>
  </si>
  <si>
    <t>Коды ценников</t>
  </si>
  <si>
    <t>ФСНБ-2022_И17</t>
  </si>
  <si>
    <t>Версия 1.17.0 для ФСНБ-2022 И17</t>
  </si>
  <si>
    <t>ФСНБ-2022 - Изменения И17</t>
  </si>
  <si>
    <t>Поправки для ФСНБ-2022 от 25.02.2026 г И17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</si>
  <si>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</si>
  <si>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</si>
  <si>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Москва</t>
  </si>
  <si>
    <t>Новая локальная смета</t>
  </si>
  <si>
    <t>Новый раздел</t>
  </si>
  <si>
    <t>Прочистка и промывка оборудования</t>
  </si>
  <si>
    <t>65-02-011-03</t>
  </si>
  <si>
    <t>Прочистка и промывка: радиаторов отопления весом свыше 160 до 240 кг внутри здания (применительно - насосы)</t>
  </si>
  <si>
    <t>100 ШТ</t>
  </si>
  <si>
    <t>ГЭСНр-2022, 65-02-011-03, приказ Минстроя России от 18.05.2022 г. № 378/пр</t>
  </si>
  <si>
    <t>*(0,15+1)</t>
  </si>
  <si>
    <t>Ремонтно-строительные работы</t>
  </si>
  <si>
    <t>Внутренние санитарно-технические работы</t>
  </si>
  <si>
    <t>Внутренние санитарнотехнические работы: смена труб, санприборов, запорной арматуры и другое</t>
  </si>
  <si>
    <t>рФЕР-65</t>
  </si>
  <si>
    <t>Поправка: 421/пр_2020_прил.10_т.5_п.1.2_гр.5</t>
  </si>
  <si>
    <t>Пр/812-099.2-1</t>
  </si>
  <si>
    <t>Пр/774-099.2</t>
  </si>
  <si>
    <t>65-05-009-01</t>
  </si>
  <si>
    <t>Прочистка центробежных насосов при диаметре патрубка: до 100 мм</t>
  </si>
  <si>
    <t>ГЭСНр-2022, 65-05-009-01, приказ Минстроя России от 18.05.2022 г. № 378/пр</t>
  </si>
  <si>
    <t>1</t>
  </si>
  <si>
    <t>65-02-011-01</t>
  </si>
  <si>
    <t>Прочистка и промывка: радиаторов отопления весом до 80 кг внутри здания (применительно - насос циркуляционный, насос подпиточный, насос дренажный)</t>
  </si>
  <si>
    <t>ГЭСНр-2022, 65-02-011-01, приказ Минстроя России от 18.05.2022 г. № 378/пр</t>
  </si>
  <si>
    <t>2</t>
  </si>
  <si>
    <t>65-02-011-02</t>
  </si>
  <si>
    <t>Прочистка и промывка: радиаторов отопления весом свыше 80 до 160 кг внутри здания  (применительно - насос циркуляционный)</t>
  </si>
  <si>
    <t>ГЭСНр-2022, 65-02-011-02, приказ Минстроя России от 18.05.2022 г. № 378/пр</t>
  </si>
  <si>
    <t>3</t>
  </si>
  <si>
    <t>Прочистка и промывка: радиаторов отопления весом свыше 80 до 160 кг внутри здания  (применительно - расширительный бак)</t>
  </si>
  <si>
    <t>4</t>
  </si>
  <si>
    <t>Прочистка и промывка: радиаторов отопления весом свыше 80 до 160 кг внутри  (применительно - грязевик на вводе и в ИТП)</t>
  </si>
  <si>
    <t>5</t>
  </si>
  <si>
    <t>Прочистка и промывка: радиаторов отопления весом свыше 160 до 240 кг внутри здания (применительно - теплообменник)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</si>
  <si>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</si>
  <si>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</si>
  <si>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</si>
  <si>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</si>
  <si>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</si>
  <si>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</si>
  <si>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</si>
  <si>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</si>
  <si>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</si>
  <si>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</si>
  <si>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</si>
  <si>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</si>
  <si>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</si>
  <si>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</si>
  <si>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</si>
  <si>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</si>
  <si>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</si>
  <si>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</si>
  <si>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</si>
  <si>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</si>
  <si>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</si>
  <si>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</si>
  <si>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</si>
  <si>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</si>
  <si>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</si>
  <si>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</si>
  <si>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</si>
  <si>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</si>
  <si>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</si>
  <si>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</si>
  <si>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</si>
  <si>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</si>
  <si>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</si>
  <si>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</si>
  <si>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</si>
  <si>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</si>
  <si>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</si>
  <si>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</si>
  <si>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</si>
  <si>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</si>
  <si>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</si>
  <si>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</si>
  <si>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</si>
  <si>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</si>
  <si>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</si>
  <si>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</si>
  <si>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</si>
  <si>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</si>
  <si>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</si>
  <si>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</si>
  <si>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</si>
  <si>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</si>
  <si>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</si>
  <si>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</si>
  <si>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Ремонт</t>
  </si>
  <si>
    <t>6</t>
  </si>
  <si>
    <t>65-02-007-01</t>
  </si>
  <si>
    <t>Ремонт задвижек диаметром: до 100 мм без снятия с места</t>
  </si>
  <si>
    <t>ГЭСНр-2022, 65-02-007-01, приказ Минстроя России от 18.05.2022 г. № 378/пр</t>
  </si>
  <si>
    <t>65-05-006-01</t>
  </si>
  <si>
    <t>Ремонт одноступенчатых насосов при диаметре патрубка: до 100 мм</t>
  </si>
  <si>
    <t>10 ШТ</t>
  </si>
  <si>
    <t>ГЭСНр-2022 доп.12, 65-05-006-01, приказ Минстроя России от 07.11.2024 г. № 747/пр</t>
  </si>
  <si>
    <t>04.3.01.09-0014</t>
  </si>
  <si>
    <t>Раствор готовый кладочный, цементный, М100</t>
  </si>
  <si>
    <t>м3</t>
  </si>
  <si>
    <t>ФСБЦ-2022, 04.3.01.09-0014, приказ Минстроя России от 18.05.2022 г. № 378/пр</t>
  </si>
  <si>
    <t>7</t>
  </si>
  <si>
    <t>65-01-003-04</t>
  </si>
  <si>
    <t>Снятие клапанов фланцевых: обратных диаметром до 50 мм</t>
  </si>
  <si>
    <t>ГЭСНр-2022, 65-01-003-04, приказ Минстроя России от 18.05.2022 г. № 378/пр</t>
  </si>
  <si>
    <t>Внутренние санитарнотехнические работы: демонтаж и разборка</t>
  </si>
  <si>
    <t>Пр/812-099.1-1</t>
  </si>
  <si>
    <t>Пр/774-099.1</t>
  </si>
  <si>
    <t>7,1</t>
  </si>
  <si>
    <t>999-9899</t>
  </si>
  <si>
    <t>Строительный мусор и масса возвратных материалов</t>
  </si>
  <si>
    <t>т</t>
  </si>
  <si>
    <t>8</t>
  </si>
  <si>
    <t>м11-02-001-01</t>
  </si>
  <si>
    <t>Прибор, устанавливаемый на резьбовых соединениях, масса: до 1,5 кг</t>
  </si>
  <si>
    <t>ШТ</t>
  </si>
  <si>
    <t>ГЭСНм-2022, м11-02-001-01, приказ Минстроя России от 18.05.2022 г. № 378/пр</t>
  </si>
  <si>
    <t>*(0,35+1)</t>
  </si>
  <si>
    <t>Монтажные работы</t>
  </si>
  <si>
    <t>Приборы, средства автоматизации и вычислительной техники</t>
  </si>
  <si>
    <t>мФЕР-11</t>
  </si>
  <si>
    <t>Поправка: 421/пр_2020_прил.10_т.5_п.1.2_гр.4</t>
  </si>
  <si>
    <t>Пр/812-053.0-1</t>
  </si>
  <si>
    <t>Пр/774-053.0</t>
  </si>
  <si>
    <t>8,1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</si>
  <si>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</si>
  <si>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</si>
  <si>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</si>
  <si>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8,2</t>
  </si>
  <si>
    <t>69.1.03.01-0008</t>
  </si>
  <si>
    <t>Клапан автоматический балансировочный с внутренней резьбой, с изменяемой настройкой, со спускным краном и импульсной трубкой, диапазон перепада давления 0,02-0,06 МПа, диаметр 25 мм</t>
  </si>
  <si>
    <t>КОМПЛ</t>
  </si>
  <si>
    <t>ФСБЦ-2022, 69.1.03.01-0008, приказ Минстроя России от 18.05.2022 г. № 378/пр</t>
  </si>
  <si>
    <t>оборудование</t>
  </si>
  <si>
    <t>Оборудование по ценникам</t>
  </si>
  <si>
    <t>ОБОРУД.</t>
  </si>
  <si>
    <t>9</t>
  </si>
  <si>
    <t>65-01-003-13</t>
  </si>
  <si>
    <t>Снятие задвижек диаметром: до 100 мм</t>
  </si>
  <si>
    <t>ГЭСНр-2022, 65-01-003-13, приказ Минстроя России от 18.05.2022 г. № 378/пр</t>
  </si>
  <si>
    <t>9,1</t>
  </si>
  <si>
    <t>10</t>
  </si>
  <si>
    <t>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</si>
  <si>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</si>
  <si>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ГЭСН-2022, 16-05-001-03, приказ Минстроя России от 18.05.2022 г. № 378/пр</t>
  </si>
  <si>
    <t>Общестроительные работы</t>
  </si>
  <si>
    <t>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</si>
  <si>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Трубопроводы внутренние</t>
  </si>
  <si>
    <t>ФЕР-16</t>
  </si>
  <si>
    <t>Поправка: 421/пр_2020_прил.10_т.5_п.1.2_гр.3</t>
  </si>
  <si>
    <t>Пр/812-016.0-1</t>
  </si>
  <si>
    <t>Пр/774-016.0</t>
  </si>
  <si>
    <t>10,1</t>
  </si>
  <si>
    <t>18.1.02.01-0029</t>
  </si>
  <si>
    <t>Задвижка клиновая с выдвижным шпинделем, привод ручной, номинальное давление 2,5 МПа, номинальный диаметр 100 мм</t>
  </si>
  <si>
    <t>ФСБЦ-2022 доп.5, 18.1.02.01-0029, приказ Минстроя России от 10.02.2023 г. № 84/пр</t>
  </si>
  <si>
    <t>10,2</t>
  </si>
  <si>
    <t>23.8.03.11-0009</t>
  </si>
  <si>
    <t>Фланец приварной встык, марка стали 20, номинальное давление 1,6 МПа, номинальный диаметр 100 мм</t>
  </si>
  <si>
    <t>ФСБЦ-2022, 23.8.03.11-0009, приказ Минстроя России от 18.05.2022 г. № 378/пр</t>
  </si>
  <si>
    <t>Восстановление изоляции</t>
  </si>
  <si>
    <t>11</t>
  </si>
  <si>
    <t>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</si>
  <si>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</si>
  <si>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</si>
  <si>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ГЭСН-2022 доп.12, 26-01-017-01, приказ Минстроя России от 07.11.2024 г. № 747/пр</t>
  </si>
  <si>
    <t>Теплоизоляционные работы</t>
  </si>
  <si>
    <t>ФЕР-26</t>
  </si>
  <si>
    <t>Пр/812-020.0-1</t>
  </si>
  <si>
    <t>Пр/774-020.0</t>
  </si>
  <si>
    <t>11,1</t>
  </si>
  <si>
    <t>12.2.07.04-1102</t>
  </si>
  <si>
    <t>Трубки теплоизоляционные из вспененного синтетического каучука, без покрытия, Г1, плотность 70 кг/м3, температура применения от -200 до +150 (180) °C, внутренний диаметр 60 мм, толщина 32 мм</t>
  </si>
  <si>
    <t>м</t>
  </si>
  <si>
    <t>ФСБЦ-2022, 12.2.07.04-1102, приказ Минстроя России от 18.05.2022 г. № 378/пр</t>
  </si>
  <si>
    <t>11,2</t>
  </si>
  <si>
    <t>14.3.02.06-0008</t>
  </si>
  <si>
    <t>Краска полимерная на водной основе для защиты теплоизоляционных материалов, температура применения от +7 до +30 °C, расход 0,4 л/м2, цвет белый, серый</t>
  </si>
  <si>
    <t>л</t>
  </si>
  <si>
    <t>ФСБЦ-2022 доп.7, 14.3.02.06-0008, приказ Минстроя России от 02.08.2023 г. № 551/пр</t>
  </si>
  <si>
    <t>12</t>
  </si>
  <si>
    <t>12,1</t>
  </si>
  <si>
    <t>12.2.07.04-1320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</si>
  <si>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114 мм, толщина 40 мм</t>
  </si>
  <si>
    <t>ФСБЦ-2022, 12.2.07.04-1320, приказ Минстроя России от 18.05.2022 г. № 378/пр</t>
  </si>
  <si>
    <t>12,2</t>
  </si>
  <si>
    <t>Поправка: 571/пр_2022_п.84_т.3_стр.4_стб.3
Наименование: Демонтаж оборудования, не пригодного для дальнейшего использования (предназначено в лом), без разборки и резки</t>
  </si>
  <si>
    <t>*0</t>
  </si>
  <si>
    <t>*0,3</t>
  </si>
  <si>
    <t>Поправка: 571/пр_2022_п.84_т.3_стр.4_стб.3</t>
  </si>
  <si>
    <t>Поправка: 571/пр_2022_п.84_т.3_стр.4_стб.3_x000D_
Наименование: Демонтаж оборудования, не пригодного для дальнейшего использования (предназначено в лом), без разборки и резки</t>
  </si>
  <si>
    <t>м12-13-006-01</t>
  </si>
  <si>
    <t>Арматура для пара на номинальное давление 10 МПа с ручным приводом, номинальный диаметр: 150 мм</t>
  </si>
  <si>
    <t>ГЭСНм-2022 доп.12, м12-13-006-01, приказ Минстроя России от 07.11.2024 г. № 747/пр</t>
  </si>
  <si>
    <t>Технологические трубопроводы</t>
  </si>
  <si>
    <t>мФЕР-12</t>
  </si>
  <si>
    <t>Пр/812-054.0-1</t>
  </si>
  <si>
    <t>Пр/774-054.0</t>
  </si>
  <si>
    <t>Ремонт участка трубопровода</t>
  </si>
  <si>
    <t>13</t>
  </si>
  <si>
    <t>65-02-003-05</t>
  </si>
  <si>
    <t>Разборка трубопроводов из водогазопроводных труб в зданиях и сооружениях на сварке диаметром: свыше 50 до 100 мм</t>
  </si>
  <si>
    <t>100 м</t>
  </si>
  <si>
    <t>ГЭСНр-2022, 65-02-003-05, приказ Минстроя России от 18.05.2022 г. № 378/пр</t>
  </si>
  <si>
    <t>16-02-005-05</t>
  </si>
  <si>
    <t>Прокладка трубопроводов отопления и водоснабжения из стальных электросварных труб диаметром: 100 мм</t>
  </si>
  <si>
    <t>ГЭСН-2022, 16-02-005-05, приказ Минстроя России от 18.05.2022 г. № 378/пр</t>
  </si>
  <si>
    <t>23.1.02.07</t>
  </si>
  <si>
    <t>Крепления</t>
  </si>
  <si>
    <t>кг</t>
  </si>
  <si>
    <t>23.7.01.04</t>
  </si>
  <si>
    <t>Трубопроводы с гильзами</t>
  </si>
  <si>
    <t>14</t>
  </si>
  <si>
    <t>15</t>
  </si>
  <si>
    <t>16-02-010-03</t>
  </si>
  <si>
    <t>Изготовление элементов и сборка узлов стальных трубопроводов диаметром: 100 мм</t>
  </si>
  <si>
    <t>ГЭСН-2022 доп.4, 16-02-010-03, приказ Минстроя России от 27.12.2022 г. № 1133/пр</t>
  </si>
  <si>
    <t>Изготовление в построечных условиях материалов, полуфабрикатов, металлических и трубопроводных заготовок</t>
  </si>
  <si>
    <t>приг_ФЕР-16</t>
  </si>
  <si>
    <t>Пр/812-108.0-1</t>
  </si>
  <si>
    <t>Пр/774-108.0</t>
  </si>
  <si>
    <t>Изготовление в построечных условиях материалов, полуфабрикатов, металлических заготовок</t>
  </si>
  <si>
    <t>15,1</t>
  </si>
  <si>
    <t>23.3.03.02-0072</t>
  </si>
  <si>
    <t>Трубы стальные бесшовные горячедеформированные со снятой фаской из стали марок 10, 20, 35, наружный диаметр 102 мм, толщина стенки 5,5 мм</t>
  </si>
  <si>
    <t>ФСБЦ-2022, 23.3.03.02-0072, приказ Минстроя России от 18.05.2022 г. № 378/пр</t>
  </si>
  <si>
    <t>16</t>
  </si>
  <si>
    <t>13-03-002-04</t>
  </si>
  <si>
    <t>Огрунтовка металлических поверхностей за один раз: грунтовкой ГФ-021</t>
  </si>
  <si>
    <t>100 м2</t>
  </si>
  <si>
    <t>ГЭСН-2022, 13-03-002-04, приказ Минстроя России от 18.05.2022 г. № 378/пр</t>
  </si>
  <si>
    <t>Защита строительных конструкций и оборудования от коррозии</t>
  </si>
  <si>
    <t>Защита строительных конструкций</t>
  </si>
  <si>
    <t>ФЕР-13</t>
  </si>
  <si>
    <t>Пр/812-013.0-1</t>
  </si>
  <si>
    <t>Пр/774-013.0</t>
  </si>
  <si>
    <t>17</t>
  </si>
  <si>
    <t>15-04-030-03</t>
  </si>
  <si>
    <t>Масляная окраска металлических поверхностей: стальных балок, труб диаметром более 50 мм и т.п., количество окрасок 2</t>
  </si>
  <si>
    <t>ГЭСН-2022 доп.17, 15-04-030-03, приказ Минстроя России от 17.02.2026 г. № 91/пр</t>
  </si>
  <si>
    <t>Отделочные работы</t>
  </si>
  <si>
    <t>ФЕР-15</t>
  </si>
  <si>
    <t>Пр/812-015.0-1</t>
  </si>
  <si>
    <t>Пр/774-015.0</t>
  </si>
  <si>
    <t>17,1</t>
  </si>
  <si>
    <t>14.4.04.08-0001</t>
  </si>
  <si>
    <t>Эмаль ПФ-115</t>
  </si>
  <si>
    <t>ФСБЦ-2022 доп.13, 14.4.04.08-0001, приказ Минстроя России от 07.02.2025 г. № 69/пр</t>
  </si>
  <si>
    <t>13-03-004-26</t>
  </si>
  <si>
    <t>Окраска металлических огрунтованных поверхностей: эмалью ПФ-115</t>
  </si>
  <si>
    <t>ГЭСН-2022 доп.13, 13-03-004-26, приказ Минстроя России от 07.02.2025 г. № 69/пр</t>
  </si>
  <si>
    <t>26-01-009-01</t>
  </si>
  <si>
    <t>Изоляция трубопроводов: матами минераловатными, плитами минераловатными на синтетическом связующем</t>
  </si>
  <si>
    <t>ГЭСН-2022 доп.7, 26-01-009-01, приказ Минстроя России от 02.08.2023 г. № 551/пр</t>
  </si>
  <si>
    <t>10.1.02.02</t>
  </si>
  <si>
    <t>Листы алюминиевые, толщина 1,0 мм</t>
  </si>
  <si>
    <t>12.2.04.04</t>
  </si>
  <si>
    <t>Материалы теплоизоляционные</t>
  </si>
  <si>
    <t>18</t>
  </si>
  <si>
    <t>18,1</t>
  </si>
  <si>
    <t>18,2</t>
  </si>
  <si>
    <t>16-07-005-02</t>
  </si>
  <si>
    <t>Гидравлическое испытание трубопроводов систем отопления, водопровода и горячего водоснабжения диаметром: до 100 мм</t>
  </si>
  <si>
    <t>ГЭСН-2022, 16-07-005-02, приказ Минстроя России от 18.05.2022 г. № 378/пр</t>
  </si>
  <si>
    <t>Гидравлические испытания</t>
  </si>
  <si>
    <t>19</t>
  </si>
  <si>
    <t>16-07-005-01</t>
  </si>
  <si>
    <t>Гидравлическое испытание трубопроводов систем отопления, водопровода и горячего водоснабжения диаметром: до 50 мм</t>
  </si>
  <si>
    <t>ГЭСН-2022, 16-07-005-01, приказ Минстроя России от 18.05.2022 г. № 378/пр</t>
  </si>
  <si>
    <t>20</t>
  </si>
  <si>
    <t>21</t>
  </si>
  <si>
    <t>16-07-005-03</t>
  </si>
  <si>
    <t>Гидравлическое испытание трубопроводов систем отопления, водопровода и горячего водоснабжения диаметром: до 200 мм</t>
  </si>
  <si>
    <t>ГЭСН-2022, 16-07-005-03, приказ Минстроя России от 18.05.2022 г. № 378/пр</t>
  </si>
  <si>
    <t>65-02-011-04</t>
  </si>
  <si>
    <t>Прочистка и промывка: ребристых труб внутри здания</t>
  </si>
  <si>
    <t>ГЭСНр-2022, 65-02-011-04, приказ Минстроя России от 18.05.2022 г. № 378/пр</t>
  </si>
  <si>
    <t>65-02-017-01</t>
  </si>
  <si>
    <t>Пневмоимпульсная прочистка радиаторов массой до 80 кг с подключением пневмопистолета через радиаторную пробку</t>
  </si>
  <si>
    <t>ГЭСНр-2022 доп.16, 65-02-017-01, приказ Минстроя России от 12.11.2025 г. № 696/пр</t>
  </si>
  <si>
    <t>65-02-012-01</t>
  </si>
  <si>
    <t>Слив и наполнение водой системы отопления: без осмотра системы</t>
  </si>
  <si>
    <t>1000 м3</t>
  </si>
  <si>
    <t>ГЭСНр-2022, 65-02-012-01, приказ Минстроя России от 18.05.2022 г. № 378/пр</t>
  </si>
  <si>
    <t>65-02-012-03</t>
  </si>
  <si>
    <t>Слив воды из системы</t>
  </si>
  <si>
    <t>ГЭСНр-2022, 65-02-012-03, приказ Минстроя России от 18.05.2022 г. № 378/пр</t>
  </si>
  <si>
    <t>65-02-026-01</t>
  </si>
  <si>
    <t>Физико-химическая очистка теплообменных и инженерных сетей на основе буферной системы ионно-протонного обмена</t>
  </si>
  <si>
    <t>ГЭСНр-2022 доп.14, 65-02-026-01, приказ Минстроя России от 19.05.2025 г. № 299/пр</t>
  </si>
  <si>
    <t>01.3.05.15</t>
  </si>
  <si>
    <t>Реагент комплексный на органической основе для удаления накипно-коррозионных отложений</t>
  </si>
  <si>
    <t>65-02-002-02</t>
  </si>
  <si>
    <t>Демонтаж: грязевиков</t>
  </si>
  <si>
    <t>ГЭСНр-2022, 65-02-002-02, приказ Минстроя России от 18.05.2022 г. № 378/пр</t>
  </si>
  <si>
    <t>18-06-002-03</t>
  </si>
  <si>
    <t>Установка грязевиков наружным диаметром патрубков: свыше 57 до 89 мм</t>
  </si>
  <si>
    <t>ГЭСН-2022 доп.15, 18-06-002-03, приказ Минстроя России от 14.08.2025 г. № 490/пр</t>
  </si>
  <si>
    <t>Отопление - внутренние устройства</t>
  </si>
  <si>
    <t>ФЕР-18</t>
  </si>
  <si>
    <t>18.5.05.01</t>
  </si>
  <si>
    <t>Грязевики стальные для трубопроводов, фланцевые</t>
  </si>
  <si>
    <t>23.8.03.11</t>
  </si>
  <si>
    <t>Фланцы стальные</t>
  </si>
  <si>
    <t>И1</t>
  </si>
  <si>
    <t>НДС 22%</t>
  </si>
  <si>
    <t>И2</t>
  </si>
  <si>
    <t>Итого с НДС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</si>
  <si>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</si>
  <si>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</si>
  <si>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</si>
  <si>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</si>
  <si>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</si>
  <si>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</si>
  <si>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</si>
  <si>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</si>
  <si>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</si>
  <si>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</si>
  <si>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</si>
  <si>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</si>
  <si>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</si>
  <si>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</si>
  <si>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</si>
  <si>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</si>
  <si>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</si>
  <si>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</si>
  <si>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</si>
  <si>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</si>
  <si>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</si>
  <si>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</si>
  <si>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</si>
  <si>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</si>
  <si>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</si>
  <si>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</si>
  <si>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</si>
  <si>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</si>
  <si>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</si>
  <si>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</si>
  <si>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</si>
  <si>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</si>
  <si>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</si>
  <si>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</si>
  <si>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</si>
  <si>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</si>
  <si>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</si>
  <si>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</si>
  <si>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</si>
  <si>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</si>
  <si>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</si>
  <si>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</si>
  <si>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</si>
  <si>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</si>
  <si>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</si>
  <si>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</si>
  <si>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</si>
  <si>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</si>
  <si>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</si>
  <si>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</si>
  <si>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</si>
  <si>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</si>
  <si>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</si>
  <si>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</si>
  <si>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</si>
  <si>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</si>
  <si>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</si>
  <si>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</si>
  <si>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</si>
  <si>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</si>
  <si>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</si>
  <si>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</si>
  <si>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</si>
  <si>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</si>
  <si>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</si>
  <si>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</si>
  <si>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</si>
  <si>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</si>
  <si>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1 квартал 2026 г</t>
  </si>
  <si>
    <t>Сборник индексов</t>
  </si>
  <si>
    <t>Москва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</si>
  <si>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 квартал 2026 года»</t>
  </si>
  <si>
    <t>Справочная информация</t>
  </si>
  <si>
    <t>Письмо Минстроя России от 25.02.2026 № 9859-ИФ/09</t>
  </si>
  <si>
    <t>Письмо Департамента экономической политики и развития города Москвы от 27.10.2025 № ДПР-3-23615/25(1)</t>
  </si>
  <si>
    <t>_OBSM_</t>
  </si>
  <si>
    <t>1-100-31</t>
  </si>
  <si>
    <t>Средний разряд работы 3,1</t>
  </si>
  <si>
    <t>чел.-ч.</t>
  </si>
  <si>
    <t>01.7.03.01-0001</t>
  </si>
  <si>
    <t>ФСБЦ-2022, 01.7.03.01-0001, приказ Минстроя России от 18.05.2022 г. № 378/пр</t>
  </si>
  <si>
    <t>Вода</t>
  </si>
  <si>
    <t>01.7.07.29-0101</t>
  </si>
  <si>
    <t>ФСБЦ-2022, 01.7.07.29-0101, приказ Минстроя России от 18.05.2022 г. № 378/пр</t>
  </si>
  <si>
    <t>Очес льняной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</si>
  <si>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</si>
  <si>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</si>
  <si>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</si>
  <si>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14.5.05.01-0012</t>
  </si>
  <si>
    <t>ФСБЦ-2022, 14.5.05.01-0012, приказ Минстроя России от 18.05.2022 г. № 378/пр</t>
  </si>
  <si>
    <t>Олифа комбинированная для разведения масляных густотертых красок и для внешних работ по деревянным поверхностям</t>
  </si>
  <si>
    <t>1-100-42</t>
  </si>
  <si>
    <t>Средний разряд работы 4,2</t>
  </si>
  <si>
    <t>4-100-00</t>
  </si>
  <si>
    <t>Затраты труда машинистов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</si>
  <si>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</si>
  <si>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</si>
  <si>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</si>
  <si>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маш.-ч</t>
  </si>
  <si>
    <t>4-100-040</t>
  </si>
  <si>
    <t>01.1.02.08-1040</t>
  </si>
  <si>
    <t>ФСБЦ-2022, 01.1.02.08-1040, приказ Минстроя России от 18.05.2022 г. № 378/пр</t>
  </si>
  <si>
    <t>Лист паронитовый марки ПМБ (ПОН-А, ПОН-Б), толщина от 0,4 до 5 мм</t>
  </si>
  <si>
    <t>01.3.01.06-0051</t>
  </si>
  <si>
    <t>ФСБЦ-2022 доп.12, 01.3.01.06-0051, приказ Минстроя России от 07.11.2024 г. № 747/пр</t>
  </si>
  <si>
    <t>Смазка солидол жировой Ж</t>
  </si>
  <si>
    <t>01.7.07.09-0041</t>
  </si>
  <si>
    <t>ФСБЦ-2022, 01.7.07.09-0041, приказ Минстроя России от 18.05.2022 г. № 378/пр</t>
  </si>
  <si>
    <t>Набивки сальниковые, марка АП</t>
  </si>
  <si>
    <t>1-100-41</t>
  </si>
  <si>
    <t>Средний разряд работы 4,1</t>
  </si>
  <si>
    <t>01.7.19.06-0012</t>
  </si>
  <si>
    <t>ФСБЦ-2022 доп.12, 01.7.19.06-0012, приказ Минстроя России от 07.11.2024 г. № 747/пр</t>
  </si>
  <si>
    <t>Прокладки уплотнительные ПРП-60</t>
  </si>
  <si>
    <t>08.1.02.11-0023</t>
  </si>
  <si>
    <t>ФСБЦ-2022, 08.1.02.11-0023, приказ Минстроя России от 18.05.2022 г. № 378/пр</t>
  </si>
  <si>
    <t>Поковки простые строительные (скобы, закрепы, хомуты), масса до 1,6 кг</t>
  </si>
  <si>
    <t>1-100-30</t>
  </si>
  <si>
    <t>Средний разряд работы 3,0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</si>
  <si>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</si>
  <si>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</si>
  <si>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</si>
  <si>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4-100-030</t>
  </si>
  <si>
    <t>1-100-35</t>
  </si>
  <si>
    <t>Средний разряд работы 3,5</t>
  </si>
  <si>
    <t>91.05.01-017</t>
  </si>
  <si>
    <t>ФСЭМ-2022 доп.3, 91.05.01-017, приказ Минстроя России от 26.10.2022 г. № 905/пр</t>
  </si>
  <si>
    <t>Краны башенные, грузоподъемность 8 т</t>
  </si>
  <si>
    <t>4-100-060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</si>
  <si>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</si>
  <si>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</si>
  <si>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</si>
  <si>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91.17.04-233</t>
  </si>
  <si>
    <t>ФСЭМ-2022, 91.17.04-233, приказ Минстроя России от 18.05.2022 г. № 378/пр</t>
  </si>
  <si>
    <t>Аппараты сварочные для ручной дуговой сварки, сварочный ток до 350 А</t>
  </si>
  <si>
    <t>01.1.02.08-0002</t>
  </si>
  <si>
    <t>ФСБЦ-2022, 01.1.02.08-0002, приказ Минстроя России от 18.05.2022 г. № 378/пр</t>
  </si>
  <si>
    <t>Прокладки из паронита ПМБ, толщина 1 мм, диаметр 100 мм</t>
  </si>
  <si>
    <t>1000 ШТ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</si>
  <si>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</si>
  <si>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</si>
  <si>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</si>
  <si>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01.7.15.03-0014</t>
  </si>
  <si>
    <t>ФСБЦ-2022 доп.11, 01.7.15.03-0014, приказ Минстроя России от 09.08.2024 г. № 524/пр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</si>
  <si>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</si>
  <si>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91.21.22-443</t>
  </si>
  <si>
    <t>ФСЭМ-2022 доп.4, 91.21.22-443, приказ Минстроя России от 27.12.2022 г. № 1133/пр</t>
  </si>
  <si>
    <t>Станки универсальные электромеханические для изготовления бандажей, диафрагм, пряжек, мощность 0,75 кВт</t>
  </si>
  <si>
    <t>01.7.06.14-0036</t>
  </si>
  <si>
    <t>ФСБЦ-2022, 01.7.06.14-0036, приказ Минстроя России от 18.05.2022 г. № 378/пр</t>
  </si>
  <si>
    <t>Ленты термоизоляционные на основе вспененного каучука с липким слоем с одной стороны для герметизации стыков рулонной теплоизоляции, цвет серый, ширина 50 мм, толщина 3 мм</t>
  </si>
  <si>
    <t>10.1.02.02-0102</t>
  </si>
  <si>
    <t>ФСБЦ-2022, 10.1.02.02-0102, приказ Минстроя России от 18.05.2022 г. № 378/пр</t>
  </si>
  <si>
    <t>Листы из алюминия марки АД1Н, толщина 0,5-2,0 мм</t>
  </si>
  <si>
    <t>12.2.01.01-0021</t>
  </si>
  <si>
    <t>ФСБЦ-2022, 12.2.01.01-0021, приказ Минстроя России от 18.05.2022 г. № 378/пр</t>
  </si>
  <si>
    <t>Клипсы (зажимы)</t>
  </si>
  <si>
    <t>14.1.04.01-0001</t>
  </si>
  <si>
    <t>ФСБЦ-2022, 14.1.04.01-0001, приказ Минстроя России от 18.05.2022 г. № 378/пр</t>
  </si>
  <si>
    <t>Клей на основе вспененного синтетического каучука для склеивания изоляционных материалов</t>
  </si>
  <si>
    <t>14.5.09.05-0103</t>
  </si>
  <si>
    <t>ФСБЦ-2022, 14.5.09.05-0103, приказ Минстроя России от 18.05.2022 г. № 378/пр</t>
  </si>
  <si>
    <t>Очиститель клея</t>
  </si>
  <si>
    <t>1-100-44</t>
  </si>
  <si>
    <t>Средний разряд работы 4,4</t>
  </si>
  <si>
    <t>91.05.04-010</t>
  </si>
  <si>
    <t>ФСЭМ-2022, 91.05.04-010, приказ Минстроя России от 18.05.2022 г. № 378/пр</t>
  </si>
  <si>
    <t>Краны мостовые электрические, грузоподъемность 50 т</t>
  </si>
  <si>
    <t>4-100-050</t>
  </si>
  <si>
    <t>91.05.07-003</t>
  </si>
  <si>
    <t>ФСЭМ-2022, 91.05.07-003, приказ Минстроя России от 18.05.2022 г. № 378/пр</t>
  </si>
  <si>
    <t>Краны на железнодорожном ходу, грузоподъемность 25 т</t>
  </si>
  <si>
    <t>4-100-055</t>
  </si>
  <si>
    <t>91.06.03-062</t>
  </si>
  <si>
    <t>ФСЭМ-2022, 91.06.03-062, приказ Минстроя России от 18.05.2022 г. № 378/пр</t>
  </si>
  <si>
    <t>Лебедки электрические тяговым усилием до 31,39 кН (3,2 т)</t>
  </si>
  <si>
    <t>91.09.03-035</t>
  </si>
  <si>
    <t>ФСЭМ-2022, 91.09.03-035, приказ Минстроя России от 18.05.2022 г. № 378/пр</t>
  </si>
  <si>
    <t>Платформы широкой колеи, грузоподъемность 73 т</t>
  </si>
  <si>
    <t>91.17.02-032</t>
  </si>
  <si>
    <t>ФСЭМ-2022, 91.17.02-032, приказ Минстроя России от 18.05.2022 г. № 378/пр</t>
  </si>
  <si>
    <t>Дефектоскопы ультразвуковые, толщина просвечиваемого изделия до 6000 мм</t>
  </si>
  <si>
    <t>91.17.02-081</t>
  </si>
  <si>
    <t>ФСЭМ-2022, 91.17.02-081, приказ Минстроя России от 18.05.2022 г. № 378/пр</t>
  </si>
  <si>
    <t>Стилоскопы универсальные</t>
  </si>
  <si>
    <t>91.17.03-041</t>
  </si>
  <si>
    <t>ФСЭМ-2022, 91.17.03-041, приказ Минстроя России от 18.05.2022 г. № 378/пр</t>
  </si>
  <si>
    <t>Установки для нагрева металлических бочек емкостью 200 л, мощность 3 кВт</t>
  </si>
  <si>
    <t>01.1.01.09-0030</t>
  </si>
  <si>
    <t>ФСБЦ-2022 доп.15, 01.1.01.09-0030, приказ Минстроя России от 14.08.2025 г. № 490/пр</t>
  </si>
  <si>
    <t>Шнур асбестовый общего назначения ШАОН, диаметр 18-25 мм</t>
  </si>
  <si>
    <t>01.1.02.04-0012</t>
  </si>
  <si>
    <t>ФСБЦ-2022, 01.1.02.04-0012, приказ Минстроя России от 18.05.2022 г. № 378/пр</t>
  </si>
  <si>
    <t>Картон асбестовый общего назначения, марка КАОН-1, толщина 4 и 6 мм</t>
  </si>
  <si>
    <t>01.3.02.08-0001</t>
  </si>
  <si>
    <t>ФСБЦ-2022 доп.3, 01.3.02.08-0001, приказ Минстроя России от 26.10.2022 г. № 905/пр</t>
  </si>
  <si>
    <t>Кислород газообразный технический</t>
  </si>
  <si>
    <t>01.3.02.09-0022</t>
  </si>
  <si>
    <t>ФСБЦ-2022 доп.3, 01.3.02.09-0022, приказ Минстроя России от 26.10.2022 г. № 905/пр</t>
  </si>
  <si>
    <t>Пропан-бутан смесь техническая</t>
  </si>
  <si>
    <t>01.3.04.02-0004</t>
  </si>
  <si>
    <t>ФСБЦ-2022 доп.4, 01.3.04.02-0004, приказ Минстроя России от 27.12.2022 г. № 1133/пр</t>
  </si>
  <si>
    <t>Масло дизельное моторное М-10ДМ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</si>
  <si>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</si>
  <si>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</si>
  <si>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</si>
  <si>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</si>
  <si>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01.7.08.04-0003</t>
  </si>
  <si>
    <t>ФСБЦ-2022, 01.7.08.04-0003, приказ Минстроя России от 18.05.2022 г. № 378/пр</t>
  </si>
  <si>
    <t>Мел природный молотый</t>
  </si>
  <si>
    <t>01.7.11.07-0165</t>
  </si>
  <si>
    <t>ФСБЦ-2022, 01.7.11.07-0165, приказ Минстроя России от 18.05.2022 г. № 378/пр</t>
  </si>
  <si>
    <t>Электроды сварочные для сварки низколегированных и углеродистых сталей МР-3, диаметр 3 мм</t>
  </si>
  <si>
    <t>01.7.11.07-0230</t>
  </si>
  <si>
    <t>ФСБЦ-2022, 01.7.11.07-0230, приказ Минстроя России от 18.05.2022 г. № 378/пр</t>
  </si>
  <si>
    <t>Электроды сварочные для сварки низколегированных и углеродистых сталей УОНИ 13/55, Э50А, диаметр 4-5 мм</t>
  </si>
  <si>
    <t>01.7.11.07-0235</t>
  </si>
  <si>
    <t>ФСБЦ-2022, 01.7.11.07-0235, приказ Минстроя России от 18.05.2022 г. № 378/пр</t>
  </si>
  <si>
    <t>Электроды сварочные для сварки легированных высокопрочных и теплоустойчивых сталей ЦЛ-20, диаметр 3 мм</t>
  </si>
  <si>
    <t>01.7.20.08-0122</t>
  </si>
  <si>
    <t>ФСБЦ-2022 доп.8, 01.7.20.08-0122, приказ Минстроя России от 14.11.2023 г. № 817/пр</t>
  </si>
  <si>
    <t>Салфетки хлопчатобумажные, размеры 400х400 мм, поверхностная плотность от 105 до 130 г/м2</t>
  </si>
  <si>
    <t>м2</t>
  </si>
  <si>
    <t>07.2.07.12-0001</t>
  </si>
  <si>
    <t>ФСБЦ-2022, 07.2.07.12-0001, приказ Минстроя России от 18.05.2022 г. № 378/пр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</si>
  <si>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</si>
  <si>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08.3.03.04-1010</t>
  </si>
  <si>
    <t>ФСБЦ-2022 доп.12, 08.3.03.04-1010, приказ Минстроя России от 07.11.2024 г. № 747/пр</t>
  </si>
  <si>
    <t>Проволока общего назначения из низкоуглеродистой стали, диаметр 1,30-2,50 мм</t>
  </si>
  <si>
    <t>14.4.02.09-0402</t>
  </si>
  <si>
    <t>ФСБЦ-2022, 14.4.02.09-0402, приказ Минстроя России от 18.05.2022 г. № 378/пр</t>
  </si>
  <si>
    <t>Краска маркировочная для электротехнических изделий</t>
  </si>
  <si>
    <t>14.5.09.07-0025</t>
  </si>
  <si>
    <t>ФСБЦ-2022, 14.5.09.07-0025, приказ Минстроя России от 18.05.2022 г. № 378/пр</t>
  </si>
  <si>
    <t>Растворитель № 648</t>
  </si>
  <si>
    <t>91.17.04-042</t>
  </si>
  <si>
    <t>ФСЭМ-2022, 91.17.04-042, приказ Минстроя России от 18.05.2022 г. № 378/пр</t>
  </si>
  <si>
    <t>Аппараты для газовой сварки и резки</t>
  </si>
  <si>
    <t>01.3.02.03-0001</t>
  </si>
  <si>
    <t>ФСБЦ-2022, 01.3.02.03-0001, приказ Минстроя России от 18.05.2022 г. № 378/пр</t>
  </si>
  <si>
    <t>Ацетилен газообразный технический</t>
  </si>
  <si>
    <t>01.7.11.04-0072</t>
  </si>
  <si>
    <t>ФСБЦ-2022, 01.7.11.04-0072, приказ Минстроя России от 18.05.2022 г. № 378/пр</t>
  </si>
  <si>
    <t>Проволока сварочная без покрытия СВ-08Г2С, диаметр 4 мм</t>
  </si>
  <si>
    <t>03.1.02.03-0015</t>
  </si>
  <si>
    <t>ФСБЦ-2022, 03.1.02.03-0015, приказ Минстроя России от 18.05.2022 г. № 378/пр</t>
  </si>
  <si>
    <t>Известь строительная негашеная хлорная, марка А</t>
  </si>
  <si>
    <t>04.3.01.09-0016</t>
  </si>
  <si>
    <t>ФСБЦ-2022, 04.3.01.09-0016, приказ Минстроя России от 18.05.2022 г. № 378/пр</t>
  </si>
  <si>
    <t>Раствор готовый кладочный, цементный, М200</t>
  </si>
  <si>
    <t>01.7.11.07-0039</t>
  </si>
  <si>
    <t>ФСБЦ-2022, 01.7.11.07-0039, приказ Минстроя России от 18.05.2022 г. № 378/пр</t>
  </si>
  <si>
    <t>Электроды сварочные для сварки низколегированных и углеродистых сталей Э50, диаметр 4 мм</t>
  </si>
  <si>
    <t>1-100-47</t>
  </si>
  <si>
    <t>Средний разряд работы 4,7</t>
  </si>
  <si>
    <t>91.06.03-060</t>
  </si>
  <si>
    <t>ФСЭМ-2022, 91.06.03-060, приказ Минстроя России от 18.05.2022 г. № 378/пр</t>
  </si>
  <si>
    <t>Лебедки электрические тяговым усилием до 5,79 кН (0,59 т)</t>
  </si>
  <si>
    <t>91.06.05-011</t>
  </si>
  <si>
    <t>ФСЭМ-2022, 91.06.05-011,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</si>
  <si>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</si>
  <si>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91.21.01-012</t>
  </si>
  <si>
    <t>ФСЭМ-2022 доп.11, 91.21.01-012, приказ Минстроя России от 09.08.2024 г. № 524/пр</t>
  </si>
  <si>
    <t>Агрегаты окрасочные высокого давления для окраски поверхностей конструкций, мощность 1 кВт</t>
  </si>
  <si>
    <t>14.4.01.01-0003</t>
  </si>
  <si>
    <t>ФСБЦ-2022, 14.4.01.01-0003, приказ Минстроя России от 18.05.2022 г. № 378/пр</t>
  </si>
  <si>
    <t>Грунтовка ГФ-021</t>
  </si>
  <si>
    <t>14.5.09.02-0002</t>
  </si>
  <si>
    <t>ФСБЦ-2022, 14.5.09.02-0002, приказ Минстроя России от 18.05.2022 г. № 378/пр</t>
  </si>
  <si>
    <t>Ксилол нефтяной, марка А</t>
  </si>
  <si>
    <t>1-100-33</t>
  </si>
  <si>
    <t>Средний разряд работы 3,3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</si>
  <si>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</si>
  <si>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</si>
  <si>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</si>
  <si>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14.5.05.02-0001</t>
  </si>
  <si>
    <t>ФСБЦ-2022, 14.5.05.02-0001, приказ Минстроя России от 18.05.2022 г. № 378/пр</t>
  </si>
  <si>
    <t>Олифа натуральная</t>
  </si>
  <si>
    <t>14.5.09.11-0102</t>
  </si>
  <si>
    <t>ФСБЦ-2022, 14.5.09.11-0102, приказ Минстроя России от 18.05.2022 г. № 378/пр</t>
  </si>
  <si>
    <t>Уайт-спирит</t>
  </si>
  <si>
    <t>01.7.15.14-0304</t>
  </si>
  <si>
    <t>ФСБЦ-2022 доп.12, 01.7.15.14-0304, приказ Минстроя России от 07.11.2024 г. № 747/пр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</si>
  <si>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</si>
  <si>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08.3.02.01-0041</t>
  </si>
  <si>
    <t>ФСБЦ-2022, 08.3.02.01-0041, приказ Минстроя России от 18.05.2022 г. № 378/пр</t>
  </si>
  <si>
    <t>Ленты стальные упаковочные, мягкие, нормальной точности по толщине и ширине 0,7х20-50 мм</t>
  </si>
  <si>
    <t>08.3.03.05-0011</t>
  </si>
  <si>
    <t>ФСБЦ-2022, 08.3.03.05-0011, приказ Минстроя России от 18.05.2022 г. № 378/пр</t>
  </si>
  <si>
    <t>Проволока стальная низкоуглеродистая оцинкованная разного назначения, диаметр 1,1 мм</t>
  </si>
  <si>
    <t>08.3.03.05-0013</t>
  </si>
  <si>
    <t>ФСБЦ-2022, 08.3.03.05-0013, приказ Минстроя России от 18.05.2022 г. № 378/пр</t>
  </si>
  <si>
    <t>Проволока стальная низкоуглеродистая оцинкованная разного назначения, диаметр 1,6 мм</t>
  </si>
  <si>
    <t>08.3.05.05-0054</t>
  </si>
  <si>
    <t>ФСБЦ-2022, 08.3.05.05-0054, приказ Минстроя России от 18.05.2022 г. № 378/пр</t>
  </si>
  <si>
    <t>Сталь листовая оцинкованная, толщина 0,8 мм</t>
  </si>
  <si>
    <t>12.2.03.10-0008</t>
  </si>
  <si>
    <t>ФСБЦ-2022, 12.2.03.10-0008, приказ Минстроя России от 18.05.2022 г. № 378/пр</t>
  </si>
  <si>
    <t>Стеклопластик рулонный теплоизоляционный, плотность 120 г/м2</t>
  </si>
  <si>
    <t>1-100-53</t>
  </si>
  <si>
    <t>Средний разряд работы 5,3</t>
  </si>
  <si>
    <t>91.10.09-011</t>
  </si>
  <si>
    <t>ФСЭМ-2022, 91.10.09-011, приказ Минстроя России от 18.05.2022 г. № 378/пр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</si>
  <si>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</si>
  <si>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01.1.02.08-0001</t>
  </si>
  <si>
    <t>ФСБЦ-2022, 01.1.02.08-0001, приказ Минстроя России от 18.05.2022 г. № 378/пр</t>
  </si>
  <si>
    <t>Прокладки из паронита ПМБ, толщина 1 мм, диаметр 50 мм</t>
  </si>
  <si>
    <t>2-100-04</t>
  </si>
  <si>
    <t>Рабочий 4 разряда</t>
  </si>
  <si>
    <t>чел.-ч</t>
  </si>
  <si>
    <t>91.18.01-011</t>
  </si>
  <si>
    <t>ФСЭМ-2022 доп.3, 91.18.01-011, приказ Минстроя России от 26.10.2022 г. № 905/пр</t>
  </si>
  <si>
    <t>Компрессоры поршневые передвижные с электродвигателем, давление до 0,6 МПа (6 атм), производительность до 0,83 м3/мин</t>
  </si>
  <si>
    <t>91.21.22-291</t>
  </si>
  <si>
    <t>ФСЭМ-2022, 91.21.22-291, приказ Минстроя России от 18.05.2022 г. № 378/пр</t>
  </si>
  <si>
    <t>Пневмопистолеты для прочистки труб и систем отопления при работе от передвижных компрессорных установок</t>
  </si>
  <si>
    <t>01.7.06.11-0021</t>
  </si>
  <si>
    <t>ФСБЦ-2022, 01.7.06.11-0021, приказ Минстроя России от 18.05.2022 г. № 378/пр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</si>
  <si>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</si>
  <si>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1-100-17</t>
  </si>
  <si>
    <t>Средний разряд работы 1,7</t>
  </si>
  <si>
    <t>2-100-02</t>
  </si>
  <si>
    <t>Рабочий 2 разряда</t>
  </si>
  <si>
    <t>2-100-05</t>
  </si>
  <si>
    <t>Рабочий 5 разряда</t>
  </si>
  <si>
    <t>91.19.12-091</t>
  </si>
  <si>
    <t>ФСЭМ-2022 доп.14, 91.19.12-091, приказ Минстроя России от 19.02.2025 г. № 299/пр</t>
  </si>
  <si>
    <t>Установки для физико-химической очистки трубопроводов, объем перекачки 40 м3/ч, высота подъема 45 м, мощность до 5,5 кВт</t>
  </si>
  <si>
    <t>1-100-37</t>
  </si>
  <si>
    <t>Средний разряд работы 3,7</t>
  </si>
  <si>
    <t>01.1.02.04-0011</t>
  </si>
  <si>
    <t>ФСБЦ-2022, 01.1.02.04-0011, приказ Минстроя России от 18.05.2022 г. № 378/пр</t>
  </si>
  <si>
    <t>Картон асбестовый общего назначения, марка КАОН-1, толщина 3 мм</t>
  </si>
  <si>
    <t>01.7.15.03-0013</t>
  </si>
  <si>
    <t>ФСБЦ-2022 доп.11, 01.7.15.03-0013, приказ Минстроя России от 09.08.2024 г. № 524/пр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</si>
  <si>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</si>
  <si>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04.3.01.09</t>
  </si>
  <si>
    <t>Растворы на цементном вяжущем</t>
  </si>
  <si>
    <t>18.1.02.01</t>
  </si>
  <si>
    <t>Арматура трубопроводная фланцевая</t>
  </si>
  <si>
    <t>12.2.07.04</t>
  </si>
  <si>
    <t>Трубки из вспененного каучука, полиэтилена</t>
  </si>
  <si>
    <t>23.5.02.02</t>
  </si>
  <si>
    <t>Трубы стальные</t>
  </si>
  <si>
    <t>23.8.03.12</t>
  </si>
  <si>
    <t>Части фасонные стальные</t>
  </si>
  <si>
    <t>14.4.02.04</t>
  </si>
  <si>
    <t>Краски для внутренних работ масляные готовые к применению</t>
  </si>
  <si>
    <t>*1,15</t>
  </si>
  <si>
    <t>421/пр_2020_прил.10_т.5_п.1.2_гр.5</t>
  </si>
  <si>
    <t>Методика 421/пр (Кап. ремонт)</t>
  </si>
  <si>
    <t>*1,35</t>
  </si>
  <si>
    <t>421/пр_2020_прил.10_т.5_п.1.2_гр.4</t>
  </si>
  <si>
    <t>421/пр_2020_прил.10_т.5_п.1.2_гр.3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</si>
  <si>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</si>
  <si>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</t>
  </si>
  <si>
    <t>Методика применения сметных норм 571/пр (О.П.)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</si>
  <si>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</si>
  <si>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</t>
  </si>
  <si>
    <t>Поправка: 421/пр_2020_прил.10_т.5_п.1.2_гр.5
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</t>
  </si>
  <si>
    <t>Поправка: 421/пр_2020_прил.10_т.5_п.1.2_гр.4
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</t>
  </si>
  <si>
    <t>Поправка: 421/пр_2020_прил.10_т.5_п.1.2_гр.3
Наименование: 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</si>
  <si>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</si>
  <si>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</si>
  <si>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</si>
  <si>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</si>
  <si>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</si>
  <si>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</si>
  <si>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</si>
  <si>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</si>
  <si>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</si>
  <si>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</si>
  <si>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</si>
  <si>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</si>
  <si>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</si>
  <si>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</si>
  <si>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</si>
  <si>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</si>
  <si>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</si>
  <si>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</si>
  <si>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</si>
  <si>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</si>
  <si>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</si>
  <si>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</si>
  <si>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</si>
  <si>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</si>
  <si>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</si>
  <si>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</si>
  <si>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</si>
  <si>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</si>
  <si>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</si>
  <si>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</si>
  <si>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</si>
  <si>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</si>
  <si>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</si>
  <si>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</si>
  <si>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</si>
  <si>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</si>
  <si>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</si>
  <si>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</si>
  <si>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</si>
  <si>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 Flash» версия 12»</t>
  </si>
  <si>
    <t>ФГИС ЦС, конъюнктурный анализ</t>
  </si>
  <si>
    <t>Ресурсно-индексным</t>
  </si>
  <si>
    <t>Составлен(а) в текущем уровне цен на март 2026 года</t>
  </si>
  <si>
    <t>Раздел: Прочистка и промывка оборудования</t>
  </si>
  <si>
    <t>ГЭСНр 65-02-011-01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</si>
  <si>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
ЭМ *1,15; ЗТ *1,15; ЗТм *1,15</t>
  </si>
  <si>
    <t>ОТ (ЗТ)</t>
  </si>
  <si>
    <t>М</t>
  </si>
  <si>
    <t>Итого прямые затраты</t>
  </si>
  <si>
    <t>ФОТ</t>
  </si>
  <si>
    <t>НР Внутренние санитарнотехнические работы: смена труб, санприборов, запорной арматуры и другое</t>
  </si>
  <si>
    <t>СП Внутренние санитарнотехнические работы: смена труб, санприборов, запорной арматуры и другое</t>
  </si>
  <si>
    <t>Всего по позиции</t>
  </si>
  <si>
    <t>=</t>
  </si>
  <si>
    <t>ГЭСНр 65-02-011-02</t>
  </si>
  <si>
    <t>ГЭСНр 65-02-011-03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</si>
  <si>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</si>
  <si>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</si>
  <si>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</si>
  <si>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</si>
  <si>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</si>
  <si>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</si>
  <si>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</si>
  <si>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</si>
  <si>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</si>
  <si>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</si>
  <si>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</si>
  <si>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</si>
  <si>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</si>
  <si>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</si>
  <si>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</si>
  <si>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</si>
  <si>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</si>
  <si>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</si>
  <si>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</si>
  <si>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</si>
  <si>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</si>
  <si>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</si>
  <si>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</si>
  <si>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</si>
  <si>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</si>
  <si>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</si>
  <si>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Ремонт</t>
  </si>
  <si>
    <t>ГЭСНр 65-02-007-01</t>
  </si>
  <si>
    <t>ЭМ</t>
  </si>
  <si>
    <t>ОТм(ЗТм) Средний разряд машинистов 4</t>
  </si>
  <si>
    <t>ОТм(ЗТм)</t>
  </si>
  <si>
    <t>ГЭСНр 65-01-003-04</t>
  </si>
  <si>
    <t>ОТм(ЗТм) Средний разряд машинистов 3</t>
  </si>
  <si>
    <t>7.1</t>
  </si>
  <si>
    <t>НР Внутренние санитарнотехнические работы: демонтаж и разборка</t>
  </si>
  <si>
    <t>СП Внутренние санитарнотехнические работы: демонтаж и разборка</t>
  </si>
  <si>
    <t>ГЭСНм 11-02-001-01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</si>
  <si>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
ЭМ *1,35; ЗТ *1,35; ЗТм *1,35</t>
  </si>
  <si>
    <t>8.1</t>
  </si>
  <si>
    <t>8.2</t>
  </si>
  <si>
    <t>Оборудование :_x000D_
Клапан автоматический балансировочный с внутренней резьбой, с изменяемой настройкой, со спускным краном и импульсной трубкой, диапазон перепада давления 0,02-0,06 МПа, диаметр 25 мм</t>
  </si>
  <si>
    <t>НР Приборы, средства автоматизации и вычислительной техники</t>
  </si>
  <si>
    <t>СП Приборы, средства автоматизации и вычислительной техники</t>
  </si>
  <si>
    <t>ГЭСНр 65-01-003-13</t>
  </si>
  <si>
    <t>9.1</t>
  </si>
  <si>
    <t>ГЭСН 16-05-001-03</t>
  </si>
  <si>
    <t>ОТм(ЗТм) Средний разряд машинистов 6</t>
  </si>
  <si>
    <t>10.1</t>
  </si>
  <si>
    <t>10.2</t>
  </si>
  <si>
    <t>НР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</si>
  <si>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СП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</si>
  <si>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Раздел: Восстановление изоляции</t>
  </si>
  <si>
    <t>ГЭСН 26-01-017-01</t>
  </si>
  <si>
    <t>11.1</t>
  </si>
  <si>
    <t>11.2</t>
  </si>
  <si>
    <t>НР Теплоизоляционные работы</t>
  </si>
  <si>
    <t>СП Теплоизоляционные работы</t>
  </si>
  <si>
    <t>12.1</t>
  </si>
  <si>
    <t>12.2</t>
  </si>
  <si>
    <t>Раздел: Ремонт участка трубопровода</t>
  </si>
  <si>
    <t>ГЭСНр 65-02-003-05</t>
  </si>
  <si>
    <t>ГЭСН 16-02-005-05</t>
  </si>
  <si>
    <t>ГЭСН 16-02-010-03</t>
  </si>
  <si>
    <t>15.1</t>
  </si>
  <si>
    <t>НР Изготовление в построечных условиях материалов, полуфабрикатов, металлических заготовок</t>
  </si>
  <si>
    <t>СП Изготовление в построечных условиях материалов, полуфабрикатов, металлических заготовок</t>
  </si>
  <si>
    <t>ГЭСН 13-03-002-04</t>
  </si>
  <si>
    <t>ОТм(ЗТм) Средний разряд машинистов 5</t>
  </si>
  <si>
    <t>НР Защита строительных конструкций и оборудования от коррозии</t>
  </si>
  <si>
    <t>СП Защита строительных конструкций и оборудования от коррозии</t>
  </si>
  <si>
    <t>ГЭСН 15-04-030-03</t>
  </si>
  <si>
    <t>17.1</t>
  </si>
  <si>
    <t>НР Отделочные работы</t>
  </si>
  <si>
    <t>СП Отделочные работы</t>
  </si>
  <si>
    <t>18.1</t>
  </si>
  <si>
    <t>18.2</t>
  </si>
  <si>
    <t>Раздел: Гидравлические испытания</t>
  </si>
  <si>
    <t>ГЭСН 16-07-005-01</t>
  </si>
  <si>
    <t>ГЭСН 16-07-005-02</t>
  </si>
  <si>
    <t>ГЭСН 16-07-005-03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</si>
  <si>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</si>
  <si>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</si>
  <si>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</si>
  <si>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</si>
  <si>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</si>
  <si>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</si>
  <si>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</si>
  <si>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</si>
  <si>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</si>
  <si>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</si>
  <si>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</si>
  <si>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</si>
  <si>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</si>
  <si>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</si>
  <si>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</si>
  <si>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</si>
  <si>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</si>
  <si>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</si>
  <si>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</si>
  <si>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</si>
  <si>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>"УТВЕРЖДАЮ"</t>
  </si>
  <si>
    <t>___________________________</t>
  </si>
  <si>
    <t>" ___ " ___________ 20 ___ г.</t>
  </si>
  <si>
    <t>№ в ЛСР</t>
  </si>
  <si>
    <t>Ссылка на чертежи, спецификации</t>
  </si>
  <si>
    <t>Формула расчета, расчет объемов работ и расхода материалов</t>
  </si>
  <si>
    <t>Примечание</t>
  </si>
  <si>
    <t xml:space="preserve">ЛОКАЛЬНАЯ СМЕТА № Новая локальная смета </t>
  </si>
  <si>
    <t>Объем: 0,05=(2+2+1)/100</t>
  </si>
  <si>
    <t>Объем: 0,02=(2)/100</t>
  </si>
  <si>
    <t>Объем: 0,01=(1)/100</t>
  </si>
  <si>
    <t>Объем: 0,07=(1+6)/100</t>
  </si>
  <si>
    <t>Объем: 0,03=(3)/100</t>
  </si>
  <si>
    <t>Объем: 0,02=(1+1)/100</t>
  </si>
  <si>
    <t>Объем: 1=(10)/10</t>
  </si>
  <si>
    <t>Объем: 2,4=(24)/10</t>
  </si>
  <si>
    <t>Объем: 0,05=(5)/100</t>
  </si>
  <si>
    <t>Объем: 0,5=(5)/10</t>
  </si>
  <si>
    <t>Объем: 0,0157=(0,314*5)/100</t>
  </si>
  <si>
    <t>Объем: 0,36=(36)/100</t>
  </si>
  <si>
    <t>Объем: 0,52=(52)/100</t>
  </si>
  <si>
    <t>Объем: 0,56=(46+10)/100</t>
  </si>
  <si>
    <t xml:space="preserve"> </t>
  </si>
  <si>
    <t xml:space="preserve">Ведомость объемов работ  </t>
  </si>
  <si>
    <t>=(2+2+1)/100</t>
  </si>
  <si>
    <t>=(2)/100</t>
  </si>
  <si>
    <t>=(1)/100</t>
  </si>
  <si>
    <t>=(1+6)/100</t>
  </si>
  <si>
    <t>=(3)/100</t>
  </si>
  <si>
    <t>=(1+1)/100</t>
  </si>
  <si>
    <t>=(10)/10</t>
  </si>
  <si>
    <t>=(24)/10</t>
  </si>
  <si>
    <t>=(5)/100</t>
  </si>
  <si>
    <t>=(5)/10</t>
  </si>
  <si>
    <t>=(0,314*5)/100</t>
  </si>
  <si>
    <t>=(36)/100</t>
  </si>
  <si>
    <t>=(52)/100</t>
  </si>
  <si>
    <t>=(46+10)/100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</si>
</sst>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0"/>
    <numFmt numFmtId="166" formatCode="#,##0.00;[Red]\-\ #,##0.00"/>
    <numFmt numFmtId="167" formatCode="#,##0.00#####;[Red]\-\ #,##0.00#####"/>
  </numFmts>
  <fonts count="29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rgb="FF821E82"/>
      <name val="Arial"/>
      <family val="2"/>
      <charset val="204"/>
    </font>
    <font>
      <i/>
      <sz val="11"/>
      <color rgb="FF821E82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0" xfId="0" applyNumberFormat="1" applyFont="1" applyAlignment="1"/>
    <xf numFmtId="0" fontId="11" fillId="0" borderId="2" xfId="0" applyNumberFormat="1" applyFont="1" applyBorder="1" applyAlignment="1"/>
    <xf numFmtId="0" fontId="14" fillId="0" borderId="0" xfId="0" applyNumberFormat="1" applyFont="1" applyAlignment="1">
      <alignment horizontal="center" wrapText="1"/>
    </xf>
    <xf numFmtId="0" fontId="14" fillId="0" borderId="1" xfId="0" applyNumberFormat="1" applyFont="1" applyBorder="1" applyAlignment="1">
      <alignment horizontal="center" wrapText="1"/>
    </xf>
    <xf numFmtId="0" fontId="16" fillId="0" borderId="2" xfId="0" applyNumberFormat="1" applyFont="1" applyBorder="1" applyAlignment="1">
      <alignment horizontal="center" vertical="top" wrapText="1"/>
    </xf>
    <xf numFmtId="0" fontId="17" fillId="0" borderId="0" xfId="0" applyNumberFormat="1" applyFont="1" applyAlignment="1"/>
    <xf numFmtId="0" fontId="17" fillId="0" borderId="0" xfId="0" applyNumberFormat="1" applyFont="1" applyAlignment="1">
      <alignment wrapText="1"/>
    </xf>
    <xf numFmtId="0" fontId="18" fillId="0" borderId="0" xfId="0" applyNumberFormat="1" applyFont="1" applyAlignment="1">
      <alignment vertical="center" wrapText="1"/>
    </xf>
    <xf numFmtId="0" fontId="18" fillId="0" borderId="0" xfId="0" applyNumberFormat="1" applyFont="1" applyAlignment="1">
      <alignment horizontal="center" wrapText="1"/>
    </xf>
    <xf numFmtId="0" fontId="19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1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7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/>
    <xf numFmtId="165" fontId="10" fillId="0" borderId="0" xfId="0" applyNumberFormat="1" applyFont="1" applyAlignment="1">
      <alignment horizontal="right"/>
    </xf>
    <xf numFmtId="0" fontId="17" fillId="0" borderId="1" xfId="0" applyNumberFormat="1" applyFont="1" applyBorder="1" applyAlignment="1"/>
    <xf numFmtId="0" fontId="10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/>
    <xf numFmtId="0" fontId="21" fillId="0" borderId="0" xfId="0" quotePrefix="1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166" fontId="21" fillId="0" borderId="0" xfId="0" applyNumberFormat="1" applyFont="1" applyAlignment="1">
      <alignment horizontal="right" vertical="top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0" xfId="0" quotePrefix="1" applyFont="1" applyAlignment="1">
      <alignment vertical="top" wrapText="1"/>
    </xf>
    <xf numFmtId="0" fontId="8" fillId="0" borderId="0" xfId="0" applyFont="1" applyAlignment="1">
      <alignment vertical="top" wrapText="1"/>
    </xf>
    <xf numFmtId="167" fontId="21" fillId="0" borderId="0" xfId="0" applyNumberFormat="1" applyFont="1" applyAlignment="1">
      <alignment horizontal="right" vertical="top"/>
    </xf>
    <xf numFmtId="166" fontId="24" fillId="0" borderId="0" xfId="0" applyNumberFormat="1" applyFont="1" applyAlignment="1">
      <alignment horizontal="right" vertical="top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/>
    </xf>
    <xf numFmtId="166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 wrapText="1"/>
    </xf>
    <xf numFmtId="166" fontId="0" fillId="0" borderId="0" xfId="0" applyNumberFormat="1"/>
    <xf numFmtId="166" fontId="21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166" fontId="24" fillId="0" borderId="0" xfId="0" applyNumberFormat="1" applyFont="1" applyAlignment="1">
      <alignment horizontal="left" vertical="top"/>
    </xf>
    <xf numFmtId="166" fontId="24" fillId="0" borderId="2" xfId="0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top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5" fillId="0" borderId="0" xfId="0" quotePrefix="1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right" vertical="top" wrapTex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top" wrapText="1"/>
    </xf>
    <xf numFmtId="166" fontId="25" fillId="0" borderId="0" xfId="0" applyNumberFormat="1" applyFont="1" applyAlignment="1">
      <alignment horizontal="right" vertical="top"/>
    </xf>
    <xf numFmtId="0" fontId="24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166" fontId="24" fillId="0" borderId="2" xfId="0" applyNumberFormat="1" applyFont="1" applyBorder="1" applyAlignment="1">
      <alignment horizontal="right" vertical="top"/>
    </xf>
    <xf numFmtId="0" fontId="24" fillId="0" borderId="2" xfId="0" applyFont="1" applyBorder="1" applyAlignment="1">
      <alignment horizontal="right" vertical="top"/>
    </xf>
    <xf numFmtId="0" fontId="21" fillId="0" borderId="0" xfId="0" applyFont="1" applyAlignment="1">
      <alignment horizontal="left" wrapTex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166" fontId="11" fillId="0" borderId="0" xfId="0" applyNumberFormat="1" applyFont="1" applyAlignment="1"/>
    <xf numFmtId="167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7" fillId="0" borderId="0" xfId="0" applyNumberFormat="1" applyFont="1" applyAlignment="1">
      <alignment horizontal="left"/>
    </xf>
    <xf numFmtId="0" fontId="17" fillId="0" borderId="1" xfId="0" applyNumberFormat="1" applyFont="1" applyBorder="1" applyAlignment="1">
      <alignment horizontal="left"/>
    </xf>
    <xf numFmtId="0" fontId="17" fillId="0" borderId="0" xfId="0" applyNumberFormat="1" applyFont="1" applyAlignment="1">
      <alignment horizontal="right"/>
    </xf>
    <xf numFmtId="0" fontId="27" fillId="0" borderId="2" xfId="0" applyNumberFormat="1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EBBA-8D83-47CB-A986-45724C62702F}">
  <sheetPr>
    <pageSetUpPr fitToPage="1"/>
  </sheetPr>
  <dimension ref="A1:CW729"/>
  <sheetViews>
    <sheetView tabSelected="1" topLeftCell="A656" zoomScaleNormal="100" workbookViewId="0">
      <selection activeCell="A6" sqref="A6:E6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173.7109375" hidden="1" customWidth="1"/>
  </cols>
  <sheetData>
    <row r="1" spans="1:93" x14ac:dyDescent="0.2">
      <c r="A1" s="14" t="s">
        <v>0</v>
      </c>
    </row>
    <row r="2" spans="1:93" ht="12.75" customHeight="1" x14ac:dyDescent="0.2">
      <c r="A2" s="15" t="s">
        <v>684</v>
      </c>
      <c r="B2" s="15"/>
      <c r="C2" s="15"/>
      <c r="D2" s="15"/>
      <c r="E2" s="15"/>
      <c r="F2" s="16" t="s">
        <v>723</v>
      </c>
      <c r="G2" s="16"/>
      <c r="H2" s="16"/>
      <c r="I2" s="16"/>
      <c r="J2" s="16"/>
      <c r="K2" s="16"/>
      <c r="L2" s="16"/>
    </row>
    <row r="3" spans="1:93" ht="12.75" customHeight="1" x14ac:dyDescent="0.2">
      <c r="A3" s="18"/>
      <c r="B3" s="18"/>
      <c r="C3" s="18"/>
      <c r="D3" s="18"/>
      <c r="E3" s="18"/>
      <c r="F3" s="19"/>
      <c r="G3" s="19"/>
      <c r="H3" s="19"/>
      <c r="I3" s="19"/>
      <c r="J3" s="19"/>
      <c r="K3" s="19"/>
      <c r="L3" s="19"/>
    </row>
    <row r="4" spans="1:93" ht="25.5" x14ac:dyDescent="0.2">
      <c r="A4" s="15" t="s">
        <v>685</v>
      </c>
      <c r="B4" s="15"/>
      <c r="C4" s="15"/>
      <c r="D4" s="15"/>
      <c r="E4" s="15"/>
      <c r="F4" s="16" t="s">
        <v>13</v>
      </c>
      <c r="G4" s="16"/>
      <c r="H4" s="16"/>
      <c r="I4" s="16"/>
      <c r="J4" s="16"/>
      <c r="K4" s="16"/>
      <c r="L4" s="16"/>
      <c r="CO4" s="62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18"/>
      <c r="B5" s="18"/>
      <c r="C5" s="18"/>
      <c r="D5" s="18"/>
      <c r="E5" s="18"/>
      <c r="F5" s="19"/>
      <c r="G5" s="19"/>
      <c r="H5" s="19"/>
      <c r="I5" s="19"/>
      <c r="J5" s="19"/>
      <c r="K5" s="19"/>
      <c r="L5" s="19"/>
    </row>
    <row r="6" spans="1:93" ht="140.25" x14ac:dyDescent="0.2">
      <c r="A6" s="15" t="s">
        <v>686</v>
      </c>
      <c r="B6" s="15"/>
      <c r="C6" s="15"/>
      <c r="D6" s="15"/>
      <c r="E6" s="15"/>
      <c r="F6" s="16" t="s">
        <v>679</v>
      </c>
      <c r="G6" s="16"/>
      <c r="H6" s="16"/>
      <c r="I6" s="16"/>
      <c r="J6" s="16"/>
      <c r="K6" s="16"/>
      <c r="L6" s="16"/>
      <c r="CO6" s="62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 x14ac:dyDescent="0.2">
      <c r="A7" s="18"/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</row>
    <row r="8" spans="1:93" ht="76.5" customHeight="1" x14ac:dyDescent="0.2">
      <c r="A8" s="15" t="s">
        <v>687</v>
      </c>
      <c r="B8" s="15"/>
      <c r="C8" s="15"/>
      <c r="D8" s="15"/>
      <c r="E8" s="15"/>
      <c r="F8" s="16" t="s">
        <v>395</v>
      </c>
      <c r="G8" s="16"/>
      <c r="H8" s="16"/>
      <c r="I8" s="16"/>
      <c r="J8" s="16"/>
      <c r="K8" s="16"/>
      <c r="L8" s="16"/>
    </row>
    <row r="9" spans="1:93" ht="12.75" customHeight="1" x14ac:dyDescent="0.2">
      <c r="A9" s="18"/>
      <c r="B9" s="18"/>
      <c r="C9" s="18"/>
      <c r="D9" s="18"/>
      <c r="E9" s="18"/>
      <c r="F9" s="19"/>
      <c r="G9" s="19"/>
      <c r="H9" s="19"/>
      <c r="I9" s="19"/>
      <c r="J9" s="19"/>
      <c r="K9" s="19"/>
      <c r="L9" s="19"/>
    </row>
    <row r="10" spans="1:93" ht="38.25" customHeight="1" x14ac:dyDescent="0.2">
      <c r="A10" s="15" t="s">
        <v>688</v>
      </c>
      <c r="B10" s="15"/>
      <c r="C10" s="15"/>
      <c r="D10" s="15"/>
      <c r="E10" s="15"/>
      <c r="F10" s="16" t="s">
        <v>396</v>
      </c>
      <c r="G10" s="16"/>
      <c r="H10" s="16"/>
      <c r="I10" s="16"/>
      <c r="J10" s="16"/>
      <c r="K10" s="16"/>
      <c r="L10" s="16"/>
    </row>
    <row r="11" spans="1:93" ht="12.75" customHeight="1" x14ac:dyDescent="0.2">
      <c r="A11" s="20"/>
      <c r="B11" s="20"/>
      <c r="C11" s="20"/>
      <c r="D11" s="20"/>
      <c r="E11" s="20"/>
      <c r="F11" s="21"/>
      <c r="G11" s="21"/>
      <c r="H11" s="21"/>
      <c r="I11" s="21"/>
      <c r="J11" s="21"/>
      <c r="K11" s="21"/>
      <c r="L11" s="21"/>
    </row>
    <row r="12" spans="1:93" ht="12.75" customHeight="1" x14ac:dyDescent="0.2">
      <c r="A12" s="15" t="s">
        <v>689</v>
      </c>
      <c r="B12" s="15"/>
      <c r="C12" s="15"/>
      <c r="D12" s="15"/>
      <c r="E12" s="15"/>
      <c r="F12" s="16" t="s">
        <v>724</v>
      </c>
      <c r="G12" s="16"/>
      <c r="H12" s="16"/>
      <c r="I12" s="16"/>
      <c r="J12" s="16"/>
      <c r="K12" s="16"/>
      <c r="L12" s="16"/>
    </row>
    <row r="13" spans="1:93" ht="12.75" customHeight="1" x14ac:dyDescent="0.2">
      <c r="A13" s="20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</row>
    <row r="14" spans="1:93" ht="12.75" customHeight="1" x14ac:dyDescent="0.2">
      <c r="A14" s="15" t="s">
        <v>690</v>
      </c>
      <c r="B14" s="15"/>
      <c r="C14" s="15"/>
      <c r="D14" s="15"/>
      <c r="E14" s="15"/>
      <c r="F14" s="16" t="s">
        <v>15</v>
      </c>
      <c r="G14" s="16"/>
      <c r="H14" s="16"/>
      <c r="I14" s="16"/>
      <c r="J14" s="16"/>
      <c r="K14" s="16"/>
      <c r="L14" s="16"/>
    </row>
    <row r="15" spans="1:93" ht="12.75" customHeight="1" x14ac:dyDescent="0.2">
      <c r="A15" s="20"/>
      <c r="B15" s="20"/>
      <c r="C15" s="20"/>
      <c r="D15" s="20"/>
      <c r="E15" s="20"/>
      <c r="F15" s="21"/>
      <c r="G15" s="21"/>
      <c r="H15" s="21"/>
      <c r="I15" s="21"/>
      <c r="J15" s="21"/>
      <c r="K15" s="21"/>
      <c r="L15" s="19"/>
    </row>
    <row r="16" spans="1:93" ht="12.75" customHeight="1" x14ac:dyDescent="0.2">
      <c r="A16" s="15" t="s">
        <v>691</v>
      </c>
      <c r="B16" s="15"/>
      <c r="C16" s="15"/>
      <c r="D16" s="15"/>
      <c r="E16" s="15"/>
      <c r="F16" s="16" t="s">
        <v>3</v>
      </c>
      <c r="G16" s="16"/>
      <c r="H16" s="16"/>
      <c r="I16" s="16"/>
      <c r="J16" s="16"/>
      <c r="K16" s="16"/>
      <c r="L16" s="16"/>
    </row>
    <row r="17" spans="1:12" ht="12.75" customHeight="1" x14ac:dyDescent="0.2">
      <c r="A17" s="22"/>
      <c r="B17" s="22"/>
      <c r="C17" s="22"/>
      <c r="D17" s="22"/>
      <c r="E17" s="22"/>
      <c r="F17" s="23"/>
      <c r="G17" s="23"/>
      <c r="H17" s="23"/>
      <c r="I17" s="23"/>
      <c r="J17" s="23"/>
      <c r="K17" s="23"/>
      <c r="L17" s="23"/>
    </row>
    <row r="18" spans="1:12" ht="12.7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15.75" customHeight="1" x14ac:dyDescent="0.25">
      <c r="A19" s="25" t="s">
        <v>4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14.25" customHeight="1" x14ac:dyDescent="0.2">
      <c r="A20" s="26" t="s">
        <v>692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ht="14.2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15.75" customHeight="1" x14ac:dyDescent="0.25">
      <c r="A22" s="25" t="s">
        <v>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ht="14.25" customHeight="1" x14ac:dyDescent="0.2">
      <c r="A23" s="26" t="s">
        <v>693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4.25" customHeight="1" x14ac:dyDescent="0.2">
      <c r="A24" s="27"/>
      <c r="B24" s="27"/>
      <c r="C24" s="27"/>
      <c r="D24" s="27"/>
      <c r="E24" s="27"/>
      <c r="F24" s="28"/>
      <c r="G24" s="28"/>
      <c r="H24" s="28"/>
      <c r="I24" s="28"/>
      <c r="J24" s="28"/>
      <c r="K24" s="28"/>
      <c r="L24" s="28"/>
    </row>
    <row r="25" spans="1:12" ht="15.75" customHeight="1" x14ac:dyDescent="0.25">
      <c r="A25" s="24" t="s">
        <v>847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ht="15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29"/>
    </row>
    <row r="27" spans="1:12" ht="18" customHeight="1" x14ac:dyDescent="0.25">
      <c r="A27" s="31" t="s">
        <v>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ht="14.25" customHeight="1" x14ac:dyDescent="0.2">
      <c r="A28" s="26" t="s">
        <v>694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ht="14.25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ht="14.25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ht="12.75" customHeight="1" x14ac:dyDescent="0.2">
      <c r="A31" s="17" t="s">
        <v>695</v>
      </c>
      <c r="B31" s="17"/>
      <c r="C31" s="33" t="s">
        <v>725</v>
      </c>
      <c r="D31" s="17" t="s">
        <v>696</v>
      </c>
      <c r="E31" s="17"/>
      <c r="F31" s="17"/>
      <c r="G31" s="17"/>
      <c r="H31" s="17"/>
      <c r="I31" s="17"/>
      <c r="J31" s="17"/>
      <c r="K31" s="17"/>
      <c r="L31" s="17"/>
    </row>
    <row r="32" spans="1:12" ht="12.75" customHeight="1" x14ac:dyDescent="0.2">
      <c r="A32" s="17"/>
      <c r="B32" s="17"/>
      <c r="C32" s="34"/>
      <c r="D32" s="17"/>
      <c r="E32" s="17"/>
      <c r="F32" s="17"/>
      <c r="G32" s="17"/>
      <c r="H32" s="17"/>
      <c r="I32" s="17"/>
      <c r="J32" s="17"/>
      <c r="K32" s="17"/>
      <c r="L32" s="17"/>
    </row>
    <row r="33" spans="1:12" ht="12.75" customHeight="1" x14ac:dyDescent="0.2">
      <c r="A33" s="17" t="s">
        <v>697</v>
      </c>
      <c r="B33" s="17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 ht="12.75" customHeight="1" x14ac:dyDescent="0.2">
      <c r="A34" s="36"/>
      <c r="B34" s="37"/>
      <c r="C34" s="26" t="s">
        <v>698</v>
      </c>
      <c r="D34" s="26"/>
      <c r="E34" s="26"/>
      <c r="F34" s="26"/>
      <c r="G34" s="26"/>
      <c r="H34" s="26"/>
      <c r="I34" s="26"/>
      <c r="J34" s="26"/>
      <c r="K34" s="26"/>
      <c r="L34" s="26"/>
    </row>
    <row r="35" spans="1:12" ht="14.2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14.25" customHeight="1" x14ac:dyDescent="0.2">
      <c r="A36" s="38" t="s">
        <v>726</v>
      </c>
      <c r="B36" s="27"/>
      <c r="C36" s="27"/>
      <c r="D36" s="39"/>
      <c r="E36" s="27"/>
      <c r="F36" s="27"/>
      <c r="G36" s="27"/>
      <c r="H36" s="27"/>
      <c r="I36" s="27"/>
      <c r="J36" s="27"/>
      <c r="K36" s="27"/>
      <c r="L36" s="27"/>
    </row>
    <row r="37" spans="1:12" ht="14.2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ht="14.25" customHeight="1" x14ac:dyDescent="0.2">
      <c r="A38" s="38" t="s">
        <v>699</v>
      </c>
      <c r="B38" s="27"/>
      <c r="C38" s="109">
        <v>393.36999999999995</v>
      </c>
      <c r="D38" s="40"/>
      <c r="E38" s="17" t="s">
        <v>700</v>
      </c>
      <c r="F38" s="22"/>
      <c r="G38" s="22"/>
      <c r="H38" s="22"/>
      <c r="I38" s="22"/>
      <c r="J38" s="22"/>
      <c r="K38" s="22"/>
      <c r="L38" s="27"/>
    </row>
    <row r="39" spans="1:12" ht="14.25" customHeight="1" x14ac:dyDescent="0.2">
      <c r="A39" s="38"/>
      <c r="B39" s="27"/>
      <c r="C39" s="110"/>
      <c r="D39" s="41"/>
      <c r="E39" s="17"/>
      <c r="F39" s="22"/>
      <c r="G39" s="17" t="s">
        <v>701</v>
      </c>
      <c r="H39" s="27"/>
      <c r="I39" s="17"/>
      <c r="J39" s="17"/>
      <c r="K39" s="112">
        <v>68.37</v>
      </c>
      <c r="L39" s="17" t="s">
        <v>700</v>
      </c>
    </row>
    <row r="40" spans="1:12" ht="14.25" customHeight="1" x14ac:dyDescent="0.2">
      <c r="A40" s="27"/>
      <c r="B40" s="42" t="s">
        <v>702</v>
      </c>
      <c r="C40" s="111"/>
      <c r="D40" s="27"/>
      <c r="E40" s="17"/>
      <c r="F40" s="22"/>
      <c r="G40" s="17" t="s">
        <v>703</v>
      </c>
      <c r="H40" s="27"/>
      <c r="I40" s="17"/>
      <c r="J40" s="17"/>
      <c r="K40" s="112">
        <v>1.0900000000000001</v>
      </c>
      <c r="L40" s="17" t="s">
        <v>700</v>
      </c>
    </row>
    <row r="41" spans="1:12" ht="14.25" customHeight="1" x14ac:dyDescent="0.2">
      <c r="A41" s="27"/>
      <c r="B41" s="38" t="s">
        <v>704</v>
      </c>
      <c r="C41" s="109">
        <v>369.58</v>
      </c>
      <c r="D41" s="40"/>
      <c r="E41" s="17" t="s">
        <v>700</v>
      </c>
      <c r="F41" s="22"/>
      <c r="G41" s="17" t="s">
        <v>705</v>
      </c>
      <c r="H41" s="27"/>
      <c r="I41" s="17"/>
      <c r="J41" s="41"/>
      <c r="K41" s="113">
        <v>99.150825999999995</v>
      </c>
      <c r="L41" s="17" t="s">
        <v>400</v>
      </c>
    </row>
    <row r="42" spans="1:12" ht="14.25" customHeight="1" x14ac:dyDescent="0.2">
      <c r="A42" s="27"/>
      <c r="B42" s="38" t="s">
        <v>706</v>
      </c>
      <c r="C42" s="109">
        <v>2.46</v>
      </c>
      <c r="D42" s="40"/>
      <c r="E42" s="17" t="s">
        <v>700</v>
      </c>
      <c r="F42" s="22"/>
      <c r="G42" s="17" t="s">
        <v>707</v>
      </c>
      <c r="H42" s="27"/>
      <c r="I42" s="17"/>
      <c r="J42" s="43"/>
      <c r="K42" s="113">
        <v>1.4983569000000001</v>
      </c>
      <c r="L42" s="17" t="s">
        <v>400</v>
      </c>
    </row>
    <row r="43" spans="1:12" ht="14.25" customHeight="1" x14ac:dyDescent="0.2">
      <c r="A43" s="27"/>
      <c r="B43" s="38" t="s">
        <v>708</v>
      </c>
      <c r="C43" s="109">
        <v>21.33</v>
      </c>
      <c r="D43" s="40"/>
      <c r="E43" s="17" t="s">
        <v>700</v>
      </c>
      <c r="F43" s="22"/>
      <c r="G43" s="17"/>
      <c r="H43" s="17"/>
      <c r="I43" s="17"/>
      <c r="J43" s="17"/>
      <c r="K43" s="22"/>
      <c r="L43" s="17"/>
    </row>
    <row r="44" spans="1:12" ht="14.25" customHeight="1" x14ac:dyDescent="0.2">
      <c r="A44" s="27"/>
      <c r="B44" s="38" t="s">
        <v>709</v>
      </c>
      <c r="C44" s="109">
        <v>0</v>
      </c>
      <c r="D44" s="40"/>
      <c r="E44" s="17" t="s">
        <v>700</v>
      </c>
      <c r="F44" s="22"/>
      <c r="G44" s="17"/>
      <c r="H44" s="17"/>
      <c r="I44" s="17"/>
      <c r="J44" s="17"/>
      <c r="K44" s="22"/>
      <c r="L44" s="17"/>
    </row>
    <row r="45" spans="1:12" ht="14.2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</row>
    <row r="46" spans="1:12" ht="12.75" customHeight="1" x14ac:dyDescent="0.2">
      <c r="A46" s="48" t="s">
        <v>710</v>
      </c>
      <c r="B46" s="48" t="s">
        <v>711</v>
      </c>
      <c r="C46" s="48" t="s">
        <v>712</v>
      </c>
      <c r="D46" s="48" t="s">
        <v>713</v>
      </c>
      <c r="E46" s="46" t="s">
        <v>714</v>
      </c>
      <c r="F46" s="45"/>
      <c r="G46" s="52"/>
      <c r="H46" s="46" t="s">
        <v>715</v>
      </c>
      <c r="I46" s="45"/>
      <c r="J46" s="45"/>
      <c r="K46" s="45"/>
      <c r="L46" s="52"/>
    </row>
    <row r="47" spans="1:12" ht="12.75" customHeight="1" x14ac:dyDescent="0.2">
      <c r="A47" s="49"/>
      <c r="B47" s="49"/>
      <c r="C47" s="49"/>
      <c r="D47" s="49"/>
      <c r="E47" s="47"/>
      <c r="F47" s="51"/>
      <c r="G47" s="53"/>
      <c r="H47" s="47"/>
      <c r="I47" s="51"/>
      <c r="J47" s="51"/>
      <c r="K47" s="51"/>
      <c r="L47" s="53"/>
    </row>
    <row r="48" spans="1:12" ht="12.75" customHeight="1" x14ac:dyDescent="0.2">
      <c r="A48" s="49"/>
      <c r="B48" s="49"/>
      <c r="C48" s="49"/>
      <c r="D48" s="49"/>
      <c r="E48" s="47"/>
      <c r="F48" s="51"/>
      <c r="G48" s="53"/>
      <c r="H48" s="47"/>
      <c r="I48" s="51"/>
      <c r="J48" s="51"/>
      <c r="K48" s="51"/>
      <c r="L48" s="53"/>
    </row>
    <row r="49" spans="1:101" ht="12.75" customHeight="1" x14ac:dyDescent="0.2">
      <c r="A49" s="49"/>
      <c r="B49" s="49"/>
      <c r="C49" s="49"/>
      <c r="D49" s="49"/>
      <c r="E49" s="54"/>
      <c r="F49" s="55"/>
      <c r="G49" s="56"/>
      <c r="H49" s="54"/>
      <c r="I49" s="55"/>
      <c r="J49" s="55"/>
      <c r="K49" s="55"/>
      <c r="L49" s="56"/>
    </row>
    <row r="50" spans="1:101" ht="51" customHeight="1" x14ac:dyDescent="0.2">
      <c r="A50" s="50"/>
      <c r="B50" s="50"/>
      <c r="C50" s="50"/>
      <c r="D50" s="50"/>
      <c r="E50" s="57" t="s">
        <v>716</v>
      </c>
      <c r="F50" s="57" t="s">
        <v>717</v>
      </c>
      <c r="G50" s="58" t="s">
        <v>718</v>
      </c>
      <c r="H50" s="57" t="s">
        <v>719</v>
      </c>
      <c r="I50" s="57" t="s">
        <v>720</v>
      </c>
      <c r="J50" s="57" t="s">
        <v>721</v>
      </c>
      <c r="K50" s="57" t="s">
        <v>717</v>
      </c>
      <c r="L50" s="57" t="s">
        <v>722</v>
      </c>
    </row>
    <row r="51" spans="1:101" ht="14.25" customHeight="1" x14ac:dyDescent="0.2">
      <c r="A51" s="59">
        <v>1</v>
      </c>
      <c r="B51" s="59">
        <v>2</v>
      </c>
      <c r="C51" s="59">
        <v>3</v>
      </c>
      <c r="D51" s="59">
        <v>4</v>
      </c>
      <c r="E51" s="59">
        <v>5</v>
      </c>
      <c r="F51" s="59">
        <v>6</v>
      </c>
      <c r="G51" s="59">
        <v>7</v>
      </c>
      <c r="H51" s="59">
        <v>8</v>
      </c>
      <c r="I51" s="59">
        <v>9</v>
      </c>
      <c r="J51" s="59">
        <v>10</v>
      </c>
      <c r="K51" s="61">
        <v>11</v>
      </c>
      <c r="L51" s="61">
        <v>12</v>
      </c>
    </row>
    <row r="53" spans="1:101" ht="16.5" x14ac:dyDescent="0.2">
      <c r="A53" s="63" t="s">
        <v>727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</row>
    <row r="54" spans="1:101" ht="71.25" x14ac:dyDescent="0.2">
      <c r="A54" s="65" t="s">
        <v>34</v>
      </c>
      <c r="B54" s="67" t="s">
        <v>728</v>
      </c>
      <c r="C54" s="67" t="s">
        <v>36</v>
      </c>
      <c r="D54" s="68" t="s">
        <v>21</v>
      </c>
      <c r="E54" s="69">
        <v>0.05</v>
      </c>
      <c r="F54" s="69"/>
      <c r="G54" s="69">
        <v>0.05</v>
      </c>
      <c r="H54" s="71"/>
      <c r="I54" s="70"/>
      <c r="J54" s="71"/>
      <c r="K54" s="70"/>
      <c r="L54" s="71"/>
    </row>
    <row r="55" spans="1:101" ht="38.25" x14ac:dyDescent="0.2">
      <c r="B55" s="72" t="s">
        <v>671</v>
      </c>
      <c r="C55" s="73" t="s">
        <v>729</v>
      </c>
      <c r="D55" s="73"/>
      <c r="E55" s="73"/>
      <c r="F55" s="73"/>
      <c r="G55" s="73"/>
      <c r="H55" s="73"/>
      <c r="I55" s="73"/>
      <c r="J55" s="73"/>
      <c r="K55" s="73"/>
      <c r="L55" s="73"/>
      <c r="CW55" s="74" t="s">
        <v>729</v>
      </c>
    </row>
    <row r="56" spans="1:101" x14ac:dyDescent="0.2">
      <c r="C56" s="75" t="s">
        <v>848</v>
      </c>
    </row>
    <row r="57" spans="1:101" ht="15" x14ac:dyDescent="0.2">
      <c r="A57" s="66"/>
      <c r="B57" s="69">
        <v>1</v>
      </c>
      <c r="C57" s="66" t="s">
        <v>730</v>
      </c>
      <c r="D57" s="68" t="s">
        <v>400</v>
      </c>
      <c r="E57" s="76"/>
      <c r="F57" s="69"/>
      <c r="G57" s="69">
        <v>10.264324999999999</v>
      </c>
      <c r="H57" s="69"/>
      <c r="I57" s="69"/>
      <c r="J57" s="69"/>
      <c r="K57" s="69"/>
      <c r="L57" s="77">
        <v>6664.63</v>
      </c>
    </row>
    <row r="58" spans="1:101" ht="14.25" x14ac:dyDescent="0.2">
      <c r="A58" s="67"/>
      <c r="B58" s="67" t="s">
        <v>398</v>
      </c>
      <c r="C58" s="67" t="s">
        <v>399</v>
      </c>
      <c r="D58" s="68" t="s">
        <v>400</v>
      </c>
      <c r="E58" s="69">
        <v>178.51</v>
      </c>
      <c r="F58" s="69">
        <v>1.1499999999999999</v>
      </c>
      <c r="G58" s="69">
        <v>10.264324999999999</v>
      </c>
      <c r="H58" s="71"/>
      <c r="I58" s="70"/>
      <c r="J58" s="71">
        <v>649.29999999999995</v>
      </c>
      <c r="K58" s="70"/>
      <c r="L58" s="71">
        <v>6664.63</v>
      </c>
    </row>
    <row r="59" spans="1:101" ht="15" x14ac:dyDescent="0.2">
      <c r="A59" s="66"/>
      <c r="B59" s="69">
        <v>4</v>
      </c>
      <c r="C59" s="66" t="s">
        <v>731</v>
      </c>
      <c r="D59" s="68"/>
      <c r="E59" s="76"/>
      <c r="F59" s="69"/>
      <c r="G59" s="69"/>
      <c r="H59" s="69"/>
      <c r="I59" s="69"/>
      <c r="J59" s="69"/>
      <c r="K59" s="69"/>
      <c r="L59" s="77">
        <v>139.47</v>
      </c>
    </row>
    <row r="60" spans="1:101" ht="14.25" x14ac:dyDescent="0.2">
      <c r="A60" s="67"/>
      <c r="B60" s="67" t="s">
        <v>401</v>
      </c>
      <c r="C60" s="67" t="s">
        <v>403</v>
      </c>
      <c r="D60" s="68" t="s">
        <v>113</v>
      </c>
      <c r="E60" s="69">
        <v>4.2</v>
      </c>
      <c r="F60" s="69"/>
      <c r="G60" s="69">
        <v>0.21</v>
      </c>
      <c r="H60" s="71">
        <v>35.71</v>
      </c>
      <c r="I60" s="70">
        <v>1.53</v>
      </c>
      <c r="J60" s="71">
        <v>54.64</v>
      </c>
      <c r="K60" s="70"/>
      <c r="L60" s="71">
        <v>11.47</v>
      </c>
    </row>
    <row r="61" spans="1:101" ht="14.25" x14ac:dyDescent="0.2">
      <c r="A61" s="67"/>
      <c r="B61" s="67" t="s">
        <v>404</v>
      </c>
      <c r="C61" s="67" t="s">
        <v>406</v>
      </c>
      <c r="D61" s="68" t="s">
        <v>223</v>
      </c>
      <c r="E61" s="69">
        <v>5</v>
      </c>
      <c r="F61" s="69"/>
      <c r="G61" s="69">
        <v>0.25</v>
      </c>
      <c r="H61" s="71">
        <v>128.4</v>
      </c>
      <c r="I61" s="70">
        <v>1.33</v>
      </c>
      <c r="J61" s="71">
        <v>170.77</v>
      </c>
      <c r="K61" s="70"/>
      <c r="L61" s="71">
        <v>42.69</v>
      </c>
    </row>
    <row r="62" spans="1:101" ht="28.5" x14ac:dyDescent="0.2">
      <c r="A62" s="67"/>
      <c r="B62" s="67" t="s">
        <v>407</v>
      </c>
      <c r="C62" s="67" t="s">
        <v>409</v>
      </c>
      <c r="D62" s="68" t="s">
        <v>223</v>
      </c>
      <c r="E62" s="69">
        <v>12</v>
      </c>
      <c r="F62" s="69"/>
      <c r="G62" s="69">
        <v>0.6</v>
      </c>
      <c r="H62" s="71">
        <v>79.88</v>
      </c>
      <c r="I62" s="70">
        <v>1.4</v>
      </c>
      <c r="J62" s="71">
        <v>111.83</v>
      </c>
      <c r="K62" s="70"/>
      <c r="L62" s="71">
        <v>67.099999999999994</v>
      </c>
    </row>
    <row r="63" spans="1:101" ht="57" x14ac:dyDescent="0.2">
      <c r="A63" s="67"/>
      <c r="B63" s="67" t="s">
        <v>410</v>
      </c>
      <c r="C63" s="78" t="s">
        <v>412</v>
      </c>
      <c r="D63" s="79" t="s">
        <v>125</v>
      </c>
      <c r="E63" s="80">
        <v>5.0000000000000001E-3</v>
      </c>
      <c r="F63" s="80"/>
      <c r="G63" s="80">
        <v>2.5000000000000001E-4</v>
      </c>
      <c r="H63" s="81">
        <v>60697.21</v>
      </c>
      <c r="I63" s="82">
        <v>1.2</v>
      </c>
      <c r="J63" s="81">
        <v>72836.649999999994</v>
      </c>
      <c r="K63" s="82"/>
      <c r="L63" s="81">
        <v>18.21</v>
      </c>
    </row>
    <row r="64" spans="1:101" ht="15" x14ac:dyDescent="0.2">
      <c r="A64" s="67"/>
      <c r="B64" s="67"/>
      <c r="C64" s="85" t="s">
        <v>732</v>
      </c>
      <c r="D64" s="68"/>
      <c r="E64" s="69"/>
      <c r="F64" s="69"/>
      <c r="G64" s="69"/>
      <c r="H64" s="71"/>
      <c r="I64" s="70"/>
      <c r="J64" s="71"/>
      <c r="K64" s="70"/>
      <c r="L64" s="71">
        <v>6804.1</v>
      </c>
    </row>
    <row r="65" spans="1:101" ht="14.25" x14ac:dyDescent="0.2">
      <c r="A65" s="67"/>
      <c r="B65" s="67"/>
      <c r="C65" s="67" t="s">
        <v>733</v>
      </c>
      <c r="D65" s="68"/>
      <c r="E65" s="69"/>
      <c r="F65" s="69"/>
      <c r="G65" s="69"/>
      <c r="H65" s="71"/>
      <c r="I65" s="70"/>
      <c r="J65" s="71"/>
      <c r="K65" s="70"/>
      <c r="L65" s="71">
        <v>6664.63</v>
      </c>
    </row>
    <row r="66" spans="1:101" ht="42.75" x14ac:dyDescent="0.2">
      <c r="A66" s="67"/>
      <c r="B66" s="67" t="s">
        <v>29</v>
      </c>
      <c r="C66" s="67" t="s">
        <v>734</v>
      </c>
      <c r="D66" s="68" t="s">
        <v>141</v>
      </c>
      <c r="E66" s="69">
        <v>103</v>
      </c>
      <c r="F66" s="69"/>
      <c r="G66" s="69">
        <v>103</v>
      </c>
      <c r="H66" s="71"/>
      <c r="I66" s="70"/>
      <c r="J66" s="71"/>
      <c r="K66" s="70"/>
      <c r="L66" s="71">
        <v>6864.57</v>
      </c>
    </row>
    <row r="67" spans="1:101" ht="42.75" x14ac:dyDescent="0.2">
      <c r="A67" s="78"/>
      <c r="B67" s="78" t="s">
        <v>30</v>
      </c>
      <c r="C67" s="78" t="s">
        <v>735</v>
      </c>
      <c r="D67" s="79" t="s">
        <v>141</v>
      </c>
      <c r="E67" s="80">
        <v>52</v>
      </c>
      <c r="F67" s="80"/>
      <c r="G67" s="80">
        <v>52</v>
      </c>
      <c r="H67" s="81"/>
      <c r="I67" s="82"/>
      <c r="J67" s="81"/>
      <c r="K67" s="82"/>
      <c r="L67" s="81">
        <v>3465.61</v>
      </c>
    </row>
    <row r="68" spans="1:101" ht="15" x14ac:dyDescent="0.2">
      <c r="C68" s="87" t="s">
        <v>736</v>
      </c>
      <c r="D68" s="87"/>
      <c r="E68" s="87"/>
      <c r="F68" s="87"/>
      <c r="G68" s="87"/>
      <c r="H68" s="87"/>
      <c r="I68" s="88">
        <v>342685.6</v>
      </c>
      <c r="J68" s="88"/>
      <c r="K68" s="88">
        <v>17134.28</v>
      </c>
      <c r="L68" s="88"/>
      <c r="AD68">
        <f>ROUND((Source!AT30/100)*((ROUND(SUMIF(SmtRes!AQ7:'SmtRes'!AQ11,"=1",SmtRes!AD7:'SmtRes'!AD11)*Source!I30, 2)+ROUND(SUMIF(SmtRes!AQ7:'SmtRes'!AQ11,"=1",SmtRes!AC7:'SmtRes'!AC11)*Source!I30, 2))), 2)</f>
        <v>33.44</v>
      </c>
      <c r="AE68">
        <f>ROUND((Source!AU30/100)*((ROUND(SUMIF(SmtRes!AQ7:'SmtRes'!AQ11,"=1",SmtRes!AD7:'SmtRes'!AD11)*Source!I30, 2)+ROUND(SUMIF(SmtRes!AQ7:'SmtRes'!AQ11,"=1",SmtRes!AC7:'SmtRes'!AC11)*Source!I30, 2))), 2)</f>
        <v>16.88</v>
      </c>
      <c r="AN68" s="83">
        <f>L57+L59+L66+L67</f>
        <v>17134.28</v>
      </c>
      <c r="AO68">
        <f>0</f>
        <v>0</v>
      </c>
      <c r="AQ68" t="s">
        <v>737</v>
      </c>
      <c r="AR68" s="83">
        <f>L57</f>
        <v>6664.63</v>
      </c>
      <c r="AT68">
        <f>0</f>
        <v>0</v>
      </c>
      <c r="AV68" t="s">
        <v>737</v>
      </c>
      <c r="AW68" s="83">
        <f>L59</f>
        <v>139.47</v>
      </c>
      <c r="AZ68">
        <f>Source!X30</f>
        <v>6864.57</v>
      </c>
      <c r="BA68">
        <f>Source!Y30</f>
        <v>3465.61</v>
      </c>
      <c r="CD68">
        <v>1</v>
      </c>
    </row>
    <row r="69" spans="1:101" ht="57" x14ac:dyDescent="0.2">
      <c r="A69" s="65" t="s">
        <v>38</v>
      </c>
      <c r="B69" s="67" t="s">
        <v>738</v>
      </c>
      <c r="C69" s="67" t="s">
        <v>40</v>
      </c>
      <c r="D69" s="68" t="s">
        <v>21</v>
      </c>
      <c r="E69" s="69">
        <v>0.02</v>
      </c>
      <c r="F69" s="69"/>
      <c r="G69" s="69">
        <v>0.02</v>
      </c>
      <c r="H69" s="71"/>
      <c r="I69" s="70"/>
      <c r="J69" s="71"/>
      <c r="K69" s="70"/>
      <c r="L69" s="71"/>
    </row>
    <row r="70" spans="1:101" ht="38.25" x14ac:dyDescent="0.2">
      <c r="B70" s="72" t="s">
        <v>671</v>
      </c>
      <c r="C70" s="73" t="s">
        <v>729</v>
      </c>
      <c r="D70" s="73"/>
      <c r="E70" s="73"/>
      <c r="F70" s="73"/>
      <c r="G70" s="73"/>
      <c r="H70" s="73"/>
      <c r="I70" s="73"/>
      <c r="J70" s="73"/>
      <c r="K70" s="73"/>
      <c r="L70" s="73"/>
      <c r="CW70" s="74" t="s">
        <v>729</v>
      </c>
    </row>
    <row r="71" spans="1:101" x14ac:dyDescent="0.2">
      <c r="C71" s="75" t="s">
        <v>849</v>
      </c>
    </row>
    <row r="72" spans="1:101" ht="15" x14ac:dyDescent="0.2">
      <c r="A72" s="66"/>
      <c r="B72" s="69">
        <v>1</v>
      </c>
      <c r="C72" s="66" t="s">
        <v>730</v>
      </c>
      <c r="D72" s="68" t="s">
        <v>400</v>
      </c>
      <c r="E72" s="76"/>
      <c r="F72" s="69"/>
      <c r="G72" s="69">
        <v>6.0377299999999998</v>
      </c>
      <c r="H72" s="69"/>
      <c r="I72" s="69"/>
      <c r="J72" s="69"/>
      <c r="K72" s="69"/>
      <c r="L72" s="77">
        <v>3920.3</v>
      </c>
    </row>
    <row r="73" spans="1:101" ht="14.25" x14ac:dyDescent="0.2">
      <c r="A73" s="67"/>
      <c r="B73" s="67" t="s">
        <v>398</v>
      </c>
      <c r="C73" s="67" t="s">
        <v>399</v>
      </c>
      <c r="D73" s="68" t="s">
        <v>400</v>
      </c>
      <c r="E73" s="69">
        <v>262.51</v>
      </c>
      <c r="F73" s="69">
        <v>1.1499999999999999</v>
      </c>
      <c r="G73" s="69">
        <v>6.0377299999999998</v>
      </c>
      <c r="H73" s="71"/>
      <c r="I73" s="70"/>
      <c r="J73" s="71">
        <v>649.29999999999995</v>
      </c>
      <c r="K73" s="70"/>
      <c r="L73" s="71">
        <v>3920.3</v>
      </c>
    </row>
    <row r="74" spans="1:101" ht="15" x14ac:dyDescent="0.2">
      <c r="A74" s="66"/>
      <c r="B74" s="69">
        <v>4</v>
      </c>
      <c r="C74" s="66" t="s">
        <v>731</v>
      </c>
      <c r="D74" s="68"/>
      <c r="E74" s="76"/>
      <c r="F74" s="69"/>
      <c r="G74" s="69"/>
      <c r="H74" s="69"/>
      <c r="I74" s="69"/>
      <c r="J74" s="69"/>
      <c r="K74" s="69"/>
      <c r="L74" s="77">
        <v>60.05</v>
      </c>
    </row>
    <row r="75" spans="1:101" ht="14.25" x14ac:dyDescent="0.2">
      <c r="A75" s="67"/>
      <c r="B75" s="67" t="s">
        <v>401</v>
      </c>
      <c r="C75" s="67" t="s">
        <v>403</v>
      </c>
      <c r="D75" s="68" t="s">
        <v>113</v>
      </c>
      <c r="E75" s="69">
        <v>8.1</v>
      </c>
      <c r="F75" s="69"/>
      <c r="G75" s="69">
        <v>0.16200000000000001</v>
      </c>
      <c r="H75" s="71">
        <v>35.71</v>
      </c>
      <c r="I75" s="70">
        <v>1.53</v>
      </c>
      <c r="J75" s="71">
        <v>54.64</v>
      </c>
      <c r="K75" s="70"/>
      <c r="L75" s="71">
        <v>8.85</v>
      </c>
    </row>
    <row r="76" spans="1:101" ht="14.25" x14ac:dyDescent="0.2">
      <c r="A76" s="67"/>
      <c r="B76" s="67" t="s">
        <v>404</v>
      </c>
      <c r="C76" s="67" t="s">
        <v>406</v>
      </c>
      <c r="D76" s="68" t="s">
        <v>223</v>
      </c>
      <c r="E76" s="69">
        <v>5</v>
      </c>
      <c r="F76" s="69"/>
      <c r="G76" s="69">
        <v>0.1</v>
      </c>
      <c r="H76" s="71">
        <v>128.4</v>
      </c>
      <c r="I76" s="70">
        <v>1.33</v>
      </c>
      <c r="J76" s="71">
        <v>170.77</v>
      </c>
      <c r="K76" s="70"/>
      <c r="L76" s="71">
        <v>17.079999999999998</v>
      </c>
    </row>
    <row r="77" spans="1:101" ht="28.5" x14ac:dyDescent="0.2">
      <c r="A77" s="67"/>
      <c r="B77" s="67" t="s">
        <v>407</v>
      </c>
      <c r="C77" s="67" t="s">
        <v>409</v>
      </c>
      <c r="D77" s="68" t="s">
        <v>223</v>
      </c>
      <c r="E77" s="69">
        <v>12</v>
      </c>
      <c r="F77" s="69"/>
      <c r="G77" s="69">
        <v>0.24</v>
      </c>
      <c r="H77" s="71">
        <v>79.88</v>
      </c>
      <c r="I77" s="70">
        <v>1.4</v>
      </c>
      <c r="J77" s="71">
        <v>111.83</v>
      </c>
      <c r="K77" s="70"/>
      <c r="L77" s="71">
        <v>26.84</v>
      </c>
    </row>
    <row r="78" spans="1:101" ht="57" x14ac:dyDescent="0.2">
      <c r="A78" s="67"/>
      <c r="B78" s="67" t="s">
        <v>410</v>
      </c>
      <c r="C78" s="78" t="s">
        <v>412</v>
      </c>
      <c r="D78" s="79" t="s">
        <v>125</v>
      </c>
      <c r="E78" s="80">
        <v>5.0000000000000001E-3</v>
      </c>
      <c r="F78" s="80"/>
      <c r="G78" s="80">
        <v>1E-4</v>
      </c>
      <c r="H78" s="81">
        <v>60697.21</v>
      </c>
      <c r="I78" s="82">
        <v>1.2</v>
      </c>
      <c r="J78" s="81">
        <v>72836.649999999994</v>
      </c>
      <c r="K78" s="82"/>
      <c r="L78" s="81">
        <v>7.28</v>
      </c>
    </row>
    <row r="79" spans="1:101" ht="15" x14ac:dyDescent="0.2">
      <c r="A79" s="67"/>
      <c r="B79" s="67"/>
      <c r="C79" s="85" t="s">
        <v>732</v>
      </c>
      <c r="D79" s="68"/>
      <c r="E79" s="69"/>
      <c r="F79" s="69"/>
      <c r="G79" s="69"/>
      <c r="H79" s="71"/>
      <c r="I79" s="70"/>
      <c r="J79" s="71"/>
      <c r="K79" s="70"/>
      <c r="L79" s="71">
        <v>3980.3500000000004</v>
      </c>
    </row>
    <row r="80" spans="1:101" ht="14.25" x14ac:dyDescent="0.2">
      <c r="A80" s="67"/>
      <c r="B80" s="67"/>
      <c r="C80" s="67" t="s">
        <v>733</v>
      </c>
      <c r="D80" s="68"/>
      <c r="E80" s="69"/>
      <c r="F80" s="69"/>
      <c r="G80" s="69"/>
      <c r="H80" s="71"/>
      <c r="I80" s="70"/>
      <c r="J80" s="71"/>
      <c r="K80" s="70"/>
      <c r="L80" s="71">
        <v>3920.3</v>
      </c>
    </row>
    <row r="81" spans="1:101" ht="42.75" x14ac:dyDescent="0.2">
      <c r="A81" s="67"/>
      <c r="B81" s="67" t="s">
        <v>29</v>
      </c>
      <c r="C81" s="67" t="s">
        <v>734</v>
      </c>
      <c r="D81" s="68" t="s">
        <v>141</v>
      </c>
      <c r="E81" s="69">
        <v>103</v>
      </c>
      <c r="F81" s="69"/>
      <c r="G81" s="69">
        <v>103</v>
      </c>
      <c r="H81" s="71"/>
      <c r="I81" s="70"/>
      <c r="J81" s="71"/>
      <c r="K81" s="70"/>
      <c r="L81" s="71">
        <v>4037.91</v>
      </c>
    </row>
    <row r="82" spans="1:101" ht="42.75" x14ac:dyDescent="0.2">
      <c r="A82" s="78"/>
      <c r="B82" s="78" t="s">
        <v>30</v>
      </c>
      <c r="C82" s="78" t="s">
        <v>735</v>
      </c>
      <c r="D82" s="79" t="s">
        <v>141</v>
      </c>
      <c r="E82" s="80">
        <v>52</v>
      </c>
      <c r="F82" s="80"/>
      <c r="G82" s="80">
        <v>52</v>
      </c>
      <c r="H82" s="81"/>
      <c r="I82" s="82"/>
      <c r="J82" s="81"/>
      <c r="K82" s="82"/>
      <c r="L82" s="81">
        <v>2038.56</v>
      </c>
    </row>
    <row r="83" spans="1:101" ht="15" x14ac:dyDescent="0.2">
      <c r="C83" s="87" t="s">
        <v>736</v>
      </c>
      <c r="D83" s="87"/>
      <c r="E83" s="87"/>
      <c r="F83" s="87"/>
      <c r="G83" s="87"/>
      <c r="H83" s="87"/>
      <c r="I83" s="88">
        <v>502841</v>
      </c>
      <c r="J83" s="88"/>
      <c r="K83" s="88">
        <v>10056.82</v>
      </c>
      <c r="L83" s="88"/>
      <c r="AD83">
        <f>ROUND((Source!AT31/100)*((ROUND(SUMIF(SmtRes!AQ12:'SmtRes'!AQ16,"=1",SmtRes!AD12:'SmtRes'!AD16)*Source!I31, 2)+ROUND(SUMIF(SmtRes!AQ12:'SmtRes'!AQ16,"=1",SmtRes!AC12:'SmtRes'!AC16)*Source!I31, 2))), 2)</f>
        <v>13.38</v>
      </c>
      <c r="AE83">
        <f>ROUND((Source!AU31/100)*((ROUND(SUMIF(SmtRes!AQ12:'SmtRes'!AQ16,"=1",SmtRes!AD12:'SmtRes'!AD16)*Source!I31, 2)+ROUND(SUMIF(SmtRes!AQ12:'SmtRes'!AQ16,"=1",SmtRes!AC12:'SmtRes'!AC16)*Source!I31, 2))), 2)</f>
        <v>6.75</v>
      </c>
      <c r="AN83" s="83">
        <f>L72+L74+L81+L82</f>
        <v>10056.82</v>
      </c>
      <c r="AO83">
        <f>0</f>
        <v>0</v>
      </c>
      <c r="AQ83" t="s">
        <v>737</v>
      </c>
      <c r="AR83" s="83">
        <f>L72</f>
        <v>3920.3</v>
      </c>
      <c r="AT83">
        <f>0</f>
        <v>0</v>
      </c>
      <c r="AV83" t="s">
        <v>737</v>
      </c>
      <c r="AW83" s="83">
        <f>L74</f>
        <v>60.05</v>
      </c>
      <c r="AZ83">
        <f>Source!X31</f>
        <v>4037.91</v>
      </c>
      <c r="BA83">
        <f>Source!Y31</f>
        <v>2038.56</v>
      </c>
      <c r="CD83">
        <v>1</v>
      </c>
    </row>
    <row r="84" spans="1:101" ht="57" x14ac:dyDescent="0.2">
      <c r="A84" s="65" t="s">
        <v>42</v>
      </c>
      <c r="B84" s="67" t="s">
        <v>738</v>
      </c>
      <c r="C84" s="67" t="s">
        <v>43</v>
      </c>
      <c r="D84" s="68" t="s">
        <v>21</v>
      </c>
      <c r="E84" s="69">
        <v>0.01</v>
      </c>
      <c r="F84" s="69"/>
      <c r="G84" s="69">
        <v>0.01</v>
      </c>
      <c r="H84" s="71"/>
      <c r="I84" s="70"/>
      <c r="J84" s="71"/>
      <c r="K84" s="70"/>
      <c r="L84" s="71"/>
    </row>
    <row r="85" spans="1:101" ht="38.25" x14ac:dyDescent="0.2">
      <c r="B85" s="72" t="s">
        <v>671</v>
      </c>
      <c r="C85" s="73" t="s">
        <v>729</v>
      </c>
      <c r="D85" s="73"/>
      <c r="E85" s="73"/>
      <c r="F85" s="73"/>
      <c r="G85" s="73"/>
      <c r="H85" s="73"/>
      <c r="I85" s="73"/>
      <c r="J85" s="73"/>
      <c r="K85" s="73"/>
      <c r="L85" s="73"/>
      <c r="CW85" s="74" t="s">
        <v>729</v>
      </c>
    </row>
    <row r="86" spans="1:101" x14ac:dyDescent="0.2">
      <c r="C86" s="75" t="s">
        <v>850</v>
      </c>
    </row>
    <row r="87" spans="1:101" ht="15" x14ac:dyDescent="0.2">
      <c r="A87" s="66"/>
      <c r="B87" s="69">
        <v>1</v>
      </c>
      <c r="C87" s="66" t="s">
        <v>730</v>
      </c>
      <c r="D87" s="68" t="s">
        <v>400</v>
      </c>
      <c r="E87" s="76"/>
      <c r="F87" s="69"/>
      <c r="G87" s="69">
        <v>3.0188649999999999</v>
      </c>
      <c r="H87" s="69"/>
      <c r="I87" s="69"/>
      <c r="J87" s="69"/>
      <c r="K87" s="69"/>
      <c r="L87" s="77">
        <v>1960.15</v>
      </c>
    </row>
    <row r="88" spans="1:101" ht="14.25" x14ac:dyDescent="0.2">
      <c r="A88" s="67"/>
      <c r="B88" s="67" t="s">
        <v>398</v>
      </c>
      <c r="C88" s="67" t="s">
        <v>399</v>
      </c>
      <c r="D88" s="68" t="s">
        <v>400</v>
      </c>
      <c r="E88" s="69">
        <v>262.51</v>
      </c>
      <c r="F88" s="69">
        <v>1.1499999999999999</v>
      </c>
      <c r="G88" s="69">
        <v>3.0188649999999999</v>
      </c>
      <c r="H88" s="71"/>
      <c r="I88" s="70"/>
      <c r="J88" s="71">
        <v>649.29999999999995</v>
      </c>
      <c r="K88" s="70"/>
      <c r="L88" s="71">
        <v>1960.15</v>
      </c>
    </row>
    <row r="89" spans="1:101" ht="15" x14ac:dyDescent="0.2">
      <c r="A89" s="66"/>
      <c r="B89" s="69">
        <v>4</v>
      </c>
      <c r="C89" s="66" t="s">
        <v>731</v>
      </c>
      <c r="D89" s="68"/>
      <c r="E89" s="76"/>
      <c r="F89" s="69"/>
      <c r="G89" s="69"/>
      <c r="H89" s="69"/>
      <c r="I89" s="69"/>
      <c r="J89" s="69"/>
      <c r="K89" s="69"/>
      <c r="L89" s="77">
        <v>30.03</v>
      </c>
    </row>
    <row r="90" spans="1:101" ht="14.25" x14ac:dyDescent="0.2">
      <c r="A90" s="67"/>
      <c r="B90" s="67" t="s">
        <v>401</v>
      </c>
      <c r="C90" s="67" t="s">
        <v>403</v>
      </c>
      <c r="D90" s="68" t="s">
        <v>113</v>
      </c>
      <c r="E90" s="69">
        <v>8.1</v>
      </c>
      <c r="F90" s="69"/>
      <c r="G90" s="69">
        <v>8.1000000000000003E-2</v>
      </c>
      <c r="H90" s="71">
        <v>35.71</v>
      </c>
      <c r="I90" s="70">
        <v>1.53</v>
      </c>
      <c r="J90" s="71">
        <v>54.64</v>
      </c>
      <c r="K90" s="70"/>
      <c r="L90" s="71">
        <v>4.43</v>
      </c>
    </row>
    <row r="91" spans="1:101" ht="14.25" x14ac:dyDescent="0.2">
      <c r="A91" s="67"/>
      <c r="B91" s="67" t="s">
        <v>404</v>
      </c>
      <c r="C91" s="67" t="s">
        <v>406</v>
      </c>
      <c r="D91" s="68" t="s">
        <v>223</v>
      </c>
      <c r="E91" s="69">
        <v>5</v>
      </c>
      <c r="F91" s="69"/>
      <c r="G91" s="69">
        <v>0.05</v>
      </c>
      <c r="H91" s="71">
        <v>128.4</v>
      </c>
      <c r="I91" s="70">
        <v>1.33</v>
      </c>
      <c r="J91" s="71">
        <v>170.77</v>
      </c>
      <c r="K91" s="70"/>
      <c r="L91" s="71">
        <v>8.5399999999999991</v>
      </c>
    </row>
    <row r="92" spans="1:101" ht="28.5" x14ac:dyDescent="0.2">
      <c r="A92" s="67"/>
      <c r="B92" s="67" t="s">
        <v>407</v>
      </c>
      <c r="C92" s="67" t="s">
        <v>409</v>
      </c>
      <c r="D92" s="68" t="s">
        <v>223</v>
      </c>
      <c r="E92" s="69">
        <v>12</v>
      </c>
      <c r="F92" s="69"/>
      <c r="G92" s="69">
        <v>0.12</v>
      </c>
      <c r="H92" s="71">
        <v>79.88</v>
      </c>
      <c r="I92" s="70">
        <v>1.4</v>
      </c>
      <c r="J92" s="71">
        <v>111.83</v>
      </c>
      <c r="K92" s="70"/>
      <c r="L92" s="71">
        <v>13.42</v>
      </c>
    </row>
    <row r="93" spans="1:101" ht="57" x14ac:dyDescent="0.2">
      <c r="A93" s="67"/>
      <c r="B93" s="67" t="s">
        <v>410</v>
      </c>
      <c r="C93" s="78" t="s">
        <v>412</v>
      </c>
      <c r="D93" s="79" t="s">
        <v>125</v>
      </c>
      <c r="E93" s="80">
        <v>5.0000000000000001E-3</v>
      </c>
      <c r="F93" s="80"/>
      <c r="G93" s="80">
        <v>5.0000000000000002E-5</v>
      </c>
      <c r="H93" s="81">
        <v>60697.21</v>
      </c>
      <c r="I93" s="82">
        <v>1.2</v>
      </c>
      <c r="J93" s="81">
        <v>72836.649999999994</v>
      </c>
      <c r="K93" s="82"/>
      <c r="L93" s="81">
        <v>3.64</v>
      </c>
    </row>
    <row r="94" spans="1:101" ht="15" x14ac:dyDescent="0.2">
      <c r="A94" s="67"/>
      <c r="B94" s="67"/>
      <c r="C94" s="85" t="s">
        <v>732</v>
      </c>
      <c r="D94" s="68"/>
      <c r="E94" s="69"/>
      <c r="F94" s="69"/>
      <c r="G94" s="69"/>
      <c r="H94" s="71"/>
      <c r="I94" s="70"/>
      <c r="J94" s="71"/>
      <c r="K94" s="70"/>
      <c r="L94" s="71">
        <v>1990.18</v>
      </c>
    </row>
    <row r="95" spans="1:101" ht="14.25" x14ac:dyDescent="0.2">
      <c r="A95" s="67"/>
      <c r="B95" s="67"/>
      <c r="C95" s="67" t="s">
        <v>733</v>
      </c>
      <c r="D95" s="68"/>
      <c r="E95" s="69"/>
      <c r="F95" s="69"/>
      <c r="G95" s="69"/>
      <c r="H95" s="71"/>
      <c r="I95" s="70"/>
      <c r="J95" s="71"/>
      <c r="K95" s="70"/>
      <c r="L95" s="71">
        <v>1960.15</v>
      </c>
    </row>
    <row r="96" spans="1:101" ht="42.75" x14ac:dyDescent="0.2">
      <c r="A96" s="67"/>
      <c r="B96" s="67" t="s">
        <v>29</v>
      </c>
      <c r="C96" s="67" t="s">
        <v>734</v>
      </c>
      <c r="D96" s="68" t="s">
        <v>141</v>
      </c>
      <c r="E96" s="69">
        <v>103</v>
      </c>
      <c r="F96" s="69"/>
      <c r="G96" s="69">
        <v>103</v>
      </c>
      <c r="H96" s="71"/>
      <c r="I96" s="70"/>
      <c r="J96" s="71"/>
      <c r="K96" s="70"/>
      <c r="L96" s="71">
        <v>2018.95</v>
      </c>
    </row>
    <row r="97" spans="1:101" ht="42.75" x14ac:dyDescent="0.2">
      <c r="A97" s="78"/>
      <c r="B97" s="78" t="s">
        <v>30</v>
      </c>
      <c r="C97" s="78" t="s">
        <v>735</v>
      </c>
      <c r="D97" s="79" t="s">
        <v>141</v>
      </c>
      <c r="E97" s="80">
        <v>52</v>
      </c>
      <c r="F97" s="80"/>
      <c r="G97" s="80">
        <v>52</v>
      </c>
      <c r="H97" s="81"/>
      <c r="I97" s="82"/>
      <c r="J97" s="81"/>
      <c r="K97" s="82"/>
      <c r="L97" s="81">
        <v>1019.28</v>
      </c>
    </row>
    <row r="98" spans="1:101" ht="15" x14ac:dyDescent="0.2">
      <c r="C98" s="87" t="s">
        <v>736</v>
      </c>
      <c r="D98" s="87"/>
      <c r="E98" s="87"/>
      <c r="F98" s="87"/>
      <c r="G98" s="87"/>
      <c r="H98" s="87"/>
      <c r="I98" s="88">
        <v>502841</v>
      </c>
      <c r="J98" s="88"/>
      <c r="K98" s="88">
        <v>5028.41</v>
      </c>
      <c r="L98" s="88"/>
      <c r="AD98">
        <f>ROUND((Source!AT32/100)*((ROUND(SUMIF(SmtRes!AQ17:'SmtRes'!AQ21,"=1",SmtRes!AD17:'SmtRes'!AD21)*Source!I32, 2)+ROUND(SUMIF(SmtRes!AQ17:'SmtRes'!AQ21,"=1",SmtRes!AC17:'SmtRes'!AC21)*Source!I32, 2))), 2)</f>
        <v>6.68</v>
      </c>
      <c r="AE98">
        <f>ROUND((Source!AU32/100)*((ROUND(SUMIF(SmtRes!AQ17:'SmtRes'!AQ21,"=1",SmtRes!AD17:'SmtRes'!AD21)*Source!I32, 2)+ROUND(SUMIF(SmtRes!AQ17:'SmtRes'!AQ21,"=1",SmtRes!AC17:'SmtRes'!AC21)*Source!I32, 2))), 2)</f>
        <v>3.37</v>
      </c>
      <c r="AN98" s="83">
        <f>L87+L89+L96+L97</f>
        <v>5028.41</v>
      </c>
      <c r="AO98">
        <f>0</f>
        <v>0</v>
      </c>
      <c r="AQ98" t="s">
        <v>737</v>
      </c>
      <c r="AR98" s="83">
        <f>L87</f>
        <v>1960.15</v>
      </c>
      <c r="AT98">
        <f>0</f>
        <v>0</v>
      </c>
      <c r="AV98" t="s">
        <v>737</v>
      </c>
      <c r="AW98" s="83">
        <f>L89</f>
        <v>30.03</v>
      </c>
      <c r="AZ98">
        <f>Source!X32</f>
        <v>2018.95</v>
      </c>
      <c r="BA98">
        <f>Source!Y32</f>
        <v>1019.28</v>
      </c>
      <c r="CD98">
        <v>1</v>
      </c>
    </row>
    <row r="99" spans="1:101" ht="57" x14ac:dyDescent="0.2">
      <c r="A99" s="65" t="s">
        <v>44</v>
      </c>
      <c r="B99" s="67" t="s">
        <v>738</v>
      </c>
      <c r="C99" s="67" t="s">
        <v>45</v>
      </c>
      <c r="D99" s="68" t="s">
        <v>21</v>
      </c>
      <c r="E99" s="69">
        <v>7.0000000000000007E-2</v>
      </c>
      <c r="F99" s="69"/>
      <c r="G99" s="69">
        <v>7.0000000000000007E-2</v>
      </c>
      <c r="H99" s="71"/>
      <c r="I99" s="70"/>
      <c r="J99" s="71"/>
      <c r="K99" s="70"/>
      <c r="L99" s="71"/>
    </row>
    <row r="100" spans="1:101" ht="38.25" x14ac:dyDescent="0.2">
      <c r="B100" s="72" t="s">
        <v>671</v>
      </c>
      <c r="C100" s="73" t="s">
        <v>729</v>
      </c>
      <c r="D100" s="73"/>
      <c r="E100" s="73"/>
      <c r="F100" s="73"/>
      <c r="G100" s="73"/>
      <c r="H100" s="73"/>
      <c r="I100" s="73"/>
      <c r="J100" s="73"/>
      <c r="K100" s="73"/>
      <c r="L100" s="73"/>
      <c r="CW100" s="74" t="s">
        <v>729</v>
      </c>
    </row>
    <row r="101" spans="1:101" x14ac:dyDescent="0.2">
      <c r="C101" s="75" t="s">
        <v>851</v>
      </c>
    </row>
    <row r="102" spans="1:101" ht="15" x14ac:dyDescent="0.2">
      <c r="A102" s="66"/>
      <c r="B102" s="69">
        <v>1</v>
      </c>
      <c r="C102" s="66" t="s">
        <v>730</v>
      </c>
      <c r="D102" s="68" t="s">
        <v>400</v>
      </c>
      <c r="E102" s="76"/>
      <c r="F102" s="69"/>
      <c r="G102" s="69">
        <v>21.132055000000001</v>
      </c>
      <c r="H102" s="69"/>
      <c r="I102" s="69"/>
      <c r="J102" s="69"/>
      <c r="K102" s="69"/>
      <c r="L102" s="77">
        <v>13721.04</v>
      </c>
    </row>
    <row r="103" spans="1:101" ht="14.25" x14ac:dyDescent="0.2">
      <c r="A103" s="67"/>
      <c r="B103" s="67" t="s">
        <v>398</v>
      </c>
      <c r="C103" s="67" t="s">
        <v>399</v>
      </c>
      <c r="D103" s="68" t="s">
        <v>400</v>
      </c>
      <c r="E103" s="69">
        <v>262.51</v>
      </c>
      <c r="F103" s="69">
        <v>1.1499999999999999</v>
      </c>
      <c r="G103" s="69">
        <v>21.132055000000001</v>
      </c>
      <c r="H103" s="71"/>
      <c r="I103" s="70"/>
      <c r="J103" s="71">
        <v>649.29999999999995</v>
      </c>
      <c r="K103" s="70"/>
      <c r="L103" s="71">
        <v>13721.04</v>
      </c>
    </row>
    <row r="104" spans="1:101" ht="15" x14ac:dyDescent="0.2">
      <c r="A104" s="66"/>
      <c r="B104" s="69">
        <v>4</v>
      </c>
      <c r="C104" s="66" t="s">
        <v>731</v>
      </c>
      <c r="D104" s="68"/>
      <c r="E104" s="76"/>
      <c r="F104" s="69"/>
      <c r="G104" s="69"/>
      <c r="H104" s="69"/>
      <c r="I104" s="69"/>
      <c r="J104" s="69"/>
      <c r="K104" s="69"/>
      <c r="L104" s="77">
        <v>210.18</v>
      </c>
    </row>
    <row r="105" spans="1:101" ht="14.25" x14ac:dyDescent="0.2">
      <c r="A105" s="67"/>
      <c r="B105" s="67" t="s">
        <v>401</v>
      </c>
      <c r="C105" s="67" t="s">
        <v>403</v>
      </c>
      <c r="D105" s="68" t="s">
        <v>113</v>
      </c>
      <c r="E105" s="69">
        <v>8.1</v>
      </c>
      <c r="F105" s="69"/>
      <c r="G105" s="69">
        <v>0.56699999999999995</v>
      </c>
      <c r="H105" s="71">
        <v>35.71</v>
      </c>
      <c r="I105" s="70">
        <v>1.53</v>
      </c>
      <c r="J105" s="71">
        <v>54.64</v>
      </c>
      <c r="K105" s="70"/>
      <c r="L105" s="71">
        <v>30.98</v>
      </c>
    </row>
    <row r="106" spans="1:101" ht="14.25" x14ac:dyDescent="0.2">
      <c r="A106" s="67"/>
      <c r="B106" s="67" t="s">
        <v>404</v>
      </c>
      <c r="C106" s="67" t="s">
        <v>406</v>
      </c>
      <c r="D106" s="68" t="s">
        <v>223</v>
      </c>
      <c r="E106" s="69">
        <v>5</v>
      </c>
      <c r="F106" s="69"/>
      <c r="G106" s="69">
        <v>0.35</v>
      </c>
      <c r="H106" s="71">
        <v>128.4</v>
      </c>
      <c r="I106" s="70">
        <v>1.33</v>
      </c>
      <c r="J106" s="71">
        <v>170.77</v>
      </c>
      <c r="K106" s="70"/>
      <c r="L106" s="71">
        <v>59.77</v>
      </c>
    </row>
    <row r="107" spans="1:101" ht="28.5" x14ac:dyDescent="0.2">
      <c r="A107" s="67"/>
      <c r="B107" s="67" t="s">
        <v>407</v>
      </c>
      <c r="C107" s="67" t="s">
        <v>409</v>
      </c>
      <c r="D107" s="68" t="s">
        <v>223</v>
      </c>
      <c r="E107" s="69">
        <v>12</v>
      </c>
      <c r="F107" s="69"/>
      <c r="G107" s="69">
        <v>0.84</v>
      </c>
      <c r="H107" s="71">
        <v>79.88</v>
      </c>
      <c r="I107" s="70">
        <v>1.4</v>
      </c>
      <c r="J107" s="71">
        <v>111.83</v>
      </c>
      <c r="K107" s="70"/>
      <c r="L107" s="71">
        <v>93.94</v>
      </c>
    </row>
    <row r="108" spans="1:101" ht="57" x14ac:dyDescent="0.2">
      <c r="A108" s="67"/>
      <c r="B108" s="67" t="s">
        <v>410</v>
      </c>
      <c r="C108" s="78" t="s">
        <v>412</v>
      </c>
      <c r="D108" s="79" t="s">
        <v>125</v>
      </c>
      <c r="E108" s="80">
        <v>5.0000000000000001E-3</v>
      </c>
      <c r="F108" s="80"/>
      <c r="G108" s="80">
        <v>3.5E-4</v>
      </c>
      <c r="H108" s="81">
        <v>60697.21</v>
      </c>
      <c r="I108" s="82">
        <v>1.2</v>
      </c>
      <c r="J108" s="81">
        <v>72836.649999999994</v>
      </c>
      <c r="K108" s="82"/>
      <c r="L108" s="81">
        <v>25.49</v>
      </c>
    </row>
    <row r="109" spans="1:101" ht="15" x14ac:dyDescent="0.2">
      <c r="A109" s="67"/>
      <c r="B109" s="67"/>
      <c r="C109" s="85" t="s">
        <v>732</v>
      </c>
      <c r="D109" s="68"/>
      <c r="E109" s="69"/>
      <c r="F109" s="69"/>
      <c r="G109" s="69"/>
      <c r="H109" s="71"/>
      <c r="I109" s="70"/>
      <c r="J109" s="71"/>
      <c r="K109" s="70"/>
      <c r="L109" s="71">
        <v>13931.220000000001</v>
      </c>
    </row>
    <row r="110" spans="1:101" ht="14.25" x14ac:dyDescent="0.2">
      <c r="A110" s="67"/>
      <c r="B110" s="67"/>
      <c r="C110" s="67" t="s">
        <v>733</v>
      </c>
      <c r="D110" s="68"/>
      <c r="E110" s="69"/>
      <c r="F110" s="69"/>
      <c r="G110" s="69"/>
      <c r="H110" s="71"/>
      <c r="I110" s="70"/>
      <c r="J110" s="71"/>
      <c r="K110" s="70"/>
      <c r="L110" s="71">
        <v>13721.04</v>
      </c>
    </row>
    <row r="111" spans="1:101" ht="42.75" x14ac:dyDescent="0.2">
      <c r="A111" s="67"/>
      <c r="B111" s="67" t="s">
        <v>29</v>
      </c>
      <c r="C111" s="67" t="s">
        <v>734</v>
      </c>
      <c r="D111" s="68" t="s">
        <v>141</v>
      </c>
      <c r="E111" s="69">
        <v>103</v>
      </c>
      <c r="F111" s="69"/>
      <c r="G111" s="69">
        <v>103</v>
      </c>
      <c r="H111" s="71"/>
      <c r="I111" s="70"/>
      <c r="J111" s="71"/>
      <c r="K111" s="70"/>
      <c r="L111" s="71">
        <v>14132.67</v>
      </c>
    </row>
    <row r="112" spans="1:101" ht="42.75" x14ac:dyDescent="0.2">
      <c r="A112" s="78"/>
      <c r="B112" s="78" t="s">
        <v>30</v>
      </c>
      <c r="C112" s="78" t="s">
        <v>735</v>
      </c>
      <c r="D112" s="79" t="s">
        <v>141</v>
      </c>
      <c r="E112" s="80">
        <v>52</v>
      </c>
      <c r="F112" s="80"/>
      <c r="G112" s="80">
        <v>52</v>
      </c>
      <c r="H112" s="81"/>
      <c r="I112" s="82"/>
      <c r="J112" s="81"/>
      <c r="K112" s="82"/>
      <c r="L112" s="81">
        <v>7134.94</v>
      </c>
    </row>
    <row r="113" spans="1:101" ht="15" x14ac:dyDescent="0.2">
      <c r="C113" s="87" t="s">
        <v>736</v>
      </c>
      <c r="D113" s="87"/>
      <c r="E113" s="87"/>
      <c r="F113" s="87"/>
      <c r="G113" s="87"/>
      <c r="H113" s="87"/>
      <c r="I113" s="88">
        <v>502840.42857142852</v>
      </c>
      <c r="J113" s="88"/>
      <c r="K113" s="88">
        <v>35198.83</v>
      </c>
      <c r="L113" s="88"/>
      <c r="AD113">
        <f>ROUND((Source!AT33/100)*((ROUND(SUMIF(SmtRes!AQ22:'SmtRes'!AQ26,"=1",SmtRes!AD22:'SmtRes'!AD26)*Source!I33, 2)+ROUND(SUMIF(SmtRes!AQ22:'SmtRes'!AQ26,"=1",SmtRes!AC22:'SmtRes'!AC26)*Source!I33, 2))), 2)</f>
        <v>46.81</v>
      </c>
      <c r="AE113">
        <f>ROUND((Source!AU33/100)*((ROUND(SUMIF(SmtRes!AQ22:'SmtRes'!AQ26,"=1",SmtRes!AD22:'SmtRes'!AD26)*Source!I33, 2)+ROUND(SUMIF(SmtRes!AQ22:'SmtRes'!AQ26,"=1",SmtRes!AC22:'SmtRes'!AC26)*Source!I33, 2))), 2)</f>
        <v>23.63</v>
      </c>
      <c r="AN113" s="83">
        <f>L102+L104+L111+L112</f>
        <v>35198.83</v>
      </c>
      <c r="AO113">
        <f>0</f>
        <v>0</v>
      </c>
      <c r="AQ113" t="s">
        <v>737</v>
      </c>
      <c r="AR113" s="83">
        <f>L102</f>
        <v>13721.04</v>
      </c>
      <c r="AT113">
        <f>0</f>
        <v>0</v>
      </c>
      <c r="AV113" t="s">
        <v>737</v>
      </c>
      <c r="AW113" s="83">
        <f>L104</f>
        <v>210.18</v>
      </c>
      <c r="AZ113">
        <f>Source!X33</f>
        <v>14132.67</v>
      </c>
      <c r="BA113">
        <f>Source!Y33</f>
        <v>7134.94</v>
      </c>
      <c r="CD113">
        <v>1</v>
      </c>
    </row>
    <row r="114" spans="1:101" ht="57" x14ac:dyDescent="0.2">
      <c r="A114" s="65" t="s">
        <v>46</v>
      </c>
      <c r="B114" s="67" t="s">
        <v>739</v>
      </c>
      <c r="C114" s="67" t="s">
        <v>47</v>
      </c>
      <c r="D114" s="68" t="s">
        <v>21</v>
      </c>
      <c r="E114" s="69">
        <v>0.03</v>
      </c>
      <c r="F114" s="69"/>
      <c r="G114" s="69">
        <v>0.03</v>
      </c>
      <c r="H114" s="71"/>
      <c r="I114" s="70"/>
      <c r="J114" s="71"/>
      <c r="K114" s="70"/>
      <c r="L114" s="71"/>
    </row>
    <row r="115" spans="1:101" ht="38.25" x14ac:dyDescent="0.2">
      <c r="B115" s="72" t="s">
        <v>671</v>
      </c>
      <c r="C115" s="73" t="s">
        <v>729</v>
      </c>
      <c r="D115" s="73"/>
      <c r="E115" s="73"/>
      <c r="F115" s="73"/>
      <c r="G115" s="73"/>
      <c r="H115" s="73"/>
      <c r="I115" s="73"/>
      <c r="J115" s="73"/>
      <c r="K115" s="73"/>
      <c r="L115" s="73"/>
      <c r="CW115" s="74" t="s">
        <v>729</v>
      </c>
    </row>
    <row r="116" spans="1:101" x14ac:dyDescent="0.2">
      <c r="C116" s="75" t="s">
        <v>852</v>
      </c>
    </row>
    <row r="117" spans="1:101" ht="15" x14ac:dyDescent="0.2">
      <c r="A117" s="66"/>
      <c r="B117" s="69">
        <v>1</v>
      </c>
      <c r="C117" s="66" t="s">
        <v>730</v>
      </c>
      <c r="D117" s="68" t="s">
        <v>400</v>
      </c>
      <c r="E117" s="76"/>
      <c r="F117" s="69"/>
      <c r="G117" s="69">
        <v>13.403594999999999</v>
      </c>
      <c r="H117" s="69"/>
      <c r="I117" s="69"/>
      <c r="J117" s="69"/>
      <c r="K117" s="69"/>
      <c r="L117" s="77">
        <v>8702.9500000000007</v>
      </c>
    </row>
    <row r="118" spans="1:101" ht="14.25" x14ac:dyDescent="0.2">
      <c r="A118" s="67"/>
      <c r="B118" s="67" t="s">
        <v>398</v>
      </c>
      <c r="C118" s="67" t="s">
        <v>399</v>
      </c>
      <c r="D118" s="68" t="s">
        <v>400</v>
      </c>
      <c r="E118" s="69">
        <v>388.51</v>
      </c>
      <c r="F118" s="69">
        <v>1.1499999999999999</v>
      </c>
      <c r="G118" s="69">
        <v>13.403594999999999</v>
      </c>
      <c r="H118" s="71"/>
      <c r="I118" s="70"/>
      <c r="J118" s="71">
        <v>649.29999999999995</v>
      </c>
      <c r="K118" s="70"/>
      <c r="L118" s="71">
        <v>8702.9500000000007</v>
      </c>
    </row>
    <row r="119" spans="1:101" ht="15" x14ac:dyDescent="0.2">
      <c r="A119" s="66"/>
      <c r="B119" s="69">
        <v>4</v>
      </c>
      <c r="C119" s="66" t="s">
        <v>731</v>
      </c>
      <c r="D119" s="68"/>
      <c r="E119" s="76"/>
      <c r="F119" s="69"/>
      <c r="G119" s="69"/>
      <c r="H119" s="69"/>
      <c r="I119" s="69"/>
      <c r="J119" s="69"/>
      <c r="K119" s="69"/>
      <c r="L119" s="77">
        <v>96.97</v>
      </c>
    </row>
    <row r="120" spans="1:101" ht="14.25" x14ac:dyDescent="0.2">
      <c r="A120" s="67"/>
      <c r="B120" s="67" t="s">
        <v>401</v>
      </c>
      <c r="C120" s="67" t="s">
        <v>403</v>
      </c>
      <c r="D120" s="68" t="s">
        <v>113</v>
      </c>
      <c r="E120" s="69">
        <v>12.3</v>
      </c>
      <c r="F120" s="69"/>
      <c r="G120" s="69">
        <v>0.36899999999999999</v>
      </c>
      <c r="H120" s="71">
        <v>35.71</v>
      </c>
      <c r="I120" s="70">
        <v>1.53</v>
      </c>
      <c r="J120" s="71">
        <v>54.64</v>
      </c>
      <c r="K120" s="70"/>
      <c r="L120" s="71">
        <v>20.16</v>
      </c>
    </row>
    <row r="121" spans="1:101" ht="14.25" x14ac:dyDescent="0.2">
      <c r="A121" s="67"/>
      <c r="B121" s="67" t="s">
        <v>404</v>
      </c>
      <c r="C121" s="67" t="s">
        <v>406</v>
      </c>
      <c r="D121" s="68" t="s">
        <v>223</v>
      </c>
      <c r="E121" s="69">
        <v>5</v>
      </c>
      <c r="F121" s="69"/>
      <c r="G121" s="69">
        <v>0.15</v>
      </c>
      <c r="H121" s="71">
        <v>128.4</v>
      </c>
      <c r="I121" s="70">
        <v>1.33</v>
      </c>
      <c r="J121" s="71">
        <v>170.77</v>
      </c>
      <c r="K121" s="70"/>
      <c r="L121" s="71">
        <v>25.62</v>
      </c>
    </row>
    <row r="122" spans="1:101" ht="28.5" x14ac:dyDescent="0.2">
      <c r="A122" s="67"/>
      <c r="B122" s="67" t="s">
        <v>407</v>
      </c>
      <c r="C122" s="67" t="s">
        <v>409</v>
      </c>
      <c r="D122" s="68" t="s">
        <v>223</v>
      </c>
      <c r="E122" s="69">
        <v>12</v>
      </c>
      <c r="F122" s="69"/>
      <c r="G122" s="69">
        <v>0.36</v>
      </c>
      <c r="H122" s="71">
        <v>79.88</v>
      </c>
      <c r="I122" s="70">
        <v>1.4</v>
      </c>
      <c r="J122" s="71">
        <v>111.83</v>
      </c>
      <c r="K122" s="70"/>
      <c r="L122" s="71">
        <v>40.26</v>
      </c>
    </row>
    <row r="123" spans="1:101" ht="57" x14ac:dyDescent="0.2">
      <c r="A123" s="67"/>
      <c r="B123" s="67" t="s">
        <v>410</v>
      </c>
      <c r="C123" s="78" t="s">
        <v>412</v>
      </c>
      <c r="D123" s="79" t="s">
        <v>125</v>
      </c>
      <c r="E123" s="80">
        <v>5.0000000000000001E-3</v>
      </c>
      <c r="F123" s="80"/>
      <c r="G123" s="80">
        <v>1.4999999999999999E-4</v>
      </c>
      <c r="H123" s="81">
        <v>60697.21</v>
      </c>
      <c r="I123" s="82">
        <v>1.2</v>
      </c>
      <c r="J123" s="81">
        <v>72836.649999999994</v>
      </c>
      <c r="K123" s="82"/>
      <c r="L123" s="81">
        <v>10.93</v>
      </c>
    </row>
    <row r="124" spans="1:101" ht="15" x14ac:dyDescent="0.2">
      <c r="A124" s="67"/>
      <c r="B124" s="67"/>
      <c r="C124" s="85" t="s">
        <v>732</v>
      </c>
      <c r="D124" s="68"/>
      <c r="E124" s="69"/>
      <c r="F124" s="69"/>
      <c r="G124" s="69"/>
      <c r="H124" s="71"/>
      <c r="I124" s="70"/>
      <c r="J124" s="71"/>
      <c r="K124" s="70"/>
      <c r="L124" s="71">
        <v>8799.92</v>
      </c>
    </row>
    <row r="125" spans="1:101" ht="14.25" x14ac:dyDescent="0.2">
      <c r="A125" s="67"/>
      <c r="B125" s="67"/>
      <c r="C125" s="67" t="s">
        <v>733</v>
      </c>
      <c r="D125" s="68"/>
      <c r="E125" s="69"/>
      <c r="F125" s="69"/>
      <c r="G125" s="69"/>
      <c r="H125" s="71"/>
      <c r="I125" s="70"/>
      <c r="J125" s="71"/>
      <c r="K125" s="70"/>
      <c r="L125" s="71">
        <v>8702.9500000000007</v>
      </c>
    </row>
    <row r="126" spans="1:101" ht="42.75" x14ac:dyDescent="0.2">
      <c r="A126" s="67"/>
      <c r="B126" s="67" t="s">
        <v>29</v>
      </c>
      <c r="C126" s="67" t="s">
        <v>734</v>
      </c>
      <c r="D126" s="68" t="s">
        <v>141</v>
      </c>
      <c r="E126" s="69">
        <v>103</v>
      </c>
      <c r="F126" s="69"/>
      <c r="G126" s="69">
        <v>103</v>
      </c>
      <c r="H126" s="71"/>
      <c r="I126" s="70"/>
      <c r="J126" s="71"/>
      <c r="K126" s="70"/>
      <c r="L126" s="71">
        <v>8964.0400000000009</v>
      </c>
    </row>
    <row r="127" spans="1:101" ht="42.75" x14ac:dyDescent="0.2">
      <c r="A127" s="78"/>
      <c r="B127" s="78" t="s">
        <v>30</v>
      </c>
      <c r="C127" s="78" t="s">
        <v>735</v>
      </c>
      <c r="D127" s="79" t="s">
        <v>141</v>
      </c>
      <c r="E127" s="80">
        <v>52</v>
      </c>
      <c r="F127" s="80"/>
      <c r="G127" s="80">
        <v>52</v>
      </c>
      <c r="H127" s="81"/>
      <c r="I127" s="82"/>
      <c r="J127" s="81"/>
      <c r="K127" s="82"/>
      <c r="L127" s="81">
        <v>4525.53</v>
      </c>
    </row>
    <row r="128" spans="1:101" ht="15" x14ac:dyDescent="0.2">
      <c r="C128" s="87" t="s">
        <v>736</v>
      </c>
      <c r="D128" s="87"/>
      <c r="E128" s="87"/>
      <c r="F128" s="87"/>
      <c r="G128" s="87"/>
      <c r="H128" s="87"/>
      <c r="I128" s="88">
        <v>742983</v>
      </c>
      <c r="J128" s="88"/>
      <c r="K128" s="88">
        <v>22289.489999999998</v>
      </c>
      <c r="L128" s="88"/>
      <c r="AD128">
        <f>ROUND((Source!AT34/100)*((ROUND(SUMIF(SmtRes!AQ27:'SmtRes'!AQ31,"=1",SmtRes!AD27:'SmtRes'!AD31)*Source!I34, 2)+ROUND(SUMIF(SmtRes!AQ27:'SmtRes'!AQ31,"=1",SmtRes!AC27:'SmtRes'!AC31)*Source!I34, 2))), 2)</f>
        <v>20.059999999999999</v>
      </c>
      <c r="AE128">
        <f>ROUND((Source!AU34/100)*((ROUND(SUMIF(SmtRes!AQ27:'SmtRes'!AQ31,"=1",SmtRes!AD27:'SmtRes'!AD31)*Source!I34, 2)+ROUND(SUMIF(SmtRes!AQ27:'SmtRes'!AQ31,"=1",SmtRes!AC27:'SmtRes'!AC31)*Source!I34, 2))), 2)</f>
        <v>10.130000000000001</v>
      </c>
      <c r="AN128" s="83">
        <f>L117+L119+L126+L127</f>
        <v>22289.489999999998</v>
      </c>
      <c r="AO128">
        <f>0</f>
        <v>0</v>
      </c>
      <c r="AQ128" t="s">
        <v>737</v>
      </c>
      <c r="AR128" s="83">
        <f>L117</f>
        <v>8702.9500000000007</v>
      </c>
      <c r="AT128">
        <f>0</f>
        <v>0</v>
      </c>
      <c r="AV128" t="s">
        <v>737</v>
      </c>
      <c r="AW128" s="83">
        <f>L119</f>
        <v>96.97</v>
      </c>
      <c r="AZ128">
        <f>Source!X34</f>
        <v>8964.0400000000009</v>
      </c>
      <c r="BA128">
        <f>Source!Y34</f>
        <v>4525.53</v>
      </c>
      <c r="CD128">
        <v>1</v>
      </c>
    </row>
    <row r="130" spans="1:12" ht="15" x14ac:dyDescent="0.2">
      <c r="A130" s="91"/>
      <c r="B130" s="92"/>
      <c r="C130" s="93" t="s">
        <v>740</v>
      </c>
      <c r="D130" s="93"/>
      <c r="E130" s="93"/>
      <c r="F130" s="93"/>
      <c r="G130" s="93"/>
      <c r="H130" s="93"/>
      <c r="I130" s="77"/>
      <c r="J130" s="91"/>
      <c r="K130" s="94"/>
      <c r="L130" s="77">
        <v>35505.770000000004</v>
      </c>
    </row>
    <row r="131" spans="1:12" ht="14.25" x14ac:dyDescent="0.2">
      <c r="A131" s="86"/>
      <c r="B131" s="89"/>
      <c r="C131" s="95" t="s">
        <v>741</v>
      </c>
      <c r="D131" s="90"/>
      <c r="E131" s="90"/>
      <c r="F131" s="90"/>
      <c r="G131" s="90"/>
      <c r="H131" s="90"/>
      <c r="I131" s="71"/>
      <c r="J131" s="86"/>
      <c r="K131" s="69"/>
      <c r="L131" s="71"/>
    </row>
    <row r="132" spans="1:12" ht="14.25" x14ac:dyDescent="0.2">
      <c r="A132" s="86"/>
      <c r="B132" s="89"/>
      <c r="C132" s="90" t="s">
        <v>742</v>
      </c>
      <c r="D132" s="90"/>
      <c r="E132" s="90"/>
      <c r="F132" s="90"/>
      <c r="G132" s="90"/>
      <c r="H132" s="90"/>
      <c r="I132" s="71"/>
      <c r="J132" s="86"/>
      <c r="K132" s="69"/>
      <c r="L132" s="71">
        <v>34969.070000000007</v>
      </c>
    </row>
    <row r="133" spans="1:12" ht="14.25" hidden="1" x14ac:dyDescent="0.2">
      <c r="A133" s="86"/>
      <c r="B133" s="89"/>
      <c r="C133" s="90" t="s">
        <v>743</v>
      </c>
      <c r="D133" s="90"/>
      <c r="E133" s="90"/>
      <c r="F133" s="90"/>
      <c r="G133" s="90"/>
      <c r="H133" s="90"/>
      <c r="I133" s="71"/>
      <c r="J133" s="86"/>
      <c r="K133" s="69"/>
      <c r="L133" s="71">
        <v>0</v>
      </c>
    </row>
    <row r="134" spans="1:12" ht="14.25" hidden="1" x14ac:dyDescent="0.2">
      <c r="A134" s="86"/>
      <c r="B134" s="89"/>
      <c r="C134" s="95" t="s">
        <v>744</v>
      </c>
      <c r="D134" s="90"/>
      <c r="E134" s="90"/>
      <c r="F134" s="90"/>
      <c r="G134" s="90"/>
      <c r="H134" s="90"/>
      <c r="I134" s="71"/>
      <c r="J134" s="86"/>
      <c r="K134" s="69"/>
      <c r="L134" s="71"/>
    </row>
    <row r="135" spans="1:12" ht="14.25" hidden="1" x14ac:dyDescent="0.2">
      <c r="A135" s="86"/>
      <c r="B135" s="89"/>
      <c r="C135" s="90" t="s">
        <v>743</v>
      </c>
      <c r="D135" s="90"/>
      <c r="E135" s="90"/>
      <c r="F135" s="90"/>
      <c r="G135" s="90"/>
      <c r="H135" s="90"/>
      <c r="I135" s="71"/>
      <c r="J135" s="86"/>
      <c r="K135" s="69"/>
      <c r="L135" s="71">
        <v>0</v>
      </c>
    </row>
    <row r="136" spans="1:12" ht="14.25" hidden="1" x14ac:dyDescent="0.2">
      <c r="A136" s="86"/>
      <c r="B136" s="89"/>
      <c r="C136" s="95" t="s">
        <v>745</v>
      </c>
      <c r="D136" s="90"/>
      <c r="E136" s="90"/>
      <c r="F136" s="90"/>
      <c r="G136" s="90"/>
      <c r="H136" s="90"/>
      <c r="I136" s="71"/>
      <c r="J136" s="86"/>
      <c r="K136" s="69"/>
      <c r="L136" s="71"/>
    </row>
    <row r="137" spans="1:12" ht="14.25" hidden="1" x14ac:dyDescent="0.2">
      <c r="A137" s="86"/>
      <c r="B137" s="89"/>
      <c r="C137" s="90" t="s">
        <v>765</v>
      </c>
      <c r="D137" s="90"/>
      <c r="E137" s="90"/>
      <c r="F137" s="90"/>
      <c r="G137" s="90"/>
      <c r="H137" s="90"/>
      <c r="I137" s="71"/>
      <c r="J137" s="86"/>
      <c r="K137" s="69"/>
      <c r="L137" s="71">
        <v>0</v>
      </c>
    </row>
    <row r="138" spans="1:12" ht="14.25" hidden="1" x14ac:dyDescent="0.2">
      <c r="A138" s="86"/>
      <c r="B138" s="89"/>
      <c r="C138" s="90" t="s">
        <v>746</v>
      </c>
      <c r="D138" s="90"/>
      <c r="E138" s="90"/>
      <c r="F138" s="90"/>
      <c r="G138" s="90"/>
      <c r="H138" s="90"/>
      <c r="I138" s="71"/>
      <c r="J138" s="86"/>
      <c r="K138" s="69"/>
      <c r="L138" s="71">
        <v>0</v>
      </c>
    </row>
    <row r="139" spans="1:12" ht="14.25" x14ac:dyDescent="0.2">
      <c r="A139" s="86"/>
      <c r="B139" s="89"/>
      <c r="C139" s="90" t="s">
        <v>747</v>
      </c>
      <c r="D139" s="90"/>
      <c r="E139" s="90"/>
      <c r="F139" s="90"/>
      <c r="G139" s="90"/>
      <c r="H139" s="90"/>
      <c r="I139" s="71"/>
      <c r="J139" s="86"/>
      <c r="K139" s="69"/>
      <c r="L139" s="71">
        <v>536.70000000000005</v>
      </c>
    </row>
    <row r="140" spans="1:12" ht="14.25" x14ac:dyDescent="0.2">
      <c r="A140" s="86"/>
      <c r="B140" s="89"/>
      <c r="C140" s="95" t="s">
        <v>744</v>
      </c>
      <c r="D140" s="90"/>
      <c r="E140" s="90"/>
      <c r="F140" s="90"/>
      <c r="G140" s="90"/>
      <c r="H140" s="90"/>
      <c r="I140" s="71"/>
      <c r="J140" s="86"/>
      <c r="K140" s="69"/>
      <c r="L140" s="71"/>
    </row>
    <row r="141" spans="1:12" ht="14.25" x14ac:dyDescent="0.2">
      <c r="A141" s="86"/>
      <c r="B141" s="89"/>
      <c r="C141" s="90" t="s">
        <v>748</v>
      </c>
      <c r="D141" s="90"/>
      <c r="E141" s="90"/>
      <c r="F141" s="90"/>
      <c r="G141" s="90"/>
      <c r="H141" s="90"/>
      <c r="I141" s="71"/>
      <c r="J141" s="86"/>
      <c r="K141" s="69"/>
      <c r="L141" s="71">
        <v>536.70000000000005</v>
      </c>
    </row>
    <row r="142" spans="1:12" ht="14.25" hidden="1" x14ac:dyDescent="0.2">
      <c r="A142" s="86"/>
      <c r="B142" s="89"/>
      <c r="C142" s="90" t="s">
        <v>749</v>
      </c>
      <c r="D142" s="90"/>
      <c r="E142" s="90"/>
      <c r="F142" s="90"/>
      <c r="G142" s="90"/>
      <c r="H142" s="90"/>
      <c r="I142" s="71"/>
      <c r="J142" s="86"/>
      <c r="K142" s="69"/>
      <c r="L142" s="71">
        <v>0</v>
      </c>
    </row>
    <row r="143" spans="1:12" ht="14.25" hidden="1" x14ac:dyDescent="0.2">
      <c r="A143" s="86"/>
      <c r="B143" s="89"/>
      <c r="C143" s="90" t="s">
        <v>750</v>
      </c>
      <c r="D143" s="90"/>
      <c r="E143" s="90"/>
      <c r="F143" s="90"/>
      <c r="G143" s="90"/>
      <c r="H143" s="90"/>
      <c r="I143" s="71"/>
      <c r="J143" s="86"/>
      <c r="K143" s="69"/>
      <c r="L143" s="71">
        <v>0</v>
      </c>
    </row>
    <row r="144" spans="1:12" ht="14.25" x14ac:dyDescent="0.2">
      <c r="A144" s="86"/>
      <c r="B144" s="89"/>
      <c r="C144" s="90" t="s">
        <v>751</v>
      </c>
      <c r="D144" s="90"/>
      <c r="E144" s="90"/>
      <c r="F144" s="90"/>
      <c r="G144" s="90"/>
      <c r="H144" s="90"/>
      <c r="I144" s="71"/>
      <c r="J144" s="86"/>
      <c r="K144" s="69"/>
      <c r="L144" s="71">
        <v>34969.070000000007</v>
      </c>
    </row>
    <row r="145" spans="1:12" ht="14.25" x14ac:dyDescent="0.2">
      <c r="A145" s="86"/>
      <c r="B145" s="89"/>
      <c r="C145" s="90" t="s">
        <v>752</v>
      </c>
      <c r="D145" s="90"/>
      <c r="E145" s="90"/>
      <c r="F145" s="90"/>
      <c r="G145" s="90"/>
      <c r="H145" s="90"/>
      <c r="I145" s="71"/>
      <c r="J145" s="86"/>
      <c r="K145" s="69"/>
      <c r="L145" s="71">
        <v>36018.14</v>
      </c>
    </row>
    <row r="146" spans="1:12" ht="14.25" x14ac:dyDescent="0.2">
      <c r="A146" s="86"/>
      <c r="B146" s="89"/>
      <c r="C146" s="90" t="s">
        <v>753</v>
      </c>
      <c r="D146" s="90"/>
      <c r="E146" s="90"/>
      <c r="F146" s="90"/>
      <c r="G146" s="90"/>
      <c r="H146" s="90"/>
      <c r="I146" s="71"/>
      <c r="J146" s="86"/>
      <c r="K146" s="69"/>
      <c r="L146" s="71">
        <v>18183.919999999998</v>
      </c>
    </row>
    <row r="147" spans="1:12" ht="14.25" hidden="1" x14ac:dyDescent="0.2">
      <c r="A147" s="86"/>
      <c r="B147" s="89"/>
      <c r="C147" s="90" t="s">
        <v>754</v>
      </c>
      <c r="D147" s="90"/>
      <c r="E147" s="90"/>
      <c r="F147" s="90"/>
      <c r="G147" s="90"/>
      <c r="H147" s="90"/>
      <c r="I147" s="71"/>
      <c r="J147" s="86"/>
      <c r="K147" s="69"/>
      <c r="L147" s="71">
        <v>0</v>
      </c>
    </row>
    <row r="148" spans="1:12" ht="14.25" hidden="1" x14ac:dyDescent="0.2">
      <c r="A148" s="86"/>
      <c r="B148" s="89"/>
      <c r="C148" s="95" t="s">
        <v>741</v>
      </c>
      <c r="D148" s="90"/>
      <c r="E148" s="90"/>
      <c r="F148" s="90"/>
      <c r="G148" s="90"/>
      <c r="H148" s="90"/>
      <c r="I148" s="71"/>
      <c r="J148" s="86"/>
      <c r="K148" s="69"/>
      <c r="L148" s="71"/>
    </row>
    <row r="149" spans="1:12" ht="14.25" hidden="1" x14ac:dyDescent="0.2">
      <c r="A149" s="86"/>
      <c r="B149" s="89"/>
      <c r="C149" s="90" t="s">
        <v>755</v>
      </c>
      <c r="D149" s="90"/>
      <c r="E149" s="90"/>
      <c r="F149" s="90"/>
      <c r="G149" s="90"/>
      <c r="H149" s="90"/>
      <c r="I149" s="71"/>
      <c r="J149" s="86"/>
      <c r="K149" s="69"/>
      <c r="L149" s="71">
        <v>0</v>
      </c>
    </row>
    <row r="150" spans="1:12" ht="14.25" hidden="1" x14ac:dyDescent="0.2">
      <c r="A150" s="86"/>
      <c r="B150" s="89"/>
      <c r="C150" s="90" t="s">
        <v>756</v>
      </c>
      <c r="D150" s="90"/>
      <c r="E150" s="90"/>
      <c r="F150" s="90"/>
      <c r="G150" s="90"/>
      <c r="H150" s="90"/>
      <c r="I150" s="71"/>
      <c r="J150" s="86"/>
      <c r="K150" s="69"/>
      <c r="L150" s="71">
        <v>0</v>
      </c>
    </row>
    <row r="151" spans="1:12" ht="14.25" hidden="1" x14ac:dyDescent="0.2">
      <c r="A151" s="86"/>
      <c r="B151" s="89"/>
      <c r="C151" s="90" t="s">
        <v>757</v>
      </c>
      <c r="D151" s="90"/>
      <c r="E151" s="90"/>
      <c r="F151" s="90"/>
      <c r="G151" s="90"/>
      <c r="H151" s="90"/>
      <c r="I151" s="71"/>
      <c r="J151" s="86"/>
      <c r="K151" s="69"/>
      <c r="L151" s="71"/>
    </row>
    <row r="152" spans="1:12" ht="14.25" hidden="1" x14ac:dyDescent="0.2">
      <c r="A152" s="86"/>
      <c r="B152" s="89"/>
      <c r="C152" s="90" t="s">
        <v>757</v>
      </c>
      <c r="D152" s="90"/>
      <c r="E152" s="90"/>
      <c r="F152" s="90"/>
      <c r="G152" s="90"/>
      <c r="H152" s="90"/>
      <c r="I152" s="71"/>
      <c r="J152" s="86"/>
      <c r="K152" s="69"/>
      <c r="L152" s="71">
        <v>0</v>
      </c>
    </row>
    <row r="153" spans="1:12" ht="14.25" hidden="1" x14ac:dyDescent="0.2">
      <c r="A153" s="86"/>
      <c r="B153" s="89"/>
      <c r="C153" s="90" t="s">
        <v>758</v>
      </c>
      <c r="D153" s="90"/>
      <c r="E153" s="90"/>
      <c r="F153" s="90"/>
      <c r="G153" s="90"/>
      <c r="H153" s="90"/>
      <c r="I153" s="71"/>
      <c r="J153" s="86"/>
      <c r="K153" s="69"/>
      <c r="L153" s="71">
        <v>0</v>
      </c>
    </row>
    <row r="154" spans="1:12" ht="15" x14ac:dyDescent="0.2">
      <c r="A154" s="91"/>
      <c r="B154" s="92"/>
      <c r="C154" s="93" t="s">
        <v>759</v>
      </c>
      <c r="D154" s="93"/>
      <c r="E154" s="93"/>
      <c r="F154" s="93"/>
      <c r="G154" s="93"/>
      <c r="H154" s="93"/>
      <c r="I154" s="77"/>
      <c r="J154" s="91"/>
      <c r="K154" s="94"/>
      <c r="L154" s="77">
        <v>89707.83</v>
      </c>
    </row>
    <row r="155" spans="1:12" ht="14.25" x14ac:dyDescent="0.2">
      <c r="A155" s="86"/>
      <c r="B155" s="89"/>
      <c r="C155" s="95" t="s">
        <v>760</v>
      </c>
      <c r="D155" s="90"/>
      <c r="E155" s="90"/>
      <c r="F155" s="90"/>
      <c r="G155" s="90"/>
      <c r="H155" s="90"/>
      <c r="I155" s="71"/>
      <c r="J155" s="86"/>
      <c r="K155" s="69"/>
      <c r="L155" s="71"/>
    </row>
    <row r="156" spans="1:12" ht="14.25" hidden="1" x14ac:dyDescent="0.2">
      <c r="A156" s="86"/>
      <c r="B156" s="89"/>
      <c r="C156" s="90" t="s">
        <v>761</v>
      </c>
      <c r="D156" s="90"/>
      <c r="E156" s="90"/>
      <c r="F156" s="90"/>
      <c r="G156" s="90"/>
      <c r="H156" s="90"/>
      <c r="I156" s="71"/>
      <c r="J156" s="86"/>
      <c r="K156" s="69"/>
      <c r="L156" s="71">
        <v>0</v>
      </c>
    </row>
    <row r="157" spans="1:12" ht="14.25" hidden="1" x14ac:dyDescent="0.2">
      <c r="A157" s="86"/>
      <c r="B157" s="89"/>
      <c r="C157" s="90" t="s">
        <v>762</v>
      </c>
      <c r="D157" s="90"/>
      <c r="E157" s="90"/>
      <c r="F157" s="90"/>
      <c r="G157" s="90"/>
      <c r="H157" s="90"/>
      <c r="I157" s="71"/>
      <c r="J157" s="86"/>
      <c r="K157" s="69"/>
      <c r="L157" s="71">
        <v>0</v>
      </c>
    </row>
    <row r="158" spans="1:12" ht="14.25" x14ac:dyDescent="0.2">
      <c r="A158" s="86"/>
      <c r="B158" s="89"/>
      <c r="C158" s="90" t="s">
        <v>763</v>
      </c>
      <c r="D158" s="90"/>
      <c r="E158" s="90"/>
      <c r="F158" s="96"/>
      <c r="G158" s="76">
        <v>53.856569999999998</v>
      </c>
      <c r="H158" s="86"/>
      <c r="I158" s="86"/>
      <c r="J158" s="86"/>
      <c r="K158" s="86"/>
      <c r="L158" s="86"/>
    </row>
    <row r="159" spans="1:12" ht="14.25" hidden="1" customHeight="1" x14ac:dyDescent="0.2">
      <c r="A159" s="86"/>
      <c r="B159" s="89"/>
      <c r="C159" s="90" t="s">
        <v>764</v>
      </c>
      <c r="D159" s="90"/>
      <c r="E159" s="90"/>
      <c r="F159" s="96"/>
      <c r="G159" s="76">
        <v>0</v>
      </c>
      <c r="H159" s="86"/>
      <c r="I159" s="86"/>
      <c r="J159" s="86"/>
      <c r="K159" s="86"/>
      <c r="L159" s="86"/>
    </row>
    <row r="162" spans="1:101" ht="16.5" x14ac:dyDescent="0.2">
      <c r="A162" s="63" t="s">
        <v>766</v>
      </c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</row>
    <row r="163" spans="1:101" ht="28.5" x14ac:dyDescent="0.2">
      <c r="A163" s="65" t="s">
        <v>103</v>
      </c>
      <c r="B163" s="67" t="s">
        <v>767</v>
      </c>
      <c r="C163" s="67" t="s">
        <v>105</v>
      </c>
      <c r="D163" s="68" t="s">
        <v>21</v>
      </c>
      <c r="E163" s="69">
        <v>0.02</v>
      </c>
      <c r="F163" s="69"/>
      <c r="G163" s="69">
        <v>0.02</v>
      </c>
      <c r="H163" s="71"/>
      <c r="I163" s="70"/>
      <c r="J163" s="71"/>
      <c r="K163" s="70"/>
      <c r="L163" s="71"/>
    </row>
    <row r="164" spans="1:101" ht="38.25" x14ac:dyDescent="0.2">
      <c r="B164" s="72" t="s">
        <v>671</v>
      </c>
      <c r="C164" s="73" t="s">
        <v>729</v>
      </c>
      <c r="D164" s="73"/>
      <c r="E164" s="73"/>
      <c r="F164" s="73"/>
      <c r="G164" s="73"/>
      <c r="H164" s="73"/>
      <c r="I164" s="73"/>
      <c r="J164" s="73"/>
      <c r="K164" s="73"/>
      <c r="L164" s="73"/>
      <c r="CW164" s="74" t="s">
        <v>729</v>
      </c>
    </row>
    <row r="165" spans="1:101" x14ac:dyDescent="0.2">
      <c r="C165" s="75" t="s">
        <v>853</v>
      </c>
    </row>
    <row r="166" spans="1:101" ht="15" x14ac:dyDescent="0.2">
      <c r="A166" s="66"/>
      <c r="B166" s="69">
        <v>1</v>
      </c>
      <c r="C166" s="66" t="s">
        <v>730</v>
      </c>
      <c r="D166" s="68" t="s">
        <v>400</v>
      </c>
      <c r="E166" s="76"/>
      <c r="F166" s="69"/>
      <c r="G166" s="69">
        <v>6.9551999999999996</v>
      </c>
      <c r="H166" s="69"/>
      <c r="I166" s="69"/>
      <c r="J166" s="69"/>
      <c r="K166" s="69"/>
      <c r="L166" s="77">
        <v>4516.01</v>
      </c>
    </row>
    <row r="167" spans="1:101" ht="14.25" x14ac:dyDescent="0.2">
      <c r="A167" s="67"/>
      <c r="B167" s="67" t="s">
        <v>398</v>
      </c>
      <c r="C167" s="67" t="s">
        <v>399</v>
      </c>
      <c r="D167" s="68" t="s">
        <v>400</v>
      </c>
      <c r="E167" s="69">
        <v>302.39999999999998</v>
      </c>
      <c r="F167" s="69">
        <v>1.1499999999999999</v>
      </c>
      <c r="G167" s="69">
        <v>6.9551999999999996</v>
      </c>
      <c r="H167" s="71"/>
      <c r="I167" s="70"/>
      <c r="J167" s="71">
        <v>649.29999999999995</v>
      </c>
      <c r="K167" s="70"/>
      <c r="L167" s="71">
        <v>4516.01</v>
      </c>
    </row>
    <row r="168" spans="1:101" ht="15" x14ac:dyDescent="0.2">
      <c r="A168" s="66"/>
      <c r="B168" s="69">
        <v>2</v>
      </c>
      <c r="C168" s="66" t="s">
        <v>768</v>
      </c>
      <c r="D168" s="68"/>
      <c r="E168" s="76"/>
      <c r="F168" s="69"/>
      <c r="G168" s="69"/>
      <c r="H168" s="69"/>
      <c r="I168" s="69"/>
      <c r="J168" s="69"/>
      <c r="K168" s="69"/>
      <c r="L168" s="77">
        <v>0.14999999999999997</v>
      </c>
    </row>
    <row r="169" spans="1:101" ht="15" x14ac:dyDescent="0.2">
      <c r="A169" s="66"/>
      <c r="B169" s="69"/>
      <c r="C169" s="66" t="s">
        <v>770</v>
      </c>
      <c r="D169" s="68" t="s">
        <v>400</v>
      </c>
      <c r="E169" s="76"/>
      <c r="F169" s="69"/>
      <c r="G169" s="69">
        <v>2.3000000000000001E-4</v>
      </c>
      <c r="H169" s="69"/>
      <c r="I169" s="69"/>
      <c r="J169" s="69"/>
      <c r="K169" s="69"/>
      <c r="L169" s="77">
        <v>0.17</v>
      </c>
      <c r="CE169">
        <v>1</v>
      </c>
    </row>
    <row r="170" spans="1:101" ht="28.5" x14ac:dyDescent="0.2">
      <c r="A170" s="67"/>
      <c r="B170" s="67" t="s">
        <v>417</v>
      </c>
      <c r="C170" s="67" t="s">
        <v>419</v>
      </c>
      <c r="D170" s="68" t="s">
        <v>420</v>
      </c>
      <c r="E170" s="69">
        <v>0.01</v>
      </c>
      <c r="F170" s="69">
        <v>1.1499999999999999</v>
      </c>
      <c r="G170" s="69">
        <v>2.3000000000000001E-4</v>
      </c>
      <c r="H170" s="71"/>
      <c r="I170" s="70"/>
      <c r="J170" s="71">
        <v>643.29</v>
      </c>
      <c r="K170" s="70"/>
      <c r="L170" s="71">
        <v>0.15</v>
      </c>
    </row>
    <row r="171" spans="1:101" ht="28.5" x14ac:dyDescent="0.2">
      <c r="A171" s="67"/>
      <c r="B171" s="67" t="s">
        <v>421</v>
      </c>
      <c r="C171" s="67" t="s">
        <v>769</v>
      </c>
      <c r="D171" s="68" t="s">
        <v>400</v>
      </c>
      <c r="E171" s="69">
        <v>0.01</v>
      </c>
      <c r="F171" s="69">
        <v>1.1499999999999999</v>
      </c>
      <c r="G171" s="69">
        <v>2.3000000000000001E-4</v>
      </c>
      <c r="H171" s="71"/>
      <c r="I171" s="70"/>
      <c r="J171" s="71">
        <v>722.05</v>
      </c>
      <c r="K171" s="70"/>
      <c r="L171" s="71">
        <v>0.17</v>
      </c>
      <c r="CE171">
        <v>1</v>
      </c>
    </row>
    <row r="172" spans="1:101" ht="15" x14ac:dyDescent="0.2">
      <c r="A172" s="66"/>
      <c r="B172" s="69">
        <v>4</v>
      </c>
      <c r="C172" s="66" t="s">
        <v>731</v>
      </c>
      <c r="D172" s="68"/>
      <c r="E172" s="76"/>
      <c r="F172" s="69"/>
      <c r="G172" s="69"/>
      <c r="H172" s="69"/>
      <c r="I172" s="69"/>
      <c r="J172" s="69"/>
      <c r="K172" s="69"/>
      <c r="L172" s="77">
        <v>115.16</v>
      </c>
    </row>
    <row r="173" spans="1:101" ht="28.5" x14ac:dyDescent="0.2">
      <c r="A173" s="67"/>
      <c r="B173" s="67" t="s">
        <v>422</v>
      </c>
      <c r="C173" s="67" t="s">
        <v>424</v>
      </c>
      <c r="D173" s="68" t="s">
        <v>223</v>
      </c>
      <c r="E173" s="69">
        <v>25.2</v>
      </c>
      <c r="F173" s="69"/>
      <c r="G173" s="69">
        <v>0.504</v>
      </c>
      <c r="H173" s="71">
        <v>137.59</v>
      </c>
      <c r="I173" s="70">
        <v>1.18</v>
      </c>
      <c r="J173" s="71">
        <v>162.36000000000001</v>
      </c>
      <c r="K173" s="70"/>
      <c r="L173" s="71">
        <v>81.83</v>
      </c>
    </row>
    <row r="174" spans="1:101" ht="14.25" x14ac:dyDescent="0.2">
      <c r="A174" s="67"/>
      <c r="B174" s="67" t="s">
        <v>425</v>
      </c>
      <c r="C174" s="67" t="s">
        <v>427</v>
      </c>
      <c r="D174" s="68" t="s">
        <v>223</v>
      </c>
      <c r="E174" s="69">
        <v>7.8</v>
      </c>
      <c r="F174" s="69"/>
      <c r="G174" s="69">
        <v>0.156</v>
      </c>
      <c r="H174" s="71">
        <v>58.53</v>
      </c>
      <c r="I174" s="70">
        <v>1.6</v>
      </c>
      <c r="J174" s="71">
        <v>93.65</v>
      </c>
      <c r="K174" s="70"/>
      <c r="L174" s="71">
        <v>14.61</v>
      </c>
    </row>
    <row r="175" spans="1:101" ht="14.25" x14ac:dyDescent="0.2">
      <c r="A175" s="67"/>
      <c r="B175" s="67" t="s">
        <v>428</v>
      </c>
      <c r="C175" s="78" t="s">
        <v>430</v>
      </c>
      <c r="D175" s="79" t="s">
        <v>223</v>
      </c>
      <c r="E175" s="80">
        <v>3.5</v>
      </c>
      <c r="F175" s="80"/>
      <c r="G175" s="80">
        <v>7.0000000000000007E-2</v>
      </c>
      <c r="H175" s="81">
        <v>303.95</v>
      </c>
      <c r="I175" s="82">
        <v>0.88</v>
      </c>
      <c r="J175" s="81">
        <v>267.48</v>
      </c>
      <c r="K175" s="82"/>
      <c r="L175" s="81">
        <v>18.72</v>
      </c>
    </row>
    <row r="176" spans="1:101" ht="15" x14ac:dyDescent="0.2">
      <c r="A176" s="67"/>
      <c r="B176" s="67"/>
      <c r="C176" s="85" t="s">
        <v>732</v>
      </c>
      <c r="D176" s="68"/>
      <c r="E176" s="69"/>
      <c r="F176" s="69"/>
      <c r="G176" s="69"/>
      <c r="H176" s="71"/>
      <c r="I176" s="70"/>
      <c r="J176" s="71"/>
      <c r="K176" s="70"/>
      <c r="L176" s="71">
        <v>4631.49</v>
      </c>
    </row>
    <row r="177" spans="1:101" ht="14.25" x14ac:dyDescent="0.2">
      <c r="A177" s="67"/>
      <c r="B177" s="67"/>
      <c r="C177" s="67" t="s">
        <v>733</v>
      </c>
      <c r="D177" s="68"/>
      <c r="E177" s="69"/>
      <c r="F177" s="69"/>
      <c r="G177" s="69"/>
      <c r="H177" s="71"/>
      <c r="I177" s="70"/>
      <c r="J177" s="71"/>
      <c r="K177" s="70"/>
      <c r="L177" s="71">
        <v>4516.18</v>
      </c>
    </row>
    <row r="178" spans="1:101" ht="42.75" x14ac:dyDescent="0.2">
      <c r="A178" s="67"/>
      <c r="B178" s="67" t="s">
        <v>29</v>
      </c>
      <c r="C178" s="67" t="s">
        <v>734</v>
      </c>
      <c r="D178" s="68" t="s">
        <v>141</v>
      </c>
      <c r="E178" s="69">
        <v>103</v>
      </c>
      <c r="F178" s="69"/>
      <c r="G178" s="69">
        <v>103</v>
      </c>
      <c r="H178" s="71"/>
      <c r="I178" s="70"/>
      <c r="J178" s="71"/>
      <c r="K178" s="70"/>
      <c r="L178" s="71">
        <v>4651.67</v>
      </c>
    </row>
    <row r="179" spans="1:101" ht="42.75" x14ac:dyDescent="0.2">
      <c r="A179" s="78"/>
      <c r="B179" s="78" t="s">
        <v>30</v>
      </c>
      <c r="C179" s="78" t="s">
        <v>735</v>
      </c>
      <c r="D179" s="79" t="s">
        <v>141</v>
      </c>
      <c r="E179" s="80">
        <v>52</v>
      </c>
      <c r="F179" s="80"/>
      <c r="G179" s="80">
        <v>52</v>
      </c>
      <c r="H179" s="81"/>
      <c r="I179" s="82"/>
      <c r="J179" s="81"/>
      <c r="K179" s="82"/>
      <c r="L179" s="81">
        <v>2348.41</v>
      </c>
    </row>
    <row r="180" spans="1:101" ht="15" x14ac:dyDescent="0.2">
      <c r="C180" s="87" t="s">
        <v>736</v>
      </c>
      <c r="D180" s="87"/>
      <c r="E180" s="87"/>
      <c r="F180" s="87"/>
      <c r="G180" s="87"/>
      <c r="H180" s="87"/>
      <c r="I180" s="88">
        <v>581578.5</v>
      </c>
      <c r="J180" s="88"/>
      <c r="K180" s="88">
        <v>11631.57</v>
      </c>
      <c r="L180" s="88"/>
      <c r="AD180">
        <f>ROUND((Source!AT70/100)*((ROUND(SUMIF(SmtRes!AQ32:'SmtRes'!AQ37,"=1",SmtRes!AD32:'SmtRes'!AD37)*Source!I70, 2)+ROUND(SUMIF(SmtRes!AQ32:'SmtRes'!AQ37,"=1",SmtRes!AC32:'SmtRes'!AC37)*Source!I70, 2))), 2)</f>
        <v>28.25</v>
      </c>
      <c r="AE180">
        <f>ROUND((Source!AU70/100)*((ROUND(SUMIF(SmtRes!AQ32:'SmtRes'!AQ37,"=1",SmtRes!AD32:'SmtRes'!AD37)*Source!I70, 2)+ROUND(SUMIF(SmtRes!AQ32:'SmtRes'!AQ37,"=1",SmtRes!AC32:'SmtRes'!AC37)*Source!I70, 2))), 2)</f>
        <v>14.26</v>
      </c>
      <c r="AN180" s="83">
        <f>L166+L168+L172+L178+L179+L169</f>
        <v>11631.57</v>
      </c>
      <c r="AO180" s="83">
        <f>L168</f>
        <v>0.14999999999999997</v>
      </c>
      <c r="AQ180" t="s">
        <v>737</v>
      </c>
      <c r="AR180" s="83">
        <f>L166</f>
        <v>4516.01</v>
      </c>
      <c r="AT180" s="83">
        <f>L169</f>
        <v>0.17</v>
      </c>
      <c r="AV180" t="s">
        <v>737</v>
      </c>
      <c r="AW180" s="83">
        <f>L172</f>
        <v>115.16</v>
      </c>
      <c r="AZ180">
        <f>Source!X70</f>
        <v>4651.67</v>
      </c>
      <c r="BA180">
        <f>Source!Y70</f>
        <v>2348.41</v>
      </c>
      <c r="CD180">
        <v>1</v>
      </c>
    </row>
    <row r="181" spans="1:101" ht="28.5" x14ac:dyDescent="0.2">
      <c r="A181" s="65" t="s">
        <v>115</v>
      </c>
      <c r="B181" s="67" t="s">
        <v>771</v>
      </c>
      <c r="C181" s="67" t="s">
        <v>117</v>
      </c>
      <c r="D181" s="68" t="s">
        <v>21</v>
      </c>
      <c r="E181" s="69">
        <v>0.01</v>
      </c>
      <c r="F181" s="69"/>
      <c r="G181" s="69">
        <v>0.01</v>
      </c>
      <c r="H181" s="71"/>
      <c r="I181" s="70"/>
      <c r="J181" s="71"/>
      <c r="K181" s="70"/>
      <c r="L181" s="71"/>
    </row>
    <row r="182" spans="1:101" ht="38.25" x14ac:dyDescent="0.2">
      <c r="B182" s="72" t="s">
        <v>671</v>
      </c>
      <c r="C182" s="73" t="s">
        <v>729</v>
      </c>
      <c r="D182" s="73"/>
      <c r="E182" s="73"/>
      <c r="F182" s="73"/>
      <c r="G182" s="73"/>
      <c r="H182" s="73"/>
      <c r="I182" s="73"/>
      <c r="J182" s="73"/>
      <c r="K182" s="73"/>
      <c r="L182" s="73"/>
      <c r="CW182" s="74" t="s">
        <v>729</v>
      </c>
    </row>
    <row r="183" spans="1:101" x14ac:dyDescent="0.2">
      <c r="C183" s="75" t="s">
        <v>850</v>
      </c>
    </row>
    <row r="184" spans="1:101" ht="15" x14ac:dyDescent="0.2">
      <c r="A184" s="66"/>
      <c r="B184" s="69">
        <v>1</v>
      </c>
      <c r="C184" s="66" t="s">
        <v>730</v>
      </c>
      <c r="D184" s="68" t="s">
        <v>400</v>
      </c>
      <c r="E184" s="76"/>
      <c r="F184" s="69"/>
      <c r="G184" s="69">
        <v>0.538775</v>
      </c>
      <c r="H184" s="69"/>
      <c r="I184" s="69"/>
      <c r="J184" s="69"/>
      <c r="K184" s="69"/>
      <c r="L184" s="77">
        <v>345.47</v>
      </c>
    </row>
    <row r="185" spans="1:101" ht="14.25" x14ac:dyDescent="0.2">
      <c r="A185" s="67"/>
      <c r="B185" s="67" t="s">
        <v>439</v>
      </c>
      <c r="C185" s="67" t="s">
        <v>440</v>
      </c>
      <c r="D185" s="68" t="s">
        <v>400</v>
      </c>
      <c r="E185" s="69">
        <v>46.85</v>
      </c>
      <c r="F185" s="69">
        <v>1.1499999999999999</v>
      </c>
      <c r="G185" s="69">
        <v>0.538775</v>
      </c>
      <c r="H185" s="71"/>
      <c r="I185" s="70"/>
      <c r="J185" s="71">
        <v>641.22</v>
      </c>
      <c r="K185" s="70"/>
      <c r="L185" s="71">
        <v>345.47</v>
      </c>
    </row>
    <row r="186" spans="1:101" ht="15" x14ac:dyDescent="0.2">
      <c r="A186" s="66"/>
      <c r="B186" s="69">
        <v>2</v>
      </c>
      <c r="C186" s="66" t="s">
        <v>768</v>
      </c>
      <c r="D186" s="68"/>
      <c r="E186" s="76"/>
      <c r="F186" s="69"/>
      <c r="G186" s="69"/>
      <c r="H186" s="69"/>
      <c r="I186" s="69"/>
      <c r="J186" s="69"/>
      <c r="K186" s="69"/>
      <c r="L186" s="77">
        <v>0.23999999999999932</v>
      </c>
    </row>
    <row r="187" spans="1:101" ht="15" x14ac:dyDescent="0.2">
      <c r="A187" s="66"/>
      <c r="B187" s="69"/>
      <c r="C187" s="66" t="s">
        <v>770</v>
      </c>
      <c r="D187" s="68" t="s">
        <v>400</v>
      </c>
      <c r="E187" s="76"/>
      <c r="F187" s="69"/>
      <c r="G187" s="69">
        <v>4.2550000000000001E-3</v>
      </c>
      <c r="H187" s="69"/>
      <c r="I187" s="69"/>
      <c r="J187" s="69"/>
      <c r="K187" s="69"/>
      <c r="L187" s="77">
        <v>2.73</v>
      </c>
      <c r="CE187">
        <v>1</v>
      </c>
    </row>
    <row r="188" spans="1:101" ht="42.75" x14ac:dyDescent="0.2">
      <c r="A188" s="67"/>
      <c r="B188" s="67" t="s">
        <v>441</v>
      </c>
      <c r="C188" s="67" t="s">
        <v>443</v>
      </c>
      <c r="D188" s="68" t="s">
        <v>420</v>
      </c>
      <c r="E188" s="69">
        <v>0.37</v>
      </c>
      <c r="F188" s="69">
        <v>1.1499999999999999</v>
      </c>
      <c r="G188" s="69">
        <v>4.2550000000000001E-3</v>
      </c>
      <c r="H188" s="71">
        <v>37.32</v>
      </c>
      <c r="I188" s="70">
        <v>1.54</v>
      </c>
      <c r="J188" s="71">
        <v>57.47</v>
      </c>
      <c r="K188" s="70"/>
      <c r="L188" s="71">
        <v>0.24</v>
      </c>
    </row>
    <row r="189" spans="1:101" ht="28.5" x14ac:dyDescent="0.2">
      <c r="A189" s="67"/>
      <c r="B189" s="67" t="s">
        <v>444</v>
      </c>
      <c r="C189" s="78" t="s">
        <v>772</v>
      </c>
      <c r="D189" s="79" t="s">
        <v>400</v>
      </c>
      <c r="E189" s="80">
        <v>0.37</v>
      </c>
      <c r="F189" s="80">
        <v>1.1499999999999999</v>
      </c>
      <c r="G189" s="80">
        <v>4.2550000000000001E-3</v>
      </c>
      <c r="H189" s="81"/>
      <c r="I189" s="82"/>
      <c r="J189" s="81">
        <v>641.22</v>
      </c>
      <c r="K189" s="82"/>
      <c r="L189" s="81">
        <v>2.73</v>
      </c>
      <c r="CE189">
        <v>1</v>
      </c>
    </row>
    <row r="190" spans="1:101" ht="15" x14ac:dyDescent="0.2">
      <c r="A190" s="67"/>
      <c r="B190" s="67"/>
      <c r="C190" s="85" t="s">
        <v>732</v>
      </c>
      <c r="D190" s="68"/>
      <c r="E190" s="69"/>
      <c r="F190" s="69"/>
      <c r="G190" s="69"/>
      <c r="H190" s="71"/>
      <c r="I190" s="70"/>
      <c r="J190" s="71"/>
      <c r="K190" s="70"/>
      <c r="L190" s="71">
        <v>348.44000000000005</v>
      </c>
    </row>
    <row r="191" spans="1:101" ht="28.5" x14ac:dyDescent="0.2">
      <c r="A191" s="65" t="s">
        <v>773</v>
      </c>
      <c r="B191" s="67" t="s">
        <v>123</v>
      </c>
      <c r="C191" s="67" t="s">
        <v>124</v>
      </c>
      <c r="D191" s="68" t="s">
        <v>125</v>
      </c>
      <c r="E191" s="69">
        <v>1.51</v>
      </c>
      <c r="F191" s="69"/>
      <c r="G191" s="69">
        <v>1.5100000000000001E-2</v>
      </c>
      <c r="H191" s="71">
        <v>0</v>
      </c>
      <c r="I191" s="70"/>
      <c r="J191" s="71"/>
      <c r="K191" s="70"/>
      <c r="L191" s="71">
        <v>0</v>
      </c>
      <c r="AD191">
        <f>ROUND((Source!AT74/100)*((ROUND(ROUND(Source!AO74,2)*Source!I74, 2)+ROUND(ROUND(Source!AN74,2)*Source!I74, 2))), 2)</f>
        <v>0</v>
      </c>
      <c r="AE191">
        <f>ROUND((Source!AU74/100)*((ROUND(ROUND(Source!AO74,2)*Source!I74, 2)+ROUND(ROUND(Source!AN74,2)*Source!I74, 2))), 2)</f>
        <v>0</v>
      </c>
      <c r="AN191">
        <f>L191</f>
        <v>0</v>
      </c>
      <c r="AW191">
        <f>L191</f>
        <v>0</v>
      </c>
      <c r="AZ191">
        <f>Source!X74</f>
        <v>0</v>
      </c>
      <c r="BA191">
        <f>Source!Y74</f>
        <v>0</v>
      </c>
      <c r="CD191">
        <v>1</v>
      </c>
    </row>
    <row r="192" spans="1:101" ht="14.25" x14ac:dyDescent="0.2">
      <c r="A192" s="67"/>
      <c r="B192" s="67"/>
      <c r="C192" s="67" t="s">
        <v>733</v>
      </c>
      <c r="D192" s="68"/>
      <c r="E192" s="69"/>
      <c r="F192" s="69"/>
      <c r="G192" s="69"/>
      <c r="H192" s="71"/>
      <c r="I192" s="70"/>
      <c r="J192" s="71"/>
      <c r="K192" s="70"/>
      <c r="L192" s="71">
        <v>348.20000000000005</v>
      </c>
    </row>
    <row r="193" spans="1:101" ht="28.5" x14ac:dyDescent="0.2">
      <c r="A193" s="67"/>
      <c r="B193" s="67" t="s">
        <v>120</v>
      </c>
      <c r="C193" s="67" t="s">
        <v>774</v>
      </c>
      <c r="D193" s="68" t="s">
        <v>141</v>
      </c>
      <c r="E193" s="69">
        <v>87</v>
      </c>
      <c r="F193" s="69"/>
      <c r="G193" s="69">
        <v>87</v>
      </c>
      <c r="H193" s="71"/>
      <c r="I193" s="70"/>
      <c r="J193" s="71"/>
      <c r="K193" s="70"/>
      <c r="L193" s="71">
        <v>302.93</v>
      </c>
    </row>
    <row r="194" spans="1:101" ht="28.5" x14ac:dyDescent="0.2">
      <c r="A194" s="78"/>
      <c r="B194" s="78" t="s">
        <v>121</v>
      </c>
      <c r="C194" s="78" t="s">
        <v>775</v>
      </c>
      <c r="D194" s="79" t="s">
        <v>141</v>
      </c>
      <c r="E194" s="80">
        <v>44</v>
      </c>
      <c r="F194" s="80"/>
      <c r="G194" s="80">
        <v>44</v>
      </c>
      <c r="H194" s="81"/>
      <c r="I194" s="82"/>
      <c r="J194" s="81"/>
      <c r="K194" s="82"/>
      <c r="L194" s="81">
        <v>153.21</v>
      </c>
    </row>
    <row r="195" spans="1:101" ht="15" x14ac:dyDescent="0.2">
      <c r="C195" s="87" t="s">
        <v>736</v>
      </c>
      <c r="D195" s="87"/>
      <c r="E195" s="87"/>
      <c r="F195" s="87"/>
      <c r="G195" s="87"/>
      <c r="H195" s="87"/>
      <c r="I195" s="88">
        <v>80458.000000000015</v>
      </c>
      <c r="J195" s="88"/>
      <c r="K195" s="88">
        <v>804.58000000000015</v>
      </c>
      <c r="L195" s="88"/>
      <c r="AD195">
        <f>ROUND((Source!AT73/100)*((ROUND(SUMIF(SmtRes!AQ42:'SmtRes'!AQ45,"=1",SmtRes!AD42:'SmtRes'!AD45)*Source!I73, 2)+ROUND(SUMIF(SmtRes!AQ42:'SmtRes'!AQ45,"=1",SmtRes!AC42:'SmtRes'!AC45)*Source!I73, 2))), 2)</f>
        <v>11.15</v>
      </c>
      <c r="AE195">
        <f>ROUND((Source!AU73/100)*((ROUND(SUMIF(SmtRes!AQ42:'SmtRes'!AQ45,"=1",SmtRes!AD42:'SmtRes'!AD45)*Source!I73, 2)+ROUND(SUMIF(SmtRes!AQ42:'SmtRes'!AQ45,"=1",SmtRes!AC42:'SmtRes'!AC45)*Source!I73, 2))), 2)</f>
        <v>5.64</v>
      </c>
      <c r="AN195" s="83">
        <f>L184+L186+L193+L194+L187</f>
        <v>804.58000000000015</v>
      </c>
      <c r="AO195" s="83">
        <f>L186</f>
        <v>0.23999999999999932</v>
      </c>
      <c r="AQ195" t="s">
        <v>737</v>
      </c>
      <c r="AR195" s="83">
        <f>L184</f>
        <v>345.47</v>
      </c>
      <c r="AT195" s="83">
        <f>L187</f>
        <v>2.73</v>
      </c>
      <c r="AV195" t="s">
        <v>737</v>
      </c>
      <c r="AW195">
        <f>0</f>
        <v>0</v>
      </c>
      <c r="AZ195">
        <f>Source!X73</f>
        <v>302.93</v>
      </c>
      <c r="BA195">
        <f>Source!Y73</f>
        <v>153.21</v>
      </c>
      <c r="CD195">
        <v>1</v>
      </c>
    </row>
    <row r="196" spans="1:101" ht="42.75" x14ac:dyDescent="0.2">
      <c r="A196" s="65" t="s">
        <v>126</v>
      </c>
      <c r="B196" s="67" t="s">
        <v>776</v>
      </c>
      <c r="C196" s="67" t="s">
        <v>128</v>
      </c>
      <c r="D196" s="68" t="s">
        <v>129</v>
      </c>
      <c r="E196" s="69">
        <v>1</v>
      </c>
      <c r="F196" s="69"/>
      <c r="G196" s="69">
        <v>1</v>
      </c>
      <c r="H196" s="71"/>
      <c r="I196" s="70"/>
      <c r="J196" s="71"/>
      <c r="K196" s="70"/>
      <c r="L196" s="71"/>
    </row>
    <row r="197" spans="1:101" ht="38.25" x14ac:dyDescent="0.2">
      <c r="B197" s="72" t="s">
        <v>674</v>
      </c>
      <c r="C197" s="73" t="s">
        <v>777</v>
      </c>
      <c r="D197" s="73"/>
      <c r="E197" s="73"/>
      <c r="F197" s="73"/>
      <c r="G197" s="73"/>
      <c r="H197" s="73"/>
      <c r="I197" s="73"/>
      <c r="J197" s="73"/>
      <c r="K197" s="73"/>
      <c r="L197" s="73"/>
      <c r="CW197" s="74" t="s">
        <v>777</v>
      </c>
    </row>
    <row r="198" spans="1:101" ht="15" x14ac:dyDescent="0.2">
      <c r="A198" s="66"/>
      <c r="B198" s="69">
        <v>1</v>
      </c>
      <c r="C198" s="66" t="s">
        <v>730</v>
      </c>
      <c r="D198" s="68" t="s">
        <v>400</v>
      </c>
      <c r="E198" s="76"/>
      <c r="F198" s="69"/>
      <c r="G198" s="69">
        <v>1.3905000000000001</v>
      </c>
      <c r="H198" s="69"/>
      <c r="I198" s="69"/>
      <c r="J198" s="69"/>
      <c r="K198" s="69"/>
      <c r="L198" s="77">
        <v>1033.98</v>
      </c>
    </row>
    <row r="199" spans="1:101" ht="14.25" x14ac:dyDescent="0.2">
      <c r="A199" s="67"/>
      <c r="B199" s="67" t="s">
        <v>413</v>
      </c>
      <c r="C199" s="67" t="s">
        <v>414</v>
      </c>
      <c r="D199" s="68" t="s">
        <v>400</v>
      </c>
      <c r="E199" s="69">
        <v>1.03</v>
      </c>
      <c r="F199" s="69">
        <v>1.35</v>
      </c>
      <c r="G199" s="69">
        <v>1.3905000000000001</v>
      </c>
      <c r="H199" s="71"/>
      <c r="I199" s="70"/>
      <c r="J199" s="71">
        <v>743.6</v>
      </c>
      <c r="K199" s="70"/>
      <c r="L199" s="71">
        <v>1033.98</v>
      </c>
    </row>
    <row r="200" spans="1:101" ht="15" x14ac:dyDescent="0.2">
      <c r="A200" s="66"/>
      <c r="B200" s="69">
        <v>4</v>
      </c>
      <c r="C200" s="66" t="s">
        <v>731</v>
      </c>
      <c r="D200" s="68"/>
      <c r="E200" s="76"/>
      <c r="F200" s="69"/>
      <c r="G200" s="69"/>
      <c r="H200" s="69"/>
      <c r="I200" s="69"/>
      <c r="J200" s="69"/>
      <c r="K200" s="69"/>
      <c r="L200" s="77">
        <v>6.82</v>
      </c>
    </row>
    <row r="201" spans="1:101" ht="28.5" x14ac:dyDescent="0.2">
      <c r="A201" s="67"/>
      <c r="B201" s="67" t="s">
        <v>422</v>
      </c>
      <c r="C201" s="78" t="s">
        <v>424</v>
      </c>
      <c r="D201" s="79" t="s">
        <v>223</v>
      </c>
      <c r="E201" s="80">
        <v>4.2000000000000003E-2</v>
      </c>
      <c r="F201" s="80"/>
      <c r="G201" s="80">
        <v>4.2000000000000003E-2</v>
      </c>
      <c r="H201" s="81">
        <v>137.59</v>
      </c>
      <c r="I201" s="82">
        <v>1.18</v>
      </c>
      <c r="J201" s="81">
        <v>162.36000000000001</v>
      </c>
      <c r="K201" s="82"/>
      <c r="L201" s="81">
        <v>6.82</v>
      </c>
    </row>
    <row r="202" spans="1:101" ht="15" x14ac:dyDescent="0.2">
      <c r="A202" s="67"/>
      <c r="B202" s="67"/>
      <c r="C202" s="85" t="s">
        <v>732</v>
      </c>
      <c r="D202" s="68"/>
      <c r="E202" s="69"/>
      <c r="F202" s="69"/>
      <c r="G202" s="69"/>
      <c r="H202" s="71"/>
      <c r="I202" s="70"/>
      <c r="J202" s="71"/>
      <c r="K202" s="70"/>
      <c r="L202" s="71">
        <v>1040.8</v>
      </c>
    </row>
    <row r="203" spans="1:101" ht="57" x14ac:dyDescent="0.2">
      <c r="A203" s="65" t="s">
        <v>778</v>
      </c>
      <c r="B203" s="67" t="s">
        <v>139</v>
      </c>
      <c r="C203" s="67" t="s">
        <v>140</v>
      </c>
      <c r="D203" s="68" t="s">
        <v>141</v>
      </c>
      <c r="E203" s="69">
        <v>2</v>
      </c>
      <c r="F203" s="69"/>
      <c r="G203" s="69">
        <v>2</v>
      </c>
      <c r="H203" s="71"/>
      <c r="I203" s="70"/>
      <c r="J203" s="71"/>
      <c r="K203" s="70"/>
      <c r="L203" s="71">
        <v>15.32</v>
      </c>
      <c r="AD203">
        <f>ROUND((Source!AT76/100)*((ROUND(0*Source!I76, 2)+ROUND(0*Source!I76, 2))), 2)</f>
        <v>0</v>
      </c>
      <c r="AE203">
        <f>ROUND((Source!AU76/100)*((ROUND(0*Source!I76, 2)+ROUND(0*Source!I76, 2))), 2)</f>
        <v>0</v>
      </c>
      <c r="AN203">
        <f>L203</f>
        <v>15.32</v>
      </c>
      <c r="AW203">
        <f>L203</f>
        <v>15.32</v>
      </c>
      <c r="AZ203">
        <f>Source!X76</f>
        <v>0</v>
      </c>
      <c r="BA203">
        <f>Source!Y76</f>
        <v>0</v>
      </c>
      <c r="CD203">
        <v>2</v>
      </c>
    </row>
    <row r="204" spans="1:101" ht="99.75" x14ac:dyDescent="0.2">
      <c r="A204" s="97" t="s">
        <v>779</v>
      </c>
      <c r="B204" s="98" t="s">
        <v>143</v>
      </c>
      <c r="C204" s="98" t="s">
        <v>780</v>
      </c>
      <c r="D204" s="99" t="s">
        <v>145</v>
      </c>
      <c r="E204" s="100">
        <v>1</v>
      </c>
      <c r="F204" s="100"/>
      <c r="G204" s="100">
        <v>1</v>
      </c>
      <c r="H204" s="102">
        <v>18232.810000000001</v>
      </c>
      <c r="I204" s="101">
        <v>1.17</v>
      </c>
      <c r="J204" s="102">
        <v>21332.39</v>
      </c>
      <c r="K204" s="101"/>
      <c r="L204" s="102">
        <v>21332.39</v>
      </c>
      <c r="AD204">
        <f>ROUND((Source!AT77/100)*((ROUND(ROUND(Source!AO77,2)*Source!I77, 2)+ROUND(ROUND(Source!AN77,2)*Source!I77, 2))), 2)</f>
        <v>0</v>
      </c>
      <c r="AE204">
        <f>ROUND((Source!AU77/100)*((ROUND(ROUND(Source!AO77,2)*Source!I77, 2)+ROUND(ROUND(Source!AN77,2)*Source!I77, 2))), 2)</f>
        <v>0</v>
      </c>
      <c r="AN204">
        <f>L204</f>
        <v>21332.39</v>
      </c>
      <c r="AW204">
        <f>L204</f>
        <v>21332.39</v>
      </c>
      <c r="AZ204">
        <f>Source!X77</f>
        <v>0</v>
      </c>
      <c r="BA204">
        <f>Source!Y77</f>
        <v>0</v>
      </c>
      <c r="BK204">
        <f>L204</f>
        <v>21332.39</v>
      </c>
      <c r="CD204">
        <v>3</v>
      </c>
    </row>
    <row r="205" spans="1:101" ht="14.25" x14ac:dyDescent="0.2">
      <c r="A205" s="67"/>
      <c r="B205" s="67"/>
      <c r="C205" s="67" t="s">
        <v>733</v>
      </c>
      <c r="D205" s="68"/>
      <c r="E205" s="69"/>
      <c r="F205" s="69"/>
      <c r="G205" s="69"/>
      <c r="H205" s="71"/>
      <c r="I205" s="70"/>
      <c r="J205" s="71"/>
      <c r="K205" s="70"/>
      <c r="L205" s="71">
        <v>1033.98</v>
      </c>
    </row>
    <row r="206" spans="1:101" ht="28.5" x14ac:dyDescent="0.2">
      <c r="A206" s="67"/>
      <c r="B206" s="67" t="s">
        <v>136</v>
      </c>
      <c r="C206" s="67" t="s">
        <v>781</v>
      </c>
      <c r="D206" s="68" t="s">
        <v>141</v>
      </c>
      <c r="E206" s="69">
        <v>90</v>
      </c>
      <c r="F206" s="69"/>
      <c r="G206" s="69">
        <v>90</v>
      </c>
      <c r="H206" s="71"/>
      <c r="I206" s="70"/>
      <c r="J206" s="71"/>
      <c r="K206" s="70"/>
      <c r="L206" s="71">
        <v>930.58</v>
      </c>
    </row>
    <row r="207" spans="1:101" ht="28.5" x14ac:dyDescent="0.2">
      <c r="A207" s="78"/>
      <c r="B207" s="78" t="s">
        <v>137</v>
      </c>
      <c r="C207" s="78" t="s">
        <v>782</v>
      </c>
      <c r="D207" s="79" t="s">
        <v>141</v>
      </c>
      <c r="E207" s="80">
        <v>46</v>
      </c>
      <c r="F207" s="80"/>
      <c r="G207" s="80">
        <v>46</v>
      </c>
      <c r="H207" s="81"/>
      <c r="I207" s="82"/>
      <c r="J207" s="81"/>
      <c r="K207" s="82"/>
      <c r="L207" s="81">
        <v>475.63</v>
      </c>
    </row>
    <row r="208" spans="1:101" ht="15" x14ac:dyDescent="0.2">
      <c r="C208" s="87" t="s">
        <v>736</v>
      </c>
      <c r="D208" s="87"/>
      <c r="E208" s="87"/>
      <c r="F208" s="87"/>
      <c r="G208" s="87"/>
      <c r="H208" s="87"/>
      <c r="I208" s="88">
        <v>23794.720000000001</v>
      </c>
      <c r="J208" s="88"/>
      <c r="K208" s="88">
        <v>23794.720000000001</v>
      </c>
      <c r="L208" s="88"/>
      <c r="AD208">
        <f>ROUND((Source!AT75/100)*((ROUND(SUMIF(SmtRes!AQ46:'SmtRes'!AQ49,"=1",SmtRes!AD46:'SmtRes'!AD49)*Source!I75, 2)+ROUND(SUMIF(SmtRes!AQ46:'SmtRes'!AQ49,"=1",SmtRes!AC46:'SmtRes'!AC49)*Source!I75, 2))), 2)</f>
        <v>669.24</v>
      </c>
      <c r="AE208">
        <f>ROUND((Source!AU75/100)*((ROUND(SUMIF(SmtRes!AQ46:'SmtRes'!AQ49,"=1",SmtRes!AD46:'SmtRes'!AD49)*Source!I75, 2)+ROUND(SUMIF(SmtRes!AQ46:'SmtRes'!AQ49,"=1",SmtRes!AC46:'SmtRes'!AC49)*Source!I75, 2))), 2)</f>
        <v>342.06</v>
      </c>
      <c r="AN208" s="83">
        <f>L198+L200+L206+L207</f>
        <v>2447.0100000000002</v>
      </c>
      <c r="AO208">
        <f>0</f>
        <v>0</v>
      </c>
      <c r="AQ208" t="s">
        <v>737</v>
      </c>
      <c r="AR208" s="83">
        <f>L198</f>
        <v>1033.98</v>
      </c>
      <c r="AT208">
        <f>0</f>
        <v>0</v>
      </c>
      <c r="AV208" t="s">
        <v>737</v>
      </c>
      <c r="AW208" s="83">
        <f>L200</f>
        <v>6.82</v>
      </c>
      <c r="AZ208">
        <f>Source!X75</f>
        <v>930.58</v>
      </c>
      <c r="BA208">
        <f>Source!Y75</f>
        <v>475.63</v>
      </c>
      <c r="CD208">
        <v>2</v>
      </c>
    </row>
    <row r="209" spans="1:101" ht="28.5" x14ac:dyDescent="0.2">
      <c r="A209" s="65" t="s">
        <v>150</v>
      </c>
      <c r="B209" s="67" t="s">
        <v>783</v>
      </c>
      <c r="C209" s="67" t="s">
        <v>152</v>
      </c>
      <c r="D209" s="68" t="s">
        <v>21</v>
      </c>
      <c r="E209" s="69">
        <v>0.01</v>
      </c>
      <c r="F209" s="69"/>
      <c r="G209" s="69">
        <v>0.01</v>
      </c>
      <c r="H209" s="71"/>
      <c r="I209" s="70"/>
      <c r="J209" s="71"/>
      <c r="K209" s="70"/>
      <c r="L209" s="71"/>
    </row>
    <row r="210" spans="1:101" ht="38.25" x14ac:dyDescent="0.2">
      <c r="B210" s="72" t="s">
        <v>671</v>
      </c>
      <c r="C210" s="73" t="s">
        <v>729</v>
      </c>
      <c r="D210" s="73"/>
      <c r="E210" s="73"/>
      <c r="F210" s="73"/>
      <c r="G210" s="73"/>
      <c r="H210" s="73"/>
      <c r="I210" s="73"/>
      <c r="J210" s="73"/>
      <c r="K210" s="73"/>
      <c r="L210" s="73"/>
      <c r="CW210" s="74" t="s">
        <v>729</v>
      </c>
    </row>
    <row r="211" spans="1:101" x14ac:dyDescent="0.2">
      <c r="C211" s="75" t="s">
        <v>850</v>
      </c>
    </row>
    <row r="212" spans="1:101" ht="15" x14ac:dyDescent="0.2">
      <c r="A212" s="66"/>
      <c r="B212" s="69">
        <v>1</v>
      </c>
      <c r="C212" s="66" t="s">
        <v>730</v>
      </c>
      <c r="D212" s="68" t="s">
        <v>400</v>
      </c>
      <c r="E212" s="76"/>
      <c r="F212" s="69"/>
      <c r="G212" s="69">
        <v>1.09595</v>
      </c>
      <c r="H212" s="69"/>
      <c r="I212" s="69"/>
      <c r="J212" s="69"/>
      <c r="K212" s="69"/>
      <c r="L212" s="77">
        <v>702.75</v>
      </c>
    </row>
    <row r="213" spans="1:101" ht="14.25" x14ac:dyDescent="0.2">
      <c r="A213" s="67"/>
      <c r="B213" s="67" t="s">
        <v>439</v>
      </c>
      <c r="C213" s="67" t="s">
        <v>440</v>
      </c>
      <c r="D213" s="68" t="s">
        <v>400</v>
      </c>
      <c r="E213" s="69">
        <v>95.3</v>
      </c>
      <c r="F213" s="69">
        <v>1.1499999999999999</v>
      </c>
      <c r="G213" s="69">
        <v>1.09595</v>
      </c>
      <c r="H213" s="71"/>
      <c r="I213" s="70"/>
      <c r="J213" s="71">
        <v>641.22</v>
      </c>
      <c r="K213" s="70"/>
      <c r="L213" s="71">
        <v>702.75</v>
      </c>
    </row>
    <row r="214" spans="1:101" ht="15" x14ac:dyDescent="0.2">
      <c r="A214" s="66"/>
      <c r="B214" s="69">
        <v>2</v>
      </c>
      <c r="C214" s="66" t="s">
        <v>768</v>
      </c>
      <c r="D214" s="68"/>
      <c r="E214" s="76"/>
      <c r="F214" s="69"/>
      <c r="G214" s="69"/>
      <c r="H214" s="69"/>
      <c r="I214" s="69"/>
      <c r="J214" s="69"/>
      <c r="K214" s="69"/>
      <c r="L214" s="77">
        <v>0.17000000000000037</v>
      </c>
    </row>
    <row r="215" spans="1:101" ht="15" x14ac:dyDescent="0.2">
      <c r="A215" s="66"/>
      <c r="B215" s="69"/>
      <c r="C215" s="66" t="s">
        <v>770</v>
      </c>
      <c r="D215" s="68" t="s">
        <v>400</v>
      </c>
      <c r="E215" s="76"/>
      <c r="F215" s="69"/>
      <c r="G215" s="69">
        <v>2.875E-3</v>
      </c>
      <c r="H215" s="69"/>
      <c r="I215" s="69"/>
      <c r="J215" s="69"/>
      <c r="K215" s="69"/>
      <c r="L215" s="77">
        <v>1.84</v>
      </c>
      <c r="CE215">
        <v>1</v>
      </c>
    </row>
    <row r="216" spans="1:101" ht="42.75" x14ac:dyDescent="0.2">
      <c r="A216" s="67"/>
      <c r="B216" s="67" t="s">
        <v>441</v>
      </c>
      <c r="C216" s="67" t="s">
        <v>443</v>
      </c>
      <c r="D216" s="68" t="s">
        <v>420</v>
      </c>
      <c r="E216" s="69">
        <v>0.25</v>
      </c>
      <c r="F216" s="69">
        <v>1.1499999999999999</v>
      </c>
      <c r="G216" s="69">
        <v>2.875E-3</v>
      </c>
      <c r="H216" s="71">
        <v>37.32</v>
      </c>
      <c r="I216" s="70">
        <v>1.54</v>
      </c>
      <c r="J216" s="71">
        <v>57.47</v>
      </c>
      <c r="K216" s="70"/>
      <c r="L216" s="71">
        <v>0.17</v>
      </c>
    </row>
    <row r="217" spans="1:101" ht="28.5" x14ac:dyDescent="0.2">
      <c r="A217" s="67"/>
      <c r="B217" s="67" t="s">
        <v>444</v>
      </c>
      <c r="C217" s="78" t="s">
        <v>772</v>
      </c>
      <c r="D217" s="79" t="s">
        <v>400</v>
      </c>
      <c r="E217" s="80">
        <v>0.25</v>
      </c>
      <c r="F217" s="80">
        <v>1.1499999999999999</v>
      </c>
      <c r="G217" s="80">
        <v>2.875E-3</v>
      </c>
      <c r="H217" s="81"/>
      <c r="I217" s="82"/>
      <c r="J217" s="81">
        <v>641.22</v>
      </c>
      <c r="K217" s="82"/>
      <c r="L217" s="81">
        <v>1.84</v>
      </c>
      <c r="CE217">
        <v>1</v>
      </c>
    </row>
    <row r="218" spans="1:101" ht="15" x14ac:dyDescent="0.2">
      <c r="A218" s="67"/>
      <c r="B218" s="67"/>
      <c r="C218" s="85" t="s">
        <v>732</v>
      </c>
      <c r="D218" s="68"/>
      <c r="E218" s="69"/>
      <c r="F218" s="69"/>
      <c r="G218" s="69"/>
      <c r="H218" s="71"/>
      <c r="I218" s="70"/>
      <c r="J218" s="71"/>
      <c r="K218" s="70"/>
      <c r="L218" s="71">
        <v>704.76</v>
      </c>
    </row>
    <row r="219" spans="1:101" ht="28.5" x14ac:dyDescent="0.2">
      <c r="A219" s="65" t="s">
        <v>784</v>
      </c>
      <c r="B219" s="67" t="s">
        <v>123</v>
      </c>
      <c r="C219" s="67" t="s">
        <v>124</v>
      </c>
      <c r="D219" s="68" t="s">
        <v>125</v>
      </c>
      <c r="E219" s="69">
        <v>3.98</v>
      </c>
      <c r="F219" s="69"/>
      <c r="G219" s="69">
        <v>3.9800000000000002E-2</v>
      </c>
      <c r="H219" s="71">
        <v>0</v>
      </c>
      <c r="I219" s="70"/>
      <c r="J219" s="71"/>
      <c r="K219" s="70"/>
      <c r="L219" s="71">
        <v>0</v>
      </c>
      <c r="AD219">
        <f>ROUND((Source!AT79/100)*((ROUND(ROUND(Source!AO79,2)*Source!I79, 2)+ROUND(ROUND(Source!AN79,2)*Source!I79, 2))), 2)</f>
        <v>0</v>
      </c>
      <c r="AE219">
        <f>ROUND((Source!AU79/100)*((ROUND(ROUND(Source!AO79,2)*Source!I79, 2)+ROUND(ROUND(Source!AN79,2)*Source!I79, 2))), 2)</f>
        <v>0</v>
      </c>
      <c r="AN219">
        <f>L219</f>
        <v>0</v>
      </c>
      <c r="AW219">
        <f>L219</f>
        <v>0</v>
      </c>
      <c r="AZ219">
        <f>Source!X79</f>
        <v>0</v>
      </c>
      <c r="BA219">
        <f>Source!Y79</f>
        <v>0</v>
      </c>
      <c r="CD219">
        <v>1</v>
      </c>
    </row>
    <row r="220" spans="1:101" ht="14.25" x14ac:dyDescent="0.2">
      <c r="A220" s="67"/>
      <c r="B220" s="67"/>
      <c r="C220" s="67" t="s">
        <v>733</v>
      </c>
      <c r="D220" s="68"/>
      <c r="E220" s="69"/>
      <c r="F220" s="69"/>
      <c r="G220" s="69"/>
      <c r="H220" s="71"/>
      <c r="I220" s="70"/>
      <c r="J220" s="71"/>
      <c r="K220" s="70"/>
      <c r="L220" s="71">
        <v>704.59</v>
      </c>
    </row>
    <row r="221" spans="1:101" ht="28.5" x14ac:dyDescent="0.2">
      <c r="A221" s="67"/>
      <c r="B221" s="67" t="s">
        <v>120</v>
      </c>
      <c r="C221" s="67" t="s">
        <v>774</v>
      </c>
      <c r="D221" s="68" t="s">
        <v>141</v>
      </c>
      <c r="E221" s="69">
        <v>87</v>
      </c>
      <c r="F221" s="69"/>
      <c r="G221" s="69">
        <v>87</v>
      </c>
      <c r="H221" s="71"/>
      <c r="I221" s="70"/>
      <c r="J221" s="71"/>
      <c r="K221" s="70"/>
      <c r="L221" s="71">
        <v>612.99</v>
      </c>
    </row>
    <row r="222" spans="1:101" ht="28.5" x14ac:dyDescent="0.2">
      <c r="A222" s="78"/>
      <c r="B222" s="78" t="s">
        <v>121</v>
      </c>
      <c r="C222" s="78" t="s">
        <v>775</v>
      </c>
      <c r="D222" s="79" t="s">
        <v>141</v>
      </c>
      <c r="E222" s="80">
        <v>44</v>
      </c>
      <c r="F222" s="80"/>
      <c r="G222" s="80">
        <v>44</v>
      </c>
      <c r="H222" s="81"/>
      <c r="I222" s="82"/>
      <c r="J222" s="81"/>
      <c r="K222" s="82"/>
      <c r="L222" s="81">
        <v>310.02</v>
      </c>
    </row>
    <row r="223" spans="1:101" ht="15" x14ac:dyDescent="0.2">
      <c r="C223" s="87" t="s">
        <v>736</v>
      </c>
      <c r="D223" s="87"/>
      <c r="E223" s="87"/>
      <c r="F223" s="87"/>
      <c r="G223" s="87"/>
      <c r="H223" s="87"/>
      <c r="I223" s="88">
        <v>162776.99999999997</v>
      </c>
      <c r="J223" s="88"/>
      <c r="K223" s="88">
        <v>1627.7699999999998</v>
      </c>
      <c r="L223" s="88"/>
      <c r="AD223">
        <f>ROUND((Source!AT78/100)*((ROUND(SUMIF(SmtRes!AQ50:'SmtRes'!AQ53,"=1",SmtRes!AD50:'SmtRes'!AD53)*Source!I78, 2)+ROUND(SUMIF(SmtRes!AQ50:'SmtRes'!AQ53,"=1",SmtRes!AC50:'SmtRes'!AC53)*Source!I78, 2))), 2)</f>
        <v>11.15</v>
      </c>
      <c r="AE223">
        <f>ROUND((Source!AU78/100)*((ROUND(SUMIF(SmtRes!AQ50:'SmtRes'!AQ53,"=1",SmtRes!AD50:'SmtRes'!AD53)*Source!I78, 2)+ROUND(SUMIF(SmtRes!AQ50:'SmtRes'!AQ53,"=1",SmtRes!AC50:'SmtRes'!AC53)*Source!I78, 2))), 2)</f>
        <v>5.64</v>
      </c>
      <c r="AN223" s="83">
        <f>L212+L214+L221+L222+L215</f>
        <v>1627.7699999999998</v>
      </c>
      <c r="AO223" s="83">
        <f>L214</f>
        <v>0.17000000000000037</v>
      </c>
      <c r="AQ223" t="s">
        <v>737</v>
      </c>
      <c r="AR223" s="83">
        <f>L212</f>
        <v>702.75</v>
      </c>
      <c r="AT223" s="83">
        <f>L215</f>
        <v>1.84</v>
      </c>
      <c r="AV223" t="s">
        <v>737</v>
      </c>
      <c r="AW223">
        <f>0</f>
        <v>0</v>
      </c>
      <c r="AZ223">
        <f>Source!X78</f>
        <v>612.99</v>
      </c>
      <c r="BA223">
        <f>Source!Y78</f>
        <v>310.02</v>
      </c>
      <c r="CD223">
        <v>1</v>
      </c>
    </row>
    <row r="224" spans="1:101" ht="57" x14ac:dyDescent="0.2">
      <c r="A224" s="65" t="s">
        <v>155</v>
      </c>
      <c r="B224" s="67" t="s">
        <v>785</v>
      </c>
      <c r="C224" s="67" t="s">
        <v>157</v>
      </c>
      <c r="D224" s="68" t="s">
        <v>129</v>
      </c>
      <c r="E224" s="69">
        <v>1</v>
      </c>
      <c r="F224" s="69"/>
      <c r="G224" s="69">
        <v>1</v>
      </c>
      <c r="H224" s="71"/>
      <c r="I224" s="70"/>
      <c r="J224" s="71"/>
      <c r="K224" s="70"/>
      <c r="L224" s="71"/>
    </row>
    <row r="225" spans="1:101" ht="38.25" x14ac:dyDescent="0.2">
      <c r="B225" s="72" t="s">
        <v>675</v>
      </c>
      <c r="C225" s="73" t="s">
        <v>777</v>
      </c>
      <c r="D225" s="73"/>
      <c r="E225" s="73"/>
      <c r="F225" s="73"/>
      <c r="G225" s="73"/>
      <c r="H225" s="73"/>
      <c r="I225" s="73"/>
      <c r="J225" s="73"/>
      <c r="K225" s="73"/>
      <c r="L225" s="73"/>
      <c r="CW225" s="74" t="s">
        <v>777</v>
      </c>
    </row>
    <row r="226" spans="1:101" ht="15" x14ac:dyDescent="0.2">
      <c r="A226" s="66"/>
      <c r="B226" s="69">
        <v>1</v>
      </c>
      <c r="C226" s="66" t="s">
        <v>730</v>
      </c>
      <c r="D226" s="68" t="s">
        <v>400</v>
      </c>
      <c r="E226" s="76"/>
      <c r="F226" s="69"/>
      <c r="G226" s="69">
        <v>3.51</v>
      </c>
      <c r="H226" s="69"/>
      <c r="I226" s="69"/>
      <c r="J226" s="69"/>
      <c r="K226" s="69"/>
      <c r="L226" s="77">
        <v>2392.52</v>
      </c>
    </row>
    <row r="227" spans="1:101" ht="14.25" x14ac:dyDescent="0.2">
      <c r="A227" s="67"/>
      <c r="B227" s="67" t="s">
        <v>445</v>
      </c>
      <c r="C227" s="67" t="s">
        <v>446</v>
      </c>
      <c r="D227" s="68" t="s">
        <v>400</v>
      </c>
      <c r="E227" s="69">
        <v>2.6</v>
      </c>
      <c r="F227" s="69">
        <v>1.35</v>
      </c>
      <c r="G227" s="69">
        <v>3.51</v>
      </c>
      <c r="H227" s="71"/>
      <c r="I227" s="70"/>
      <c r="J227" s="71">
        <v>681.63</v>
      </c>
      <c r="K227" s="70"/>
      <c r="L227" s="71">
        <v>2392.52</v>
      </c>
    </row>
    <row r="228" spans="1:101" ht="15" x14ac:dyDescent="0.2">
      <c r="A228" s="66"/>
      <c r="B228" s="69">
        <v>2</v>
      </c>
      <c r="C228" s="66" t="s">
        <v>768</v>
      </c>
      <c r="D228" s="68"/>
      <c r="E228" s="76"/>
      <c r="F228" s="69"/>
      <c r="G228" s="69"/>
      <c r="H228" s="69"/>
      <c r="I228" s="69"/>
      <c r="J228" s="69"/>
      <c r="K228" s="69"/>
      <c r="L228" s="77">
        <v>80.839999999999989</v>
      </c>
    </row>
    <row r="229" spans="1:101" ht="15" x14ac:dyDescent="0.2">
      <c r="A229" s="66"/>
      <c r="B229" s="69"/>
      <c r="C229" s="66" t="s">
        <v>770</v>
      </c>
      <c r="D229" s="68" t="s">
        <v>400</v>
      </c>
      <c r="E229" s="76"/>
      <c r="F229" s="69"/>
      <c r="G229" s="69">
        <v>5.3999999999999999E-2</v>
      </c>
      <c r="H229" s="69"/>
      <c r="I229" s="69"/>
      <c r="J229" s="69"/>
      <c r="K229" s="69"/>
      <c r="L229" s="77">
        <v>45.68</v>
      </c>
      <c r="CE229">
        <v>1</v>
      </c>
    </row>
    <row r="230" spans="1:101" ht="28.5" x14ac:dyDescent="0.2">
      <c r="A230" s="67"/>
      <c r="B230" s="67" t="s">
        <v>447</v>
      </c>
      <c r="C230" s="67" t="s">
        <v>449</v>
      </c>
      <c r="D230" s="68" t="s">
        <v>420</v>
      </c>
      <c r="E230" s="69">
        <v>0.01</v>
      </c>
      <c r="F230" s="69">
        <v>1.35</v>
      </c>
      <c r="G230" s="69">
        <v>1.35E-2</v>
      </c>
      <c r="H230" s="71"/>
      <c r="I230" s="70"/>
      <c r="J230" s="71">
        <v>1039.32</v>
      </c>
      <c r="K230" s="70"/>
      <c r="L230" s="71">
        <v>14.03</v>
      </c>
    </row>
    <row r="231" spans="1:101" ht="28.5" x14ac:dyDescent="0.2">
      <c r="A231" s="67"/>
      <c r="B231" s="67" t="s">
        <v>450</v>
      </c>
      <c r="C231" s="67" t="s">
        <v>786</v>
      </c>
      <c r="D231" s="68" t="s">
        <v>400</v>
      </c>
      <c r="E231" s="69">
        <v>0.01</v>
      </c>
      <c r="F231" s="69">
        <v>1.35</v>
      </c>
      <c r="G231" s="69">
        <v>1.35E-2</v>
      </c>
      <c r="H231" s="71"/>
      <c r="I231" s="70"/>
      <c r="J231" s="71">
        <v>969.91</v>
      </c>
      <c r="K231" s="70"/>
      <c r="L231" s="71">
        <v>13.09</v>
      </c>
      <c r="CE231">
        <v>1</v>
      </c>
    </row>
    <row r="232" spans="1:101" ht="28.5" x14ac:dyDescent="0.2">
      <c r="A232" s="67"/>
      <c r="B232" s="67" t="s">
        <v>451</v>
      </c>
      <c r="C232" s="67" t="s">
        <v>453</v>
      </c>
      <c r="D232" s="68" t="s">
        <v>420</v>
      </c>
      <c r="E232" s="69">
        <v>0.01</v>
      </c>
      <c r="F232" s="69">
        <v>1.35</v>
      </c>
      <c r="G232" s="69">
        <v>1.35E-2</v>
      </c>
      <c r="H232" s="71"/>
      <c r="I232" s="70"/>
      <c r="J232" s="71">
        <v>1629.55</v>
      </c>
      <c r="K232" s="70"/>
      <c r="L232" s="71">
        <v>22</v>
      </c>
    </row>
    <row r="233" spans="1:101" ht="28.5" x14ac:dyDescent="0.2">
      <c r="A233" s="67"/>
      <c r="B233" s="67" t="s">
        <v>450</v>
      </c>
      <c r="C233" s="67" t="s">
        <v>786</v>
      </c>
      <c r="D233" s="68" t="s">
        <v>400</v>
      </c>
      <c r="E233" s="69">
        <v>0.01</v>
      </c>
      <c r="F233" s="69">
        <v>1.35</v>
      </c>
      <c r="G233" s="69">
        <v>1.35E-2</v>
      </c>
      <c r="H233" s="71"/>
      <c r="I233" s="70"/>
      <c r="J233" s="71">
        <v>969.91</v>
      </c>
      <c r="K233" s="70"/>
      <c r="L233" s="71">
        <v>13.09</v>
      </c>
      <c r="CE233">
        <v>1</v>
      </c>
    </row>
    <row r="234" spans="1:101" ht="28.5" x14ac:dyDescent="0.2">
      <c r="A234" s="67"/>
      <c r="B234" s="67" t="s">
        <v>417</v>
      </c>
      <c r="C234" s="67" t="s">
        <v>419</v>
      </c>
      <c r="D234" s="68" t="s">
        <v>420</v>
      </c>
      <c r="E234" s="69">
        <v>0.02</v>
      </c>
      <c r="F234" s="69">
        <v>1.35</v>
      </c>
      <c r="G234" s="69">
        <v>2.7E-2</v>
      </c>
      <c r="H234" s="71"/>
      <c r="I234" s="70"/>
      <c r="J234" s="71">
        <v>643.29</v>
      </c>
      <c r="K234" s="70"/>
      <c r="L234" s="71">
        <v>17.37</v>
      </c>
    </row>
    <row r="235" spans="1:101" ht="28.5" x14ac:dyDescent="0.2">
      <c r="A235" s="67"/>
      <c r="B235" s="67" t="s">
        <v>421</v>
      </c>
      <c r="C235" s="67" t="s">
        <v>769</v>
      </c>
      <c r="D235" s="68" t="s">
        <v>400</v>
      </c>
      <c r="E235" s="69">
        <v>0.02</v>
      </c>
      <c r="F235" s="69">
        <v>1.35</v>
      </c>
      <c r="G235" s="69">
        <v>2.7E-2</v>
      </c>
      <c r="H235" s="71"/>
      <c r="I235" s="70"/>
      <c r="J235" s="71">
        <v>722.05</v>
      </c>
      <c r="K235" s="70"/>
      <c r="L235" s="71">
        <v>19.5</v>
      </c>
      <c r="CE235">
        <v>1</v>
      </c>
    </row>
    <row r="236" spans="1:101" ht="42.75" x14ac:dyDescent="0.2">
      <c r="A236" s="67"/>
      <c r="B236" s="67" t="s">
        <v>454</v>
      </c>
      <c r="C236" s="67" t="s">
        <v>456</v>
      </c>
      <c r="D236" s="68" t="s">
        <v>420</v>
      </c>
      <c r="E236" s="69">
        <v>0.63</v>
      </c>
      <c r="F236" s="69">
        <v>1.35</v>
      </c>
      <c r="G236" s="69">
        <v>0.85050000000000003</v>
      </c>
      <c r="H236" s="71"/>
      <c r="I236" s="70"/>
      <c r="J236" s="71">
        <v>32.26</v>
      </c>
      <c r="K236" s="70"/>
      <c r="L236" s="71">
        <v>27.44</v>
      </c>
    </row>
    <row r="237" spans="1:101" ht="15" x14ac:dyDescent="0.2">
      <c r="A237" s="66"/>
      <c r="B237" s="69">
        <v>4</v>
      </c>
      <c r="C237" s="66" t="s">
        <v>731</v>
      </c>
      <c r="D237" s="68"/>
      <c r="E237" s="76"/>
      <c r="F237" s="69"/>
      <c r="G237" s="69"/>
      <c r="H237" s="69"/>
      <c r="I237" s="69"/>
      <c r="J237" s="69"/>
      <c r="K237" s="69"/>
      <c r="L237" s="77">
        <v>401.32000000000005</v>
      </c>
    </row>
    <row r="238" spans="1:101" ht="28.5" x14ac:dyDescent="0.2">
      <c r="A238" s="67"/>
      <c r="B238" s="67" t="s">
        <v>457</v>
      </c>
      <c r="C238" s="67" t="s">
        <v>459</v>
      </c>
      <c r="D238" s="68" t="s">
        <v>460</v>
      </c>
      <c r="E238" s="69">
        <v>2E-3</v>
      </c>
      <c r="F238" s="69"/>
      <c r="G238" s="69">
        <v>2E-3</v>
      </c>
      <c r="H238" s="71">
        <v>13680.39</v>
      </c>
      <c r="I238" s="70">
        <v>1.18</v>
      </c>
      <c r="J238" s="71">
        <v>16142.86</v>
      </c>
      <c r="K238" s="70"/>
      <c r="L238" s="71">
        <v>32.29</v>
      </c>
    </row>
    <row r="239" spans="1:101" ht="57" x14ac:dyDescent="0.2">
      <c r="A239" s="67"/>
      <c r="B239" s="67" t="s">
        <v>461</v>
      </c>
      <c r="C239" s="67" t="s">
        <v>463</v>
      </c>
      <c r="D239" s="68" t="s">
        <v>223</v>
      </c>
      <c r="E239" s="69">
        <v>0.33</v>
      </c>
      <c r="F239" s="69"/>
      <c r="G239" s="69">
        <v>0.33</v>
      </c>
      <c r="H239" s="71">
        <v>155.63</v>
      </c>
      <c r="I239" s="70">
        <v>0.78</v>
      </c>
      <c r="J239" s="71">
        <v>121.39</v>
      </c>
      <c r="K239" s="70"/>
      <c r="L239" s="71">
        <v>40.06</v>
      </c>
    </row>
    <row r="240" spans="1:101" ht="71.25" x14ac:dyDescent="0.2">
      <c r="A240" s="67"/>
      <c r="B240" s="67" t="s">
        <v>464</v>
      </c>
      <c r="C240" s="67" t="s">
        <v>466</v>
      </c>
      <c r="D240" s="68" t="s">
        <v>125</v>
      </c>
      <c r="E240" s="69">
        <v>2.0699999999999998E-3</v>
      </c>
      <c r="F240" s="69"/>
      <c r="G240" s="69">
        <v>2.0699999999999998E-3</v>
      </c>
      <c r="H240" s="71">
        <v>145801.49</v>
      </c>
      <c r="I240" s="70">
        <v>1.0900000000000001</v>
      </c>
      <c r="J240" s="71">
        <v>158923.62</v>
      </c>
      <c r="K240" s="70"/>
      <c r="L240" s="71">
        <v>328.97</v>
      </c>
    </row>
    <row r="241" spans="1:82" ht="14.25" x14ac:dyDescent="0.2">
      <c r="A241" s="67"/>
      <c r="B241" s="67" t="s">
        <v>660</v>
      </c>
      <c r="C241" s="67" t="s">
        <v>661</v>
      </c>
      <c r="D241" s="68" t="s">
        <v>129</v>
      </c>
      <c r="E241" s="69">
        <v>1</v>
      </c>
      <c r="F241" s="69"/>
      <c r="G241" s="69">
        <v>1</v>
      </c>
      <c r="H241" s="71"/>
      <c r="I241" s="70"/>
      <c r="J241" s="71"/>
      <c r="K241" s="70"/>
      <c r="L241" s="71"/>
    </row>
    <row r="242" spans="1:82" ht="14.25" x14ac:dyDescent="0.2">
      <c r="A242" s="67"/>
      <c r="B242" s="67" t="s">
        <v>316</v>
      </c>
      <c r="C242" s="78" t="s">
        <v>317</v>
      </c>
      <c r="D242" s="79" t="s">
        <v>129</v>
      </c>
      <c r="E242" s="80">
        <v>2</v>
      </c>
      <c r="F242" s="80"/>
      <c r="G242" s="80">
        <v>2</v>
      </c>
      <c r="H242" s="81"/>
      <c r="I242" s="82"/>
      <c r="J242" s="81"/>
      <c r="K242" s="82"/>
      <c r="L242" s="81"/>
    </row>
    <row r="243" spans="1:82" ht="15" x14ac:dyDescent="0.2">
      <c r="A243" s="67"/>
      <c r="B243" s="67"/>
      <c r="C243" s="85" t="s">
        <v>732</v>
      </c>
      <c r="D243" s="68"/>
      <c r="E243" s="69"/>
      <c r="F243" s="69"/>
      <c r="G243" s="69"/>
      <c r="H243" s="71"/>
      <c r="I243" s="70"/>
      <c r="J243" s="71"/>
      <c r="K243" s="70"/>
      <c r="L243" s="71">
        <v>2920.36</v>
      </c>
    </row>
    <row r="244" spans="1:82" ht="57" x14ac:dyDescent="0.2">
      <c r="A244" s="65" t="s">
        <v>787</v>
      </c>
      <c r="B244" s="67" t="s">
        <v>167</v>
      </c>
      <c r="C244" s="67" t="s">
        <v>168</v>
      </c>
      <c r="D244" s="68" t="s">
        <v>129</v>
      </c>
      <c r="E244" s="69">
        <v>1</v>
      </c>
      <c r="F244" s="69"/>
      <c r="G244" s="69">
        <v>1</v>
      </c>
      <c r="H244" s="71">
        <v>14994.24</v>
      </c>
      <c r="I244" s="70">
        <v>1.31</v>
      </c>
      <c r="J244" s="71">
        <v>19642.45</v>
      </c>
      <c r="K244" s="70"/>
      <c r="L244" s="71">
        <v>19642.45</v>
      </c>
      <c r="AD244">
        <f>ROUND((Source!AT81/100)*((ROUND(ROUND(Source!AO81,2)*Source!I81, 2)+ROUND(ROUND(Source!AN81,2)*Source!I81, 2))), 2)</f>
        <v>0</v>
      </c>
      <c r="AE244">
        <f>ROUND((Source!AU81/100)*((ROUND(ROUND(Source!AO81,2)*Source!I81, 2)+ROUND(ROUND(Source!AN81,2)*Source!I81, 2))), 2)</f>
        <v>0</v>
      </c>
      <c r="AN244">
        <f>L244</f>
        <v>19642.45</v>
      </c>
      <c r="AW244">
        <f>L244</f>
        <v>19642.45</v>
      </c>
      <c r="AZ244">
        <f>Source!X81</f>
        <v>0</v>
      </c>
      <c r="BA244">
        <f>Source!Y81</f>
        <v>0</v>
      </c>
      <c r="CD244">
        <v>1</v>
      </c>
    </row>
    <row r="245" spans="1:82" ht="42.75" x14ac:dyDescent="0.2">
      <c r="A245" s="65" t="s">
        <v>788</v>
      </c>
      <c r="B245" s="67" t="s">
        <v>171</v>
      </c>
      <c r="C245" s="67" t="s">
        <v>172</v>
      </c>
      <c r="D245" s="68" t="s">
        <v>129</v>
      </c>
      <c r="E245" s="69">
        <v>2</v>
      </c>
      <c r="F245" s="69"/>
      <c r="G245" s="69">
        <v>2</v>
      </c>
      <c r="H245" s="71"/>
      <c r="I245" s="70"/>
      <c r="J245" s="71">
        <v>838.89</v>
      </c>
      <c r="K245" s="70"/>
      <c r="L245" s="71">
        <v>1677.78</v>
      </c>
      <c r="AD245">
        <f>ROUND((Source!AT82/100)*((ROUND(ROUND(Source!AO82,2)*Source!I82, 2)+ROUND(ROUND(Source!AN82,2)*Source!I82, 2))), 2)</f>
        <v>0</v>
      </c>
      <c r="AE245">
        <f>ROUND((Source!AU82/100)*((ROUND(ROUND(Source!AO82,2)*Source!I82, 2)+ROUND(ROUND(Source!AN82,2)*Source!I82, 2))), 2)</f>
        <v>0</v>
      </c>
      <c r="AN245">
        <f>L245</f>
        <v>1677.78</v>
      </c>
      <c r="AW245">
        <f>L245</f>
        <v>1677.78</v>
      </c>
      <c r="AZ245">
        <f>Source!X82</f>
        <v>0</v>
      </c>
      <c r="BA245">
        <f>Source!Y82</f>
        <v>0</v>
      </c>
      <c r="CD245">
        <v>1</v>
      </c>
    </row>
    <row r="246" spans="1:82" ht="14.25" x14ac:dyDescent="0.2">
      <c r="A246" s="67"/>
      <c r="B246" s="67"/>
      <c r="C246" s="67" t="s">
        <v>733</v>
      </c>
      <c r="D246" s="68"/>
      <c r="E246" s="69"/>
      <c r="F246" s="69"/>
      <c r="G246" s="69"/>
      <c r="H246" s="71"/>
      <c r="I246" s="70"/>
      <c r="J246" s="71"/>
      <c r="K246" s="70"/>
      <c r="L246" s="71">
        <v>2438.1999999999998</v>
      </c>
    </row>
    <row r="247" spans="1:82" ht="71.25" x14ac:dyDescent="0.2">
      <c r="A247" s="67"/>
      <c r="B247" s="67" t="s">
        <v>164</v>
      </c>
      <c r="C247" s="67" t="s">
        <v>789</v>
      </c>
      <c r="D247" s="68" t="s">
        <v>141</v>
      </c>
      <c r="E247" s="69">
        <v>121</v>
      </c>
      <c r="F247" s="69"/>
      <c r="G247" s="69">
        <v>121</v>
      </c>
      <c r="H247" s="71"/>
      <c r="I247" s="70"/>
      <c r="J247" s="71"/>
      <c r="K247" s="70"/>
      <c r="L247" s="71">
        <v>2950.22</v>
      </c>
    </row>
    <row r="248" spans="1:82" ht="71.25" x14ac:dyDescent="0.2">
      <c r="A248" s="78"/>
      <c r="B248" s="78" t="s">
        <v>165</v>
      </c>
      <c r="C248" s="78" t="s">
        <v>790</v>
      </c>
      <c r="D248" s="79" t="s">
        <v>141</v>
      </c>
      <c r="E248" s="80">
        <v>72</v>
      </c>
      <c r="F248" s="80"/>
      <c r="G248" s="80">
        <v>72</v>
      </c>
      <c r="H248" s="81"/>
      <c r="I248" s="82"/>
      <c r="J248" s="81"/>
      <c r="K248" s="82"/>
      <c r="L248" s="81">
        <v>1755.5</v>
      </c>
    </row>
    <row r="249" spans="1:82" ht="15" x14ac:dyDescent="0.2">
      <c r="C249" s="87" t="s">
        <v>736</v>
      </c>
      <c r="D249" s="87"/>
      <c r="E249" s="87"/>
      <c r="F249" s="87"/>
      <c r="G249" s="87"/>
      <c r="H249" s="87"/>
      <c r="I249" s="88">
        <v>28946.309999999998</v>
      </c>
      <c r="J249" s="88"/>
      <c r="K249" s="88">
        <v>28946.309999999998</v>
      </c>
      <c r="L249" s="88"/>
      <c r="AD249">
        <f>ROUND((Source!AT80/100)*((ROUND(SUMIF(SmtRes!AQ54:'SmtRes'!AQ64,"=1",SmtRes!AD54:'SmtRes'!AD64)*Source!I80, 2)+ROUND(SUMIF(SmtRes!AQ54:'SmtRes'!AQ64,"=1",SmtRes!AC54:'SmtRes'!AC64)*Source!I80, 2))), 2)</f>
        <v>4045.64</v>
      </c>
      <c r="AE249">
        <f>ROUND((Source!AU80/100)*((ROUND(SUMIF(SmtRes!AQ54:'SmtRes'!AQ64,"=1",SmtRes!AD54:'SmtRes'!AD64)*Source!I80, 2)+ROUND(SUMIF(SmtRes!AQ54:'SmtRes'!AQ64,"=1",SmtRes!AC54:'SmtRes'!AC64)*Source!I80, 2))), 2)</f>
        <v>2407.3200000000002</v>
      </c>
      <c r="AN249" s="83">
        <f>L226+L228+L237+L247+L248+L229</f>
        <v>7626.08</v>
      </c>
      <c r="AO249" s="83">
        <f>L228</f>
        <v>80.839999999999989</v>
      </c>
      <c r="AQ249" t="s">
        <v>737</v>
      </c>
      <c r="AR249" s="83">
        <f>L226</f>
        <v>2392.52</v>
      </c>
      <c r="AT249" s="83">
        <f>L229</f>
        <v>45.68</v>
      </c>
      <c r="AV249" t="s">
        <v>737</v>
      </c>
      <c r="AW249" s="83">
        <f>L237</f>
        <v>401.32000000000005</v>
      </c>
      <c r="AZ249">
        <f>Source!X80</f>
        <v>2950.22</v>
      </c>
      <c r="BA249">
        <f>Source!Y80</f>
        <v>1755.5</v>
      </c>
      <c r="CD249">
        <v>1</v>
      </c>
    </row>
    <row r="251" spans="1:82" ht="15" x14ac:dyDescent="0.2">
      <c r="A251" s="91"/>
      <c r="B251" s="92"/>
      <c r="C251" s="93" t="s">
        <v>740</v>
      </c>
      <c r="D251" s="93"/>
      <c r="E251" s="93"/>
      <c r="F251" s="93"/>
      <c r="G251" s="93"/>
      <c r="H251" s="93"/>
      <c r="I251" s="77"/>
      <c r="J251" s="91"/>
      <c r="K251" s="94"/>
      <c r="L251" s="77">
        <v>30981.4</v>
      </c>
    </row>
    <row r="252" spans="1:82" ht="14.25" x14ac:dyDescent="0.2">
      <c r="A252" s="86"/>
      <c r="B252" s="89"/>
      <c r="C252" s="95" t="s">
        <v>741</v>
      </c>
      <c r="D252" s="90"/>
      <c r="E252" s="90"/>
      <c r="F252" s="90"/>
      <c r="G252" s="90"/>
      <c r="H252" s="90"/>
      <c r="I252" s="71"/>
      <c r="J252" s="86"/>
      <c r="K252" s="69"/>
      <c r="L252" s="71"/>
    </row>
    <row r="253" spans="1:82" ht="14.25" x14ac:dyDescent="0.2">
      <c r="A253" s="86"/>
      <c r="B253" s="89"/>
      <c r="C253" s="90" t="s">
        <v>742</v>
      </c>
      <c r="D253" s="90"/>
      <c r="E253" s="90"/>
      <c r="F253" s="90"/>
      <c r="G253" s="90"/>
      <c r="H253" s="90"/>
      <c r="I253" s="71"/>
      <c r="J253" s="86"/>
      <c r="K253" s="69"/>
      <c r="L253" s="71">
        <v>8990.7300000000014</v>
      </c>
    </row>
    <row r="254" spans="1:82" ht="14.25" hidden="1" x14ac:dyDescent="0.2">
      <c r="A254" s="86"/>
      <c r="B254" s="89"/>
      <c r="C254" s="90" t="s">
        <v>743</v>
      </c>
      <c r="D254" s="90"/>
      <c r="E254" s="90"/>
      <c r="F254" s="90"/>
      <c r="G254" s="90"/>
      <c r="H254" s="90"/>
      <c r="I254" s="71"/>
      <c r="J254" s="86"/>
      <c r="K254" s="69"/>
      <c r="L254" s="71">
        <v>131.82</v>
      </c>
    </row>
    <row r="255" spans="1:82" ht="14.25" hidden="1" x14ac:dyDescent="0.2">
      <c r="A255" s="86"/>
      <c r="B255" s="89"/>
      <c r="C255" s="95" t="s">
        <v>744</v>
      </c>
      <c r="D255" s="90"/>
      <c r="E255" s="90"/>
      <c r="F255" s="90"/>
      <c r="G255" s="90"/>
      <c r="H255" s="90"/>
      <c r="I255" s="71"/>
      <c r="J255" s="86"/>
      <c r="K255" s="69"/>
      <c r="L255" s="71"/>
    </row>
    <row r="256" spans="1:82" ht="14.25" x14ac:dyDescent="0.2">
      <c r="A256" s="86"/>
      <c r="B256" s="89"/>
      <c r="C256" s="90" t="s">
        <v>743</v>
      </c>
      <c r="D256" s="90"/>
      <c r="E256" s="90"/>
      <c r="F256" s="90"/>
      <c r="G256" s="90"/>
      <c r="H256" s="90"/>
      <c r="I256" s="71"/>
      <c r="J256" s="86"/>
      <c r="K256" s="69"/>
      <c r="L256" s="71">
        <v>81.399999999999991</v>
      </c>
    </row>
    <row r="257" spans="1:12" ht="14.25" hidden="1" x14ac:dyDescent="0.2">
      <c r="A257" s="86"/>
      <c r="B257" s="89"/>
      <c r="C257" s="95" t="s">
        <v>745</v>
      </c>
      <c r="D257" s="90"/>
      <c r="E257" s="90"/>
      <c r="F257" s="90"/>
      <c r="G257" s="90"/>
      <c r="H257" s="90"/>
      <c r="I257" s="71"/>
      <c r="J257" s="86"/>
      <c r="K257" s="69"/>
      <c r="L257" s="71"/>
    </row>
    <row r="258" spans="1:12" ht="14.25" x14ac:dyDescent="0.2">
      <c r="A258" s="86"/>
      <c r="B258" s="89"/>
      <c r="C258" s="90" t="s">
        <v>765</v>
      </c>
      <c r="D258" s="90"/>
      <c r="E258" s="90"/>
      <c r="F258" s="90"/>
      <c r="G258" s="90"/>
      <c r="H258" s="90"/>
      <c r="I258" s="71"/>
      <c r="J258" s="86"/>
      <c r="K258" s="69"/>
      <c r="L258" s="71">
        <v>50.42</v>
      </c>
    </row>
    <row r="259" spans="1:12" ht="14.25" hidden="1" x14ac:dyDescent="0.2">
      <c r="A259" s="86"/>
      <c r="B259" s="89"/>
      <c r="C259" s="90" t="s">
        <v>746</v>
      </c>
      <c r="D259" s="90"/>
      <c r="E259" s="90"/>
      <c r="F259" s="90"/>
      <c r="G259" s="90"/>
      <c r="H259" s="90"/>
      <c r="I259" s="71"/>
      <c r="J259" s="86"/>
      <c r="K259" s="69"/>
      <c r="L259" s="71">
        <v>0</v>
      </c>
    </row>
    <row r="260" spans="1:12" ht="14.25" x14ac:dyDescent="0.2">
      <c r="A260" s="86"/>
      <c r="B260" s="89"/>
      <c r="C260" s="90" t="s">
        <v>747</v>
      </c>
      <c r="D260" s="90"/>
      <c r="E260" s="90"/>
      <c r="F260" s="90"/>
      <c r="G260" s="90"/>
      <c r="H260" s="90"/>
      <c r="I260" s="71"/>
      <c r="J260" s="86"/>
      <c r="K260" s="69"/>
      <c r="L260" s="71">
        <v>21858.85</v>
      </c>
    </row>
    <row r="261" spans="1:12" ht="14.25" x14ac:dyDescent="0.2">
      <c r="A261" s="86"/>
      <c r="B261" s="89"/>
      <c r="C261" s="95" t="s">
        <v>744</v>
      </c>
      <c r="D261" s="90"/>
      <c r="E261" s="90"/>
      <c r="F261" s="90"/>
      <c r="G261" s="90"/>
      <c r="H261" s="90"/>
      <c r="I261" s="71"/>
      <c r="J261" s="86"/>
      <c r="K261" s="69"/>
      <c r="L261" s="71"/>
    </row>
    <row r="262" spans="1:12" ht="14.25" x14ac:dyDescent="0.2">
      <c r="A262" s="86"/>
      <c r="B262" s="89"/>
      <c r="C262" s="90" t="s">
        <v>748</v>
      </c>
      <c r="D262" s="90"/>
      <c r="E262" s="90"/>
      <c r="F262" s="90"/>
      <c r="G262" s="90"/>
      <c r="H262" s="90"/>
      <c r="I262" s="71"/>
      <c r="J262" s="86"/>
      <c r="K262" s="69"/>
      <c r="L262" s="71">
        <v>21858.85</v>
      </c>
    </row>
    <row r="263" spans="1:12" ht="14.25" hidden="1" x14ac:dyDescent="0.2">
      <c r="A263" s="86"/>
      <c r="B263" s="89"/>
      <c r="C263" s="90" t="s">
        <v>749</v>
      </c>
      <c r="D263" s="90"/>
      <c r="E263" s="90"/>
      <c r="F263" s="90"/>
      <c r="G263" s="90"/>
      <c r="H263" s="90"/>
      <c r="I263" s="71"/>
      <c r="J263" s="86"/>
      <c r="K263" s="69"/>
      <c r="L263" s="71">
        <v>0</v>
      </c>
    </row>
    <row r="264" spans="1:12" ht="14.25" hidden="1" x14ac:dyDescent="0.2">
      <c r="A264" s="86"/>
      <c r="B264" s="89"/>
      <c r="C264" s="90" t="s">
        <v>750</v>
      </c>
      <c r="D264" s="90"/>
      <c r="E264" s="90"/>
      <c r="F264" s="90"/>
      <c r="G264" s="90"/>
      <c r="H264" s="90"/>
      <c r="I264" s="71"/>
      <c r="J264" s="86"/>
      <c r="K264" s="69"/>
      <c r="L264" s="71">
        <v>0</v>
      </c>
    </row>
    <row r="265" spans="1:12" ht="14.25" x14ac:dyDescent="0.2">
      <c r="A265" s="86"/>
      <c r="B265" s="89"/>
      <c r="C265" s="90" t="s">
        <v>751</v>
      </c>
      <c r="D265" s="90"/>
      <c r="E265" s="90"/>
      <c r="F265" s="90"/>
      <c r="G265" s="90"/>
      <c r="H265" s="90"/>
      <c r="I265" s="71"/>
      <c r="J265" s="86"/>
      <c r="K265" s="69"/>
      <c r="L265" s="71">
        <v>9041.1500000000015</v>
      </c>
    </row>
    <row r="266" spans="1:12" ht="14.25" x14ac:dyDescent="0.2">
      <c r="A266" s="86"/>
      <c r="B266" s="89"/>
      <c r="C266" s="90" t="s">
        <v>752</v>
      </c>
      <c r="D266" s="90"/>
      <c r="E266" s="90"/>
      <c r="F266" s="90"/>
      <c r="G266" s="90"/>
      <c r="H266" s="90"/>
      <c r="I266" s="71"/>
      <c r="J266" s="86"/>
      <c r="K266" s="69"/>
      <c r="L266" s="71">
        <v>9448.39</v>
      </c>
    </row>
    <row r="267" spans="1:12" ht="14.25" x14ac:dyDescent="0.2">
      <c r="A267" s="86"/>
      <c r="B267" s="89"/>
      <c r="C267" s="90" t="s">
        <v>753</v>
      </c>
      <c r="D267" s="90"/>
      <c r="E267" s="90"/>
      <c r="F267" s="90"/>
      <c r="G267" s="90"/>
      <c r="H267" s="90"/>
      <c r="I267" s="71"/>
      <c r="J267" s="86"/>
      <c r="K267" s="69"/>
      <c r="L267" s="71">
        <v>5042.7700000000004</v>
      </c>
    </row>
    <row r="268" spans="1:12" ht="14.25" x14ac:dyDescent="0.2">
      <c r="A268" s="86"/>
      <c r="B268" s="89"/>
      <c r="C268" s="90" t="s">
        <v>754</v>
      </c>
      <c r="D268" s="90"/>
      <c r="E268" s="90"/>
      <c r="F268" s="90"/>
      <c r="G268" s="90"/>
      <c r="H268" s="90"/>
      <c r="I268" s="71"/>
      <c r="J268" s="86"/>
      <c r="K268" s="69"/>
      <c r="L268" s="71">
        <v>21332.39</v>
      </c>
    </row>
    <row r="269" spans="1:12" ht="14.25" x14ac:dyDescent="0.2">
      <c r="A269" s="86"/>
      <c r="B269" s="89"/>
      <c r="C269" s="95" t="s">
        <v>741</v>
      </c>
      <c r="D269" s="90"/>
      <c r="E269" s="90"/>
      <c r="F269" s="90"/>
      <c r="G269" s="90"/>
      <c r="H269" s="90"/>
      <c r="I269" s="71"/>
      <c r="J269" s="86"/>
      <c r="K269" s="69"/>
      <c r="L269" s="71"/>
    </row>
    <row r="270" spans="1:12" ht="14.25" x14ac:dyDescent="0.2">
      <c r="A270" s="86"/>
      <c r="B270" s="89"/>
      <c r="C270" s="90" t="s">
        <v>755</v>
      </c>
      <c r="D270" s="90"/>
      <c r="E270" s="90"/>
      <c r="F270" s="90"/>
      <c r="G270" s="90"/>
      <c r="H270" s="90"/>
      <c r="I270" s="71"/>
      <c r="J270" s="86"/>
      <c r="K270" s="69"/>
      <c r="L270" s="71">
        <v>21332.39</v>
      </c>
    </row>
    <row r="271" spans="1:12" ht="14.25" hidden="1" x14ac:dyDescent="0.2">
      <c r="A271" s="86"/>
      <c r="B271" s="89"/>
      <c r="C271" s="90" t="s">
        <v>756</v>
      </c>
      <c r="D271" s="90"/>
      <c r="E271" s="90"/>
      <c r="F271" s="90"/>
      <c r="G271" s="90"/>
      <c r="H271" s="90"/>
      <c r="I271" s="71"/>
      <c r="J271" s="86"/>
      <c r="K271" s="69"/>
      <c r="L271" s="71">
        <v>0</v>
      </c>
    </row>
    <row r="272" spans="1:12" ht="14.25" hidden="1" x14ac:dyDescent="0.2">
      <c r="A272" s="86"/>
      <c r="B272" s="89"/>
      <c r="C272" s="90" t="s">
        <v>757</v>
      </c>
      <c r="D272" s="90"/>
      <c r="E272" s="90"/>
      <c r="F272" s="90"/>
      <c r="G272" s="90"/>
      <c r="H272" s="90"/>
      <c r="I272" s="71"/>
      <c r="J272" s="86"/>
      <c r="K272" s="69"/>
      <c r="L272" s="71"/>
    </row>
    <row r="273" spans="1:101" ht="14.25" hidden="1" x14ac:dyDescent="0.2">
      <c r="A273" s="86"/>
      <c r="B273" s="89"/>
      <c r="C273" s="90" t="s">
        <v>757</v>
      </c>
      <c r="D273" s="90"/>
      <c r="E273" s="90"/>
      <c r="F273" s="90"/>
      <c r="G273" s="90"/>
      <c r="H273" s="90"/>
      <c r="I273" s="71"/>
      <c r="J273" s="86"/>
      <c r="K273" s="69"/>
      <c r="L273" s="71">
        <v>0</v>
      </c>
    </row>
    <row r="274" spans="1:101" ht="14.25" hidden="1" x14ac:dyDescent="0.2">
      <c r="A274" s="86"/>
      <c r="B274" s="89"/>
      <c r="C274" s="90" t="s">
        <v>758</v>
      </c>
      <c r="D274" s="90"/>
      <c r="E274" s="90"/>
      <c r="F274" s="90"/>
      <c r="G274" s="90"/>
      <c r="H274" s="90"/>
      <c r="I274" s="71"/>
      <c r="J274" s="86"/>
      <c r="K274" s="69"/>
      <c r="L274" s="71">
        <v>0</v>
      </c>
    </row>
    <row r="275" spans="1:101" ht="15" x14ac:dyDescent="0.2">
      <c r="A275" s="91"/>
      <c r="B275" s="92"/>
      <c r="C275" s="93" t="s">
        <v>759</v>
      </c>
      <c r="D275" s="93"/>
      <c r="E275" s="93"/>
      <c r="F275" s="93"/>
      <c r="G275" s="93"/>
      <c r="H275" s="93"/>
      <c r="I275" s="77"/>
      <c r="J275" s="91"/>
      <c r="K275" s="94"/>
      <c r="L275" s="77">
        <v>66804.95</v>
      </c>
    </row>
    <row r="276" spans="1:101" ht="14.25" x14ac:dyDescent="0.2">
      <c r="A276" s="86"/>
      <c r="B276" s="89"/>
      <c r="C276" s="95" t="s">
        <v>760</v>
      </c>
      <c r="D276" s="90"/>
      <c r="E276" s="90"/>
      <c r="F276" s="90"/>
      <c r="G276" s="90"/>
      <c r="H276" s="90"/>
      <c r="I276" s="71"/>
      <c r="J276" s="86"/>
      <c r="K276" s="69"/>
      <c r="L276" s="71"/>
    </row>
    <row r="277" spans="1:101" ht="14.25" hidden="1" x14ac:dyDescent="0.2">
      <c r="A277" s="86"/>
      <c r="B277" s="89"/>
      <c r="C277" s="90" t="s">
        <v>761</v>
      </c>
      <c r="D277" s="90"/>
      <c r="E277" s="90"/>
      <c r="F277" s="90"/>
      <c r="G277" s="90"/>
      <c r="H277" s="90"/>
      <c r="I277" s="71"/>
      <c r="J277" s="86"/>
      <c r="K277" s="69"/>
      <c r="L277" s="71">
        <v>0</v>
      </c>
    </row>
    <row r="278" spans="1:101" ht="14.25" hidden="1" x14ac:dyDescent="0.2">
      <c r="A278" s="86"/>
      <c r="B278" s="89"/>
      <c r="C278" s="90" t="s">
        <v>762</v>
      </c>
      <c r="D278" s="90"/>
      <c r="E278" s="90"/>
      <c r="F278" s="90"/>
      <c r="G278" s="90"/>
      <c r="H278" s="90"/>
      <c r="I278" s="71"/>
      <c r="J278" s="86"/>
      <c r="K278" s="69"/>
      <c r="L278" s="71">
        <v>0</v>
      </c>
    </row>
    <row r="279" spans="1:101" ht="14.25" x14ac:dyDescent="0.2">
      <c r="A279" s="86"/>
      <c r="B279" s="89"/>
      <c r="C279" s="90" t="s">
        <v>763</v>
      </c>
      <c r="D279" s="90"/>
      <c r="E279" s="90"/>
      <c r="F279" s="96"/>
      <c r="G279" s="76">
        <v>13.490425</v>
      </c>
      <c r="H279" s="86"/>
      <c r="I279" s="86"/>
      <c r="J279" s="86"/>
      <c r="K279" s="86"/>
      <c r="L279" s="86"/>
    </row>
    <row r="280" spans="1:101" ht="14.25" x14ac:dyDescent="0.2">
      <c r="A280" s="86"/>
      <c r="B280" s="89"/>
      <c r="C280" s="90" t="s">
        <v>764</v>
      </c>
      <c r="D280" s="90"/>
      <c r="E280" s="90"/>
      <c r="F280" s="96"/>
      <c r="G280" s="76">
        <v>6.1359999999999998E-2</v>
      </c>
      <c r="H280" s="86"/>
      <c r="I280" s="86"/>
      <c r="J280" s="86"/>
      <c r="K280" s="86"/>
      <c r="L280" s="86"/>
    </row>
    <row r="283" spans="1:101" ht="16.5" x14ac:dyDescent="0.2">
      <c r="A283" s="63" t="s">
        <v>791</v>
      </c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</row>
    <row r="284" spans="1:101" ht="57" x14ac:dyDescent="0.2">
      <c r="A284" s="65" t="s">
        <v>175</v>
      </c>
      <c r="B284" s="67" t="s">
        <v>792</v>
      </c>
      <c r="C284" s="67" t="s">
        <v>177</v>
      </c>
      <c r="D284" s="68" t="s">
        <v>178</v>
      </c>
      <c r="E284" s="69">
        <v>1</v>
      </c>
      <c r="F284" s="69"/>
      <c r="G284" s="69">
        <v>1</v>
      </c>
      <c r="H284" s="71"/>
      <c r="I284" s="70"/>
      <c r="J284" s="71"/>
      <c r="K284" s="70"/>
      <c r="L284" s="71"/>
    </row>
    <row r="285" spans="1:101" ht="38.25" x14ac:dyDescent="0.2">
      <c r="B285" s="72" t="s">
        <v>675</v>
      </c>
      <c r="C285" s="73" t="s">
        <v>777</v>
      </c>
      <c r="D285" s="73"/>
      <c r="E285" s="73"/>
      <c r="F285" s="73"/>
      <c r="G285" s="73"/>
      <c r="H285" s="73"/>
      <c r="I285" s="73"/>
      <c r="J285" s="73"/>
      <c r="K285" s="73"/>
      <c r="L285" s="73"/>
      <c r="CW285" s="74" t="s">
        <v>777</v>
      </c>
    </row>
    <row r="286" spans="1:101" x14ac:dyDescent="0.2">
      <c r="C286" s="75" t="s">
        <v>854</v>
      </c>
    </row>
    <row r="287" spans="1:101" ht="15" x14ac:dyDescent="0.2">
      <c r="A287" s="66"/>
      <c r="B287" s="69">
        <v>1</v>
      </c>
      <c r="C287" s="66" t="s">
        <v>730</v>
      </c>
      <c r="D287" s="68" t="s">
        <v>400</v>
      </c>
      <c r="E287" s="76"/>
      <c r="F287" s="69"/>
      <c r="G287" s="69">
        <v>2.97</v>
      </c>
      <c r="H287" s="69"/>
      <c r="I287" s="69"/>
      <c r="J287" s="69"/>
      <c r="K287" s="69"/>
      <c r="L287" s="77">
        <v>2208.4899999999998</v>
      </c>
    </row>
    <row r="288" spans="1:101" ht="14.25" x14ac:dyDescent="0.2">
      <c r="A288" s="67"/>
      <c r="B288" s="67" t="s">
        <v>413</v>
      </c>
      <c r="C288" s="67" t="s">
        <v>414</v>
      </c>
      <c r="D288" s="68" t="s">
        <v>400</v>
      </c>
      <c r="E288" s="69">
        <v>2.2000000000000002</v>
      </c>
      <c r="F288" s="69">
        <v>1.35</v>
      </c>
      <c r="G288" s="69">
        <v>2.97</v>
      </c>
      <c r="H288" s="71"/>
      <c r="I288" s="70"/>
      <c r="J288" s="71">
        <v>743.6</v>
      </c>
      <c r="K288" s="70"/>
      <c r="L288" s="71">
        <v>2208.4899999999998</v>
      </c>
    </row>
    <row r="289" spans="1:83" ht="15" x14ac:dyDescent="0.2">
      <c r="A289" s="66"/>
      <c r="B289" s="69">
        <v>2</v>
      </c>
      <c r="C289" s="66" t="s">
        <v>768</v>
      </c>
      <c r="D289" s="68"/>
      <c r="E289" s="76"/>
      <c r="F289" s="69"/>
      <c r="G289" s="69"/>
      <c r="H289" s="69"/>
      <c r="I289" s="69"/>
      <c r="J289" s="69"/>
      <c r="K289" s="69"/>
      <c r="L289" s="77">
        <v>233.44000000000005</v>
      </c>
    </row>
    <row r="290" spans="1:83" ht="15" x14ac:dyDescent="0.2">
      <c r="A290" s="66"/>
      <c r="B290" s="69"/>
      <c r="C290" s="66" t="s">
        <v>770</v>
      </c>
      <c r="D290" s="68" t="s">
        <v>400</v>
      </c>
      <c r="E290" s="76"/>
      <c r="F290" s="69"/>
      <c r="G290" s="69">
        <v>0.33750000000000002</v>
      </c>
      <c r="H290" s="69"/>
      <c r="I290" s="69"/>
      <c r="J290" s="69"/>
      <c r="K290" s="69"/>
      <c r="L290" s="77">
        <v>243.69</v>
      </c>
      <c r="CE290">
        <v>1</v>
      </c>
    </row>
    <row r="291" spans="1:83" ht="28.5" x14ac:dyDescent="0.2">
      <c r="A291" s="67"/>
      <c r="B291" s="67" t="s">
        <v>417</v>
      </c>
      <c r="C291" s="67" t="s">
        <v>419</v>
      </c>
      <c r="D291" s="68" t="s">
        <v>420</v>
      </c>
      <c r="E291" s="69">
        <v>0.25</v>
      </c>
      <c r="F291" s="69">
        <v>1.35</v>
      </c>
      <c r="G291" s="69">
        <v>0.33750000000000002</v>
      </c>
      <c r="H291" s="71"/>
      <c r="I291" s="70"/>
      <c r="J291" s="71">
        <v>643.29</v>
      </c>
      <c r="K291" s="70"/>
      <c r="L291" s="71">
        <v>217.11</v>
      </c>
    </row>
    <row r="292" spans="1:83" ht="28.5" x14ac:dyDescent="0.2">
      <c r="A292" s="67"/>
      <c r="B292" s="67" t="s">
        <v>421</v>
      </c>
      <c r="C292" s="67" t="s">
        <v>769</v>
      </c>
      <c r="D292" s="68" t="s">
        <v>400</v>
      </c>
      <c r="E292" s="69">
        <v>0.25</v>
      </c>
      <c r="F292" s="69">
        <v>1.35</v>
      </c>
      <c r="G292" s="69">
        <v>0.33750000000000002</v>
      </c>
      <c r="H292" s="71"/>
      <c r="I292" s="70"/>
      <c r="J292" s="71">
        <v>722.05</v>
      </c>
      <c r="K292" s="70"/>
      <c r="L292" s="71">
        <v>243.69</v>
      </c>
      <c r="CE292">
        <v>1</v>
      </c>
    </row>
    <row r="293" spans="1:83" ht="57" x14ac:dyDescent="0.2">
      <c r="A293" s="67"/>
      <c r="B293" s="67" t="s">
        <v>467</v>
      </c>
      <c r="C293" s="67" t="s">
        <v>469</v>
      </c>
      <c r="D293" s="68" t="s">
        <v>420</v>
      </c>
      <c r="E293" s="69">
        <v>0.39</v>
      </c>
      <c r="F293" s="69">
        <v>1.35</v>
      </c>
      <c r="G293" s="69">
        <v>0.52649999999999997</v>
      </c>
      <c r="H293" s="71">
        <v>21.39</v>
      </c>
      <c r="I293" s="70">
        <v>1.45</v>
      </c>
      <c r="J293" s="71">
        <v>31.02</v>
      </c>
      <c r="K293" s="70"/>
      <c r="L293" s="71">
        <v>16.329999999999998</v>
      </c>
    </row>
    <row r="294" spans="1:83" ht="15" x14ac:dyDescent="0.2">
      <c r="A294" s="66"/>
      <c r="B294" s="69">
        <v>4</v>
      </c>
      <c r="C294" s="66" t="s">
        <v>731</v>
      </c>
      <c r="D294" s="68"/>
      <c r="E294" s="76"/>
      <c r="F294" s="69"/>
      <c r="G294" s="69"/>
      <c r="H294" s="69"/>
      <c r="I294" s="69"/>
      <c r="J294" s="69"/>
      <c r="K294" s="69"/>
      <c r="L294" s="77">
        <v>1240.78</v>
      </c>
    </row>
    <row r="295" spans="1:83" ht="71.25" x14ac:dyDescent="0.2">
      <c r="A295" s="67"/>
      <c r="B295" s="67" t="s">
        <v>470</v>
      </c>
      <c r="C295" s="67" t="s">
        <v>472</v>
      </c>
      <c r="D295" s="68" t="s">
        <v>187</v>
      </c>
      <c r="E295" s="69">
        <v>15</v>
      </c>
      <c r="F295" s="69"/>
      <c r="G295" s="69">
        <v>15</v>
      </c>
      <c r="H295" s="71">
        <v>40.94</v>
      </c>
      <c r="I295" s="70">
        <v>1.53</v>
      </c>
      <c r="J295" s="71">
        <v>62.64</v>
      </c>
      <c r="K295" s="70"/>
      <c r="L295" s="71">
        <v>939.6</v>
      </c>
    </row>
    <row r="296" spans="1:83" ht="28.5" x14ac:dyDescent="0.2">
      <c r="A296" s="67"/>
      <c r="B296" s="67" t="s">
        <v>473</v>
      </c>
      <c r="C296" s="67" t="s">
        <v>475</v>
      </c>
      <c r="D296" s="68" t="s">
        <v>223</v>
      </c>
      <c r="E296" s="69">
        <v>3.3000000000000002E-2</v>
      </c>
      <c r="F296" s="69"/>
      <c r="G296" s="69">
        <v>3.3000000000000002E-2</v>
      </c>
      <c r="H296" s="71">
        <v>329.28</v>
      </c>
      <c r="I296" s="70">
        <v>1.1000000000000001</v>
      </c>
      <c r="J296" s="71">
        <v>362.21</v>
      </c>
      <c r="K296" s="70"/>
      <c r="L296" s="71">
        <v>11.95</v>
      </c>
    </row>
    <row r="297" spans="1:83" ht="14.25" x14ac:dyDescent="0.2">
      <c r="A297" s="67"/>
      <c r="B297" s="67" t="s">
        <v>476</v>
      </c>
      <c r="C297" s="67" t="s">
        <v>478</v>
      </c>
      <c r="D297" s="68" t="s">
        <v>21</v>
      </c>
      <c r="E297" s="69">
        <v>0.3</v>
      </c>
      <c r="F297" s="69"/>
      <c r="G297" s="69">
        <v>0.3</v>
      </c>
      <c r="H297" s="71">
        <v>237.35</v>
      </c>
      <c r="I297" s="70">
        <v>1.33</v>
      </c>
      <c r="J297" s="71">
        <v>315.68</v>
      </c>
      <c r="K297" s="70"/>
      <c r="L297" s="71">
        <v>94.7</v>
      </c>
    </row>
    <row r="298" spans="1:83" ht="42.75" x14ac:dyDescent="0.2">
      <c r="A298" s="67"/>
      <c r="B298" s="67" t="s">
        <v>479</v>
      </c>
      <c r="C298" s="67" t="s">
        <v>481</v>
      </c>
      <c r="D298" s="68" t="s">
        <v>192</v>
      </c>
      <c r="E298" s="69">
        <v>0.14299999999999999</v>
      </c>
      <c r="F298" s="69"/>
      <c r="G298" s="69">
        <v>0.14299999999999999</v>
      </c>
      <c r="H298" s="71">
        <v>774.67</v>
      </c>
      <c r="I298" s="70">
        <v>1.54</v>
      </c>
      <c r="J298" s="71">
        <v>1192.99</v>
      </c>
      <c r="K298" s="70"/>
      <c r="L298" s="71">
        <v>170.6</v>
      </c>
    </row>
    <row r="299" spans="1:83" ht="14.25" x14ac:dyDescent="0.2">
      <c r="A299" s="67"/>
      <c r="B299" s="67" t="s">
        <v>482</v>
      </c>
      <c r="C299" s="67" t="s">
        <v>484</v>
      </c>
      <c r="D299" s="68" t="s">
        <v>192</v>
      </c>
      <c r="E299" s="69">
        <v>0.02</v>
      </c>
      <c r="F299" s="69"/>
      <c r="G299" s="69">
        <v>0.02</v>
      </c>
      <c r="H299" s="71">
        <v>830.95</v>
      </c>
      <c r="I299" s="70">
        <v>1.44</v>
      </c>
      <c r="J299" s="71">
        <v>1196.57</v>
      </c>
      <c r="K299" s="70"/>
      <c r="L299" s="71">
        <v>23.93</v>
      </c>
    </row>
    <row r="300" spans="1:83" ht="28.5" x14ac:dyDescent="0.2">
      <c r="A300" s="67"/>
      <c r="B300" s="67" t="s">
        <v>662</v>
      </c>
      <c r="C300" s="78" t="s">
        <v>663</v>
      </c>
      <c r="D300" s="79" t="s">
        <v>187</v>
      </c>
      <c r="E300" s="80">
        <v>11</v>
      </c>
      <c r="F300" s="80"/>
      <c r="G300" s="80">
        <v>11</v>
      </c>
      <c r="H300" s="81"/>
      <c r="I300" s="82"/>
      <c r="J300" s="81"/>
      <c r="K300" s="82"/>
      <c r="L300" s="81"/>
    </row>
    <row r="301" spans="1:83" ht="15" x14ac:dyDescent="0.2">
      <c r="A301" s="67"/>
      <c r="B301" s="67"/>
      <c r="C301" s="85" t="s">
        <v>732</v>
      </c>
      <c r="D301" s="68"/>
      <c r="E301" s="69"/>
      <c r="F301" s="69"/>
      <c r="G301" s="69"/>
      <c r="H301" s="71"/>
      <c r="I301" s="70"/>
      <c r="J301" s="71"/>
      <c r="K301" s="70"/>
      <c r="L301" s="71">
        <v>3926.3999999999996</v>
      </c>
    </row>
    <row r="302" spans="1:83" ht="85.5" x14ac:dyDescent="0.2">
      <c r="A302" s="65" t="s">
        <v>793</v>
      </c>
      <c r="B302" s="67" t="s">
        <v>185</v>
      </c>
      <c r="C302" s="67" t="s">
        <v>186</v>
      </c>
      <c r="D302" s="68" t="s">
        <v>187</v>
      </c>
      <c r="E302" s="69">
        <v>11</v>
      </c>
      <c r="F302" s="69"/>
      <c r="G302" s="69">
        <v>11</v>
      </c>
      <c r="H302" s="71">
        <v>1713.01</v>
      </c>
      <c r="I302" s="70">
        <v>1.39</v>
      </c>
      <c r="J302" s="71">
        <v>2381.08</v>
      </c>
      <c r="K302" s="70"/>
      <c r="L302" s="71">
        <v>26191.88</v>
      </c>
      <c r="AD302">
        <f>ROUND((Source!AT119/100)*((ROUND(ROUND(Source!AO119,2)*Source!I119, 2)+ROUND(ROUND(Source!AN119,2)*Source!I119, 2))), 2)</f>
        <v>0</v>
      </c>
      <c r="AE302">
        <f>ROUND((Source!AU119/100)*((ROUND(ROUND(Source!AO119,2)*Source!I119, 2)+ROUND(ROUND(Source!AN119,2)*Source!I119, 2))), 2)</f>
        <v>0</v>
      </c>
      <c r="AN302">
        <f>L302</f>
        <v>26191.88</v>
      </c>
      <c r="AW302">
        <f>L302</f>
        <v>26191.88</v>
      </c>
      <c r="AZ302">
        <f>Source!X119</f>
        <v>0</v>
      </c>
      <c r="BA302">
        <f>Source!Y119</f>
        <v>0</v>
      </c>
      <c r="CD302">
        <v>1</v>
      </c>
    </row>
    <row r="303" spans="1:83" ht="71.25" x14ac:dyDescent="0.2">
      <c r="A303" s="65" t="s">
        <v>794</v>
      </c>
      <c r="B303" s="67" t="s">
        <v>190</v>
      </c>
      <c r="C303" s="67" t="s">
        <v>191</v>
      </c>
      <c r="D303" s="68" t="s">
        <v>192</v>
      </c>
      <c r="E303" s="69">
        <v>1</v>
      </c>
      <c r="F303" s="69"/>
      <c r="G303" s="69">
        <v>1</v>
      </c>
      <c r="H303" s="71">
        <v>1116.3599999999999</v>
      </c>
      <c r="I303" s="70">
        <v>1.2</v>
      </c>
      <c r="J303" s="71">
        <v>1339.63</v>
      </c>
      <c r="K303" s="70"/>
      <c r="L303" s="71">
        <v>1339.63</v>
      </c>
      <c r="AD303">
        <f>ROUND((Source!AT120/100)*((ROUND(ROUND(Source!AO120,2)*Source!I120, 2)+ROUND(ROUND(Source!AN120,2)*Source!I120, 2))), 2)</f>
        <v>0</v>
      </c>
      <c r="AE303">
        <f>ROUND((Source!AU120/100)*((ROUND(ROUND(Source!AO120,2)*Source!I120, 2)+ROUND(ROUND(Source!AN120,2)*Source!I120, 2))), 2)</f>
        <v>0</v>
      </c>
      <c r="AN303">
        <f>L303</f>
        <v>1339.63</v>
      </c>
      <c r="AW303">
        <f>L303</f>
        <v>1339.63</v>
      </c>
      <c r="AZ303">
        <f>Source!X120</f>
        <v>0</v>
      </c>
      <c r="BA303">
        <f>Source!Y120</f>
        <v>0</v>
      </c>
      <c r="CD303">
        <v>1</v>
      </c>
    </row>
    <row r="304" spans="1:83" ht="14.25" x14ac:dyDescent="0.2">
      <c r="A304" s="67"/>
      <c r="B304" s="67"/>
      <c r="C304" s="67" t="s">
        <v>733</v>
      </c>
      <c r="D304" s="68"/>
      <c r="E304" s="69"/>
      <c r="F304" s="69"/>
      <c r="G304" s="69"/>
      <c r="H304" s="71"/>
      <c r="I304" s="70"/>
      <c r="J304" s="71"/>
      <c r="K304" s="70"/>
      <c r="L304" s="71">
        <v>2452.1799999999998</v>
      </c>
    </row>
    <row r="305" spans="1:101" ht="14.25" x14ac:dyDescent="0.2">
      <c r="A305" s="67"/>
      <c r="B305" s="67" t="s">
        <v>182</v>
      </c>
      <c r="C305" s="67" t="s">
        <v>795</v>
      </c>
      <c r="D305" s="68" t="s">
        <v>141</v>
      </c>
      <c r="E305" s="69">
        <v>97</v>
      </c>
      <c r="F305" s="69"/>
      <c r="G305" s="69">
        <v>97</v>
      </c>
      <c r="H305" s="71"/>
      <c r="I305" s="70"/>
      <c r="J305" s="71"/>
      <c r="K305" s="70"/>
      <c r="L305" s="71">
        <v>2378.61</v>
      </c>
    </row>
    <row r="306" spans="1:101" ht="14.25" x14ac:dyDescent="0.2">
      <c r="A306" s="78"/>
      <c r="B306" s="78" t="s">
        <v>183</v>
      </c>
      <c r="C306" s="78" t="s">
        <v>796</v>
      </c>
      <c r="D306" s="79" t="s">
        <v>141</v>
      </c>
      <c r="E306" s="80">
        <v>55</v>
      </c>
      <c r="F306" s="80"/>
      <c r="G306" s="80">
        <v>55</v>
      </c>
      <c r="H306" s="81"/>
      <c r="I306" s="82"/>
      <c r="J306" s="81"/>
      <c r="K306" s="82"/>
      <c r="L306" s="81">
        <v>1348.7</v>
      </c>
    </row>
    <row r="307" spans="1:101" ht="15" x14ac:dyDescent="0.2">
      <c r="C307" s="87" t="s">
        <v>736</v>
      </c>
      <c r="D307" s="87"/>
      <c r="E307" s="87"/>
      <c r="F307" s="87"/>
      <c r="G307" s="87"/>
      <c r="H307" s="87"/>
      <c r="I307" s="88">
        <v>35185.22</v>
      </c>
      <c r="J307" s="88"/>
      <c r="K307" s="88">
        <v>35185.22</v>
      </c>
      <c r="L307" s="88"/>
      <c r="AD307">
        <f>ROUND((Source!AT118/100)*((ROUND(SUMIF(SmtRes!AQ65:'SmtRes'!AQ75,"=1",SmtRes!AD65:'SmtRes'!AD75)*Source!I118, 2)+ROUND(SUMIF(SmtRes!AQ65:'SmtRes'!AQ75,"=1",SmtRes!AC65:'SmtRes'!AC75)*Source!I118, 2))), 2)</f>
        <v>1421.68</v>
      </c>
      <c r="AE307">
        <f>ROUND((Source!AU118/100)*((ROUND(SUMIF(SmtRes!AQ65:'SmtRes'!AQ75,"=1",SmtRes!AD65:'SmtRes'!AD75)*Source!I118, 2)+ROUND(SUMIF(SmtRes!AQ65:'SmtRes'!AQ75,"=1",SmtRes!AC65:'SmtRes'!AC75)*Source!I118, 2))), 2)</f>
        <v>806.11</v>
      </c>
      <c r="AN307" s="83">
        <f>L287+L289+L294+L305+L306+L290</f>
        <v>7653.7099999999991</v>
      </c>
      <c r="AO307" s="83">
        <f>L289</f>
        <v>233.44000000000005</v>
      </c>
      <c r="AQ307" t="s">
        <v>737</v>
      </c>
      <c r="AR307" s="83">
        <f>L287</f>
        <v>2208.4899999999998</v>
      </c>
      <c r="AT307" s="83">
        <f>L290</f>
        <v>243.69</v>
      </c>
      <c r="AV307" t="s">
        <v>737</v>
      </c>
      <c r="AW307" s="83">
        <f>L294</f>
        <v>1240.78</v>
      </c>
      <c r="AZ307">
        <f>Source!X118</f>
        <v>2378.61</v>
      </c>
      <c r="BA307">
        <f>Source!Y118</f>
        <v>1348.7</v>
      </c>
      <c r="CD307">
        <v>1</v>
      </c>
    </row>
    <row r="308" spans="1:101" ht="57" x14ac:dyDescent="0.2">
      <c r="A308" s="65" t="s">
        <v>194</v>
      </c>
      <c r="B308" s="67" t="s">
        <v>792</v>
      </c>
      <c r="C308" s="67" t="s">
        <v>177</v>
      </c>
      <c r="D308" s="68" t="s">
        <v>178</v>
      </c>
      <c r="E308" s="69">
        <v>2.4</v>
      </c>
      <c r="F308" s="69"/>
      <c r="G308" s="69">
        <v>2.4</v>
      </c>
      <c r="H308" s="71"/>
      <c r="I308" s="70"/>
      <c r="J308" s="71"/>
      <c r="K308" s="70"/>
      <c r="L308" s="71"/>
    </row>
    <row r="309" spans="1:101" ht="38.25" x14ac:dyDescent="0.2">
      <c r="B309" s="72" t="s">
        <v>675</v>
      </c>
      <c r="C309" s="73" t="s">
        <v>777</v>
      </c>
      <c r="D309" s="73"/>
      <c r="E309" s="73"/>
      <c r="F309" s="73"/>
      <c r="G309" s="73"/>
      <c r="H309" s="73"/>
      <c r="I309" s="73"/>
      <c r="J309" s="73"/>
      <c r="K309" s="73"/>
      <c r="L309" s="73"/>
      <c r="CW309" s="74" t="s">
        <v>777</v>
      </c>
    </row>
    <row r="310" spans="1:101" x14ac:dyDescent="0.2">
      <c r="C310" s="75" t="s">
        <v>855</v>
      </c>
    </row>
    <row r="311" spans="1:101" ht="15" x14ac:dyDescent="0.2">
      <c r="A311" s="66"/>
      <c r="B311" s="69">
        <v>1</v>
      </c>
      <c r="C311" s="66" t="s">
        <v>730</v>
      </c>
      <c r="D311" s="68" t="s">
        <v>400</v>
      </c>
      <c r="E311" s="76"/>
      <c r="F311" s="69"/>
      <c r="G311" s="69">
        <v>7.1280000000000001</v>
      </c>
      <c r="H311" s="69"/>
      <c r="I311" s="69"/>
      <c r="J311" s="69"/>
      <c r="K311" s="69"/>
      <c r="L311" s="77">
        <v>5300.38</v>
      </c>
    </row>
    <row r="312" spans="1:101" ht="14.25" x14ac:dyDescent="0.2">
      <c r="A312" s="67"/>
      <c r="B312" s="67" t="s">
        <v>413</v>
      </c>
      <c r="C312" s="67" t="s">
        <v>414</v>
      </c>
      <c r="D312" s="68" t="s">
        <v>400</v>
      </c>
      <c r="E312" s="69">
        <v>2.2000000000000002</v>
      </c>
      <c r="F312" s="69">
        <v>1.35</v>
      </c>
      <c r="G312" s="69">
        <v>7.1280000000000001</v>
      </c>
      <c r="H312" s="71"/>
      <c r="I312" s="70"/>
      <c r="J312" s="71">
        <v>743.6</v>
      </c>
      <c r="K312" s="70"/>
      <c r="L312" s="71">
        <v>5300.38</v>
      </c>
    </row>
    <row r="313" spans="1:101" ht="15" x14ac:dyDescent="0.2">
      <c r="A313" s="66"/>
      <c r="B313" s="69">
        <v>2</v>
      </c>
      <c r="C313" s="66" t="s">
        <v>768</v>
      </c>
      <c r="D313" s="68"/>
      <c r="E313" s="76"/>
      <c r="F313" s="69"/>
      <c r="G313" s="69"/>
      <c r="H313" s="69"/>
      <c r="I313" s="69"/>
      <c r="J313" s="69"/>
      <c r="K313" s="69"/>
      <c r="L313" s="77">
        <v>560.26000000000022</v>
      </c>
    </row>
    <row r="314" spans="1:101" ht="15" x14ac:dyDescent="0.2">
      <c r="A314" s="66"/>
      <c r="B314" s="69"/>
      <c r="C314" s="66" t="s">
        <v>770</v>
      </c>
      <c r="D314" s="68" t="s">
        <v>400</v>
      </c>
      <c r="E314" s="76"/>
      <c r="F314" s="69"/>
      <c r="G314" s="69">
        <v>0.81</v>
      </c>
      <c r="H314" s="69"/>
      <c r="I314" s="69"/>
      <c r="J314" s="69"/>
      <c r="K314" s="69"/>
      <c r="L314" s="77">
        <v>584.86</v>
      </c>
      <c r="CE314">
        <v>1</v>
      </c>
    </row>
    <row r="315" spans="1:101" ht="28.5" x14ac:dyDescent="0.2">
      <c r="A315" s="67"/>
      <c r="B315" s="67" t="s">
        <v>417</v>
      </c>
      <c r="C315" s="67" t="s">
        <v>419</v>
      </c>
      <c r="D315" s="68" t="s">
        <v>420</v>
      </c>
      <c r="E315" s="69">
        <v>0.25</v>
      </c>
      <c r="F315" s="69">
        <v>1.35</v>
      </c>
      <c r="G315" s="69">
        <v>0.81</v>
      </c>
      <c r="H315" s="71"/>
      <c r="I315" s="70"/>
      <c r="J315" s="71">
        <v>643.29</v>
      </c>
      <c r="K315" s="70"/>
      <c r="L315" s="71">
        <v>521.05999999999995</v>
      </c>
    </row>
    <row r="316" spans="1:101" ht="28.5" x14ac:dyDescent="0.2">
      <c r="A316" s="67"/>
      <c r="B316" s="67" t="s">
        <v>421</v>
      </c>
      <c r="C316" s="67" t="s">
        <v>769</v>
      </c>
      <c r="D316" s="68" t="s">
        <v>400</v>
      </c>
      <c r="E316" s="69">
        <v>0.25</v>
      </c>
      <c r="F316" s="69">
        <v>1.35</v>
      </c>
      <c r="G316" s="69">
        <v>0.81</v>
      </c>
      <c r="H316" s="71"/>
      <c r="I316" s="70"/>
      <c r="J316" s="71">
        <v>722.05</v>
      </c>
      <c r="K316" s="70"/>
      <c r="L316" s="71">
        <v>584.86</v>
      </c>
      <c r="CE316">
        <v>1</v>
      </c>
    </row>
    <row r="317" spans="1:101" ht="57" x14ac:dyDescent="0.2">
      <c r="A317" s="67"/>
      <c r="B317" s="67" t="s">
        <v>467</v>
      </c>
      <c r="C317" s="67" t="s">
        <v>469</v>
      </c>
      <c r="D317" s="68" t="s">
        <v>420</v>
      </c>
      <c r="E317" s="69">
        <v>0.39</v>
      </c>
      <c r="F317" s="69">
        <v>1.35</v>
      </c>
      <c r="G317" s="69">
        <v>1.2636000000000001</v>
      </c>
      <c r="H317" s="71">
        <v>21.39</v>
      </c>
      <c r="I317" s="70">
        <v>1.45</v>
      </c>
      <c r="J317" s="71">
        <v>31.02</v>
      </c>
      <c r="K317" s="70"/>
      <c r="L317" s="71">
        <v>39.200000000000003</v>
      </c>
    </row>
    <row r="318" spans="1:101" ht="15" x14ac:dyDescent="0.2">
      <c r="A318" s="66"/>
      <c r="B318" s="69">
        <v>4</v>
      </c>
      <c r="C318" s="66" t="s">
        <v>731</v>
      </c>
      <c r="D318" s="68"/>
      <c r="E318" s="76"/>
      <c r="F318" s="69"/>
      <c r="G318" s="69"/>
      <c r="H318" s="69"/>
      <c r="I318" s="69"/>
      <c r="J318" s="69"/>
      <c r="K318" s="69"/>
      <c r="L318" s="77">
        <v>2977.89</v>
      </c>
    </row>
    <row r="319" spans="1:101" ht="71.25" x14ac:dyDescent="0.2">
      <c r="A319" s="67"/>
      <c r="B319" s="67" t="s">
        <v>470</v>
      </c>
      <c r="C319" s="67" t="s">
        <v>472</v>
      </c>
      <c r="D319" s="68" t="s">
        <v>187</v>
      </c>
      <c r="E319" s="69">
        <v>15</v>
      </c>
      <c r="F319" s="69"/>
      <c r="G319" s="69">
        <v>36</v>
      </c>
      <c r="H319" s="71">
        <v>40.94</v>
      </c>
      <c r="I319" s="70">
        <v>1.53</v>
      </c>
      <c r="J319" s="71">
        <v>62.64</v>
      </c>
      <c r="K319" s="70"/>
      <c r="L319" s="71">
        <v>2255.04</v>
      </c>
    </row>
    <row r="320" spans="1:101" ht="28.5" x14ac:dyDescent="0.2">
      <c r="A320" s="67"/>
      <c r="B320" s="67" t="s">
        <v>473</v>
      </c>
      <c r="C320" s="67" t="s">
        <v>475</v>
      </c>
      <c r="D320" s="68" t="s">
        <v>223</v>
      </c>
      <c r="E320" s="69">
        <v>3.3000000000000002E-2</v>
      </c>
      <c r="F320" s="69"/>
      <c r="G320" s="69">
        <v>7.9200000000000007E-2</v>
      </c>
      <c r="H320" s="71">
        <v>329.28</v>
      </c>
      <c r="I320" s="70">
        <v>1.1000000000000001</v>
      </c>
      <c r="J320" s="71">
        <v>362.21</v>
      </c>
      <c r="K320" s="70"/>
      <c r="L320" s="71">
        <v>28.69</v>
      </c>
    </row>
    <row r="321" spans="1:82" ht="14.25" x14ac:dyDescent="0.2">
      <c r="A321" s="67"/>
      <c r="B321" s="67" t="s">
        <v>476</v>
      </c>
      <c r="C321" s="67" t="s">
        <v>478</v>
      </c>
      <c r="D321" s="68" t="s">
        <v>21</v>
      </c>
      <c r="E321" s="69">
        <v>0.3</v>
      </c>
      <c r="F321" s="69"/>
      <c r="G321" s="69">
        <v>0.72</v>
      </c>
      <c r="H321" s="71">
        <v>237.35</v>
      </c>
      <c r="I321" s="70">
        <v>1.33</v>
      </c>
      <c r="J321" s="71">
        <v>315.68</v>
      </c>
      <c r="K321" s="70"/>
      <c r="L321" s="71">
        <v>227.29</v>
      </c>
    </row>
    <row r="322" spans="1:82" ht="42.75" x14ac:dyDescent="0.2">
      <c r="A322" s="67"/>
      <c r="B322" s="67" t="s">
        <v>479</v>
      </c>
      <c r="C322" s="67" t="s">
        <v>481</v>
      </c>
      <c r="D322" s="68" t="s">
        <v>192</v>
      </c>
      <c r="E322" s="69">
        <v>0.14299999999999999</v>
      </c>
      <c r="F322" s="69"/>
      <c r="G322" s="69">
        <v>0.34320000000000001</v>
      </c>
      <c r="H322" s="71">
        <v>774.67</v>
      </c>
      <c r="I322" s="70">
        <v>1.54</v>
      </c>
      <c r="J322" s="71">
        <v>1192.99</v>
      </c>
      <c r="K322" s="70"/>
      <c r="L322" s="71">
        <v>409.43</v>
      </c>
    </row>
    <row r="323" spans="1:82" ht="14.25" x14ac:dyDescent="0.2">
      <c r="A323" s="67"/>
      <c r="B323" s="67" t="s">
        <v>482</v>
      </c>
      <c r="C323" s="67" t="s">
        <v>484</v>
      </c>
      <c r="D323" s="68" t="s">
        <v>192</v>
      </c>
      <c r="E323" s="69">
        <v>0.02</v>
      </c>
      <c r="F323" s="69"/>
      <c r="G323" s="69">
        <v>4.8000000000000001E-2</v>
      </c>
      <c r="H323" s="71">
        <v>830.95</v>
      </c>
      <c r="I323" s="70">
        <v>1.44</v>
      </c>
      <c r="J323" s="71">
        <v>1196.57</v>
      </c>
      <c r="K323" s="70"/>
      <c r="L323" s="71">
        <v>57.44</v>
      </c>
    </row>
    <row r="324" spans="1:82" ht="28.5" x14ac:dyDescent="0.2">
      <c r="A324" s="67"/>
      <c r="B324" s="67" t="s">
        <v>662</v>
      </c>
      <c r="C324" s="78" t="s">
        <v>663</v>
      </c>
      <c r="D324" s="79" t="s">
        <v>187</v>
      </c>
      <c r="E324" s="80">
        <v>11</v>
      </c>
      <c r="F324" s="80"/>
      <c r="G324" s="80">
        <v>26.4</v>
      </c>
      <c r="H324" s="81"/>
      <c r="I324" s="82"/>
      <c r="J324" s="81"/>
      <c r="K324" s="82"/>
      <c r="L324" s="81"/>
    </row>
    <row r="325" spans="1:82" ht="15" x14ac:dyDescent="0.2">
      <c r="A325" s="67"/>
      <c r="B325" s="67"/>
      <c r="C325" s="85" t="s">
        <v>732</v>
      </c>
      <c r="D325" s="68"/>
      <c r="E325" s="69"/>
      <c r="F325" s="69"/>
      <c r="G325" s="69"/>
      <c r="H325" s="71"/>
      <c r="I325" s="70"/>
      <c r="J325" s="71"/>
      <c r="K325" s="70"/>
      <c r="L325" s="71">
        <v>9423.39</v>
      </c>
    </row>
    <row r="326" spans="1:82" ht="85.5" x14ac:dyDescent="0.2">
      <c r="A326" s="65" t="s">
        <v>797</v>
      </c>
      <c r="B326" s="67" t="s">
        <v>196</v>
      </c>
      <c r="C326" s="67" t="s">
        <v>197</v>
      </c>
      <c r="D326" s="68" t="s">
        <v>187</v>
      </c>
      <c r="E326" s="69">
        <v>11</v>
      </c>
      <c r="F326" s="69"/>
      <c r="G326" s="69">
        <v>26.4</v>
      </c>
      <c r="H326" s="71">
        <v>2826.55</v>
      </c>
      <c r="I326" s="70">
        <v>1.36</v>
      </c>
      <c r="J326" s="71">
        <v>3844.11</v>
      </c>
      <c r="K326" s="70"/>
      <c r="L326" s="71">
        <v>101484.5</v>
      </c>
      <c r="AD326">
        <f>ROUND((Source!AT122/100)*((ROUND(ROUND(Source!AO122,2)*Source!I122, 2)+ROUND(ROUND(Source!AN122,2)*Source!I122, 2))), 2)</f>
        <v>0</v>
      </c>
      <c r="AE326">
        <f>ROUND((Source!AU122/100)*((ROUND(ROUND(Source!AO122,2)*Source!I122, 2)+ROUND(ROUND(Source!AN122,2)*Source!I122, 2))), 2)</f>
        <v>0</v>
      </c>
      <c r="AN326">
        <f>L326</f>
        <v>101484.5</v>
      </c>
      <c r="AW326">
        <f>L326</f>
        <v>101484.5</v>
      </c>
      <c r="AZ326">
        <f>Source!X122</f>
        <v>0</v>
      </c>
      <c r="BA326">
        <f>Source!Y122</f>
        <v>0</v>
      </c>
      <c r="CD326">
        <v>1</v>
      </c>
    </row>
    <row r="327" spans="1:82" ht="71.25" x14ac:dyDescent="0.2">
      <c r="A327" s="65" t="s">
        <v>798</v>
      </c>
      <c r="B327" s="67" t="s">
        <v>190</v>
      </c>
      <c r="C327" s="67" t="s">
        <v>191</v>
      </c>
      <c r="D327" s="68" t="s">
        <v>192</v>
      </c>
      <c r="E327" s="69">
        <v>1</v>
      </c>
      <c r="F327" s="69"/>
      <c r="G327" s="69">
        <v>2.4</v>
      </c>
      <c r="H327" s="71">
        <v>1116.3599999999999</v>
      </c>
      <c r="I327" s="70">
        <v>1.2</v>
      </c>
      <c r="J327" s="71">
        <v>1339.63</v>
      </c>
      <c r="K327" s="70"/>
      <c r="L327" s="71">
        <v>3215.11</v>
      </c>
      <c r="AD327">
        <f>ROUND((Source!AT123/100)*((ROUND(ROUND(Source!AO123,2)*Source!I123, 2)+ROUND(ROUND(Source!AN123,2)*Source!I123, 2))), 2)</f>
        <v>0</v>
      </c>
      <c r="AE327">
        <f>ROUND((Source!AU123/100)*((ROUND(ROUND(Source!AO123,2)*Source!I123, 2)+ROUND(ROUND(Source!AN123,2)*Source!I123, 2))), 2)</f>
        <v>0</v>
      </c>
      <c r="AN327">
        <f>L327</f>
        <v>3215.11</v>
      </c>
      <c r="AW327">
        <f>L327</f>
        <v>3215.11</v>
      </c>
      <c r="AZ327">
        <f>Source!X123</f>
        <v>0</v>
      </c>
      <c r="BA327">
        <f>Source!Y123</f>
        <v>0</v>
      </c>
      <c r="CD327">
        <v>1</v>
      </c>
    </row>
    <row r="328" spans="1:82" ht="14.25" x14ac:dyDescent="0.2">
      <c r="A328" s="67"/>
      <c r="B328" s="67"/>
      <c r="C328" s="67" t="s">
        <v>733</v>
      </c>
      <c r="D328" s="68"/>
      <c r="E328" s="69"/>
      <c r="F328" s="69"/>
      <c r="G328" s="69"/>
      <c r="H328" s="71"/>
      <c r="I328" s="70"/>
      <c r="J328" s="71"/>
      <c r="K328" s="70"/>
      <c r="L328" s="71">
        <v>5885.24</v>
      </c>
    </row>
    <row r="329" spans="1:82" ht="14.25" x14ac:dyDescent="0.2">
      <c r="A329" s="67"/>
      <c r="B329" s="67" t="s">
        <v>182</v>
      </c>
      <c r="C329" s="67" t="s">
        <v>795</v>
      </c>
      <c r="D329" s="68" t="s">
        <v>141</v>
      </c>
      <c r="E329" s="69">
        <v>97</v>
      </c>
      <c r="F329" s="69"/>
      <c r="G329" s="69">
        <v>97</v>
      </c>
      <c r="H329" s="71"/>
      <c r="I329" s="70"/>
      <c r="J329" s="71"/>
      <c r="K329" s="70"/>
      <c r="L329" s="71">
        <v>5708.68</v>
      </c>
    </row>
    <row r="330" spans="1:82" ht="14.25" x14ac:dyDescent="0.2">
      <c r="A330" s="78"/>
      <c r="B330" s="78" t="s">
        <v>183</v>
      </c>
      <c r="C330" s="78" t="s">
        <v>796</v>
      </c>
      <c r="D330" s="79" t="s">
        <v>141</v>
      </c>
      <c r="E330" s="80">
        <v>55</v>
      </c>
      <c r="F330" s="80"/>
      <c r="G330" s="80">
        <v>55</v>
      </c>
      <c r="H330" s="81"/>
      <c r="I330" s="82"/>
      <c r="J330" s="81"/>
      <c r="K330" s="82"/>
      <c r="L330" s="81">
        <v>3236.88</v>
      </c>
    </row>
    <row r="331" spans="1:82" ht="15" x14ac:dyDescent="0.2">
      <c r="C331" s="87" t="s">
        <v>736</v>
      </c>
      <c r="D331" s="87"/>
      <c r="E331" s="87"/>
      <c r="F331" s="87"/>
      <c r="G331" s="87"/>
      <c r="H331" s="87"/>
      <c r="I331" s="88">
        <v>51278.566666666666</v>
      </c>
      <c r="J331" s="88"/>
      <c r="K331" s="88">
        <v>123068.56</v>
      </c>
      <c r="L331" s="88"/>
      <c r="AD331">
        <f>ROUND((Source!AT121/100)*((ROUND(SUMIF(SmtRes!AQ76:'SmtRes'!AQ86,"=1",SmtRes!AD76:'SmtRes'!AD86)*Source!I121, 2)+ROUND(SUMIF(SmtRes!AQ76:'SmtRes'!AQ86,"=1",SmtRes!AC76:'SmtRes'!AC86)*Source!I121, 2))), 2)</f>
        <v>3412.03</v>
      </c>
      <c r="AE331">
        <f>ROUND((Source!AU121/100)*((ROUND(SUMIF(SmtRes!AQ76:'SmtRes'!AQ86,"=1",SmtRes!AD76:'SmtRes'!AD86)*Source!I121, 2)+ROUND(SUMIF(SmtRes!AQ76:'SmtRes'!AQ86,"=1",SmtRes!AC76:'SmtRes'!AC86)*Source!I121, 2))), 2)</f>
        <v>1934.66</v>
      </c>
      <c r="AN331" s="83">
        <f>L311+L313+L318+L329+L330+L314</f>
        <v>18368.95</v>
      </c>
      <c r="AO331" s="83">
        <f>L313</f>
        <v>560.26000000000022</v>
      </c>
      <c r="AQ331" t="s">
        <v>737</v>
      </c>
      <c r="AR331" s="83">
        <f>L311</f>
        <v>5300.38</v>
      </c>
      <c r="AT331" s="83">
        <f>L314</f>
        <v>584.86</v>
      </c>
      <c r="AV331" t="s">
        <v>737</v>
      </c>
      <c r="AW331" s="83">
        <f>L318</f>
        <v>2977.89</v>
      </c>
      <c r="AZ331">
        <f>Source!X121</f>
        <v>5708.68</v>
      </c>
      <c r="BA331">
        <f>Source!Y121</f>
        <v>3236.88</v>
      </c>
      <c r="CD331">
        <v>1</v>
      </c>
    </row>
    <row r="333" spans="1:82" ht="15" x14ac:dyDescent="0.2">
      <c r="A333" s="91"/>
      <c r="B333" s="92"/>
      <c r="C333" s="93" t="s">
        <v>740</v>
      </c>
      <c r="D333" s="93"/>
      <c r="E333" s="93"/>
      <c r="F333" s="93"/>
      <c r="G333" s="93"/>
      <c r="H333" s="93"/>
      <c r="I333" s="77"/>
      <c r="J333" s="91"/>
      <c r="K333" s="94"/>
      <c r="L333" s="77">
        <v>145580.91</v>
      </c>
    </row>
    <row r="334" spans="1:82" ht="14.25" x14ac:dyDescent="0.2">
      <c r="A334" s="86"/>
      <c r="B334" s="89"/>
      <c r="C334" s="95" t="s">
        <v>741</v>
      </c>
      <c r="D334" s="90"/>
      <c r="E334" s="90"/>
      <c r="F334" s="90"/>
      <c r="G334" s="90"/>
      <c r="H334" s="90"/>
      <c r="I334" s="71"/>
      <c r="J334" s="86"/>
      <c r="K334" s="69"/>
      <c r="L334" s="71"/>
    </row>
    <row r="335" spans="1:82" ht="14.25" x14ac:dyDescent="0.2">
      <c r="A335" s="86"/>
      <c r="B335" s="89"/>
      <c r="C335" s="90" t="s">
        <v>742</v>
      </c>
      <c r="D335" s="90"/>
      <c r="E335" s="90"/>
      <c r="F335" s="90"/>
      <c r="G335" s="90"/>
      <c r="H335" s="90"/>
      <c r="I335" s="71"/>
      <c r="J335" s="86"/>
      <c r="K335" s="69"/>
      <c r="L335" s="71">
        <v>7508.87</v>
      </c>
    </row>
    <row r="336" spans="1:82" ht="14.25" hidden="1" x14ac:dyDescent="0.2">
      <c r="A336" s="86"/>
      <c r="B336" s="89"/>
      <c r="C336" s="90" t="s">
        <v>743</v>
      </c>
      <c r="D336" s="90"/>
      <c r="E336" s="90"/>
      <c r="F336" s="90"/>
      <c r="G336" s="90"/>
      <c r="H336" s="90"/>
      <c r="I336" s="71"/>
      <c r="J336" s="86"/>
      <c r="K336" s="69"/>
      <c r="L336" s="71">
        <v>1622.2500000000002</v>
      </c>
    </row>
    <row r="337" spans="1:12" ht="14.25" hidden="1" x14ac:dyDescent="0.2">
      <c r="A337" s="86"/>
      <c r="B337" s="89"/>
      <c r="C337" s="95" t="s">
        <v>744</v>
      </c>
      <c r="D337" s="90"/>
      <c r="E337" s="90"/>
      <c r="F337" s="90"/>
      <c r="G337" s="90"/>
      <c r="H337" s="90"/>
      <c r="I337" s="71"/>
      <c r="J337" s="86"/>
      <c r="K337" s="69"/>
      <c r="L337" s="71"/>
    </row>
    <row r="338" spans="1:12" ht="14.25" x14ac:dyDescent="0.2">
      <c r="A338" s="86"/>
      <c r="B338" s="89"/>
      <c r="C338" s="90" t="s">
        <v>743</v>
      </c>
      <c r="D338" s="90"/>
      <c r="E338" s="90"/>
      <c r="F338" s="90"/>
      <c r="G338" s="90"/>
      <c r="H338" s="90"/>
      <c r="I338" s="71"/>
      <c r="J338" s="86"/>
      <c r="K338" s="69"/>
      <c r="L338" s="71">
        <v>793.70000000000027</v>
      </c>
    </row>
    <row r="339" spans="1:12" ht="14.25" hidden="1" x14ac:dyDescent="0.2">
      <c r="A339" s="86"/>
      <c r="B339" s="89"/>
      <c r="C339" s="95" t="s">
        <v>745</v>
      </c>
      <c r="D339" s="90"/>
      <c r="E339" s="90"/>
      <c r="F339" s="90"/>
      <c r="G339" s="90"/>
      <c r="H339" s="90"/>
      <c r="I339" s="71"/>
      <c r="J339" s="86"/>
      <c r="K339" s="69"/>
      <c r="L339" s="71"/>
    </row>
    <row r="340" spans="1:12" ht="14.25" x14ac:dyDescent="0.2">
      <c r="A340" s="86"/>
      <c r="B340" s="89"/>
      <c r="C340" s="90" t="s">
        <v>765</v>
      </c>
      <c r="D340" s="90"/>
      <c r="E340" s="90"/>
      <c r="F340" s="90"/>
      <c r="G340" s="90"/>
      <c r="H340" s="90"/>
      <c r="I340" s="71"/>
      <c r="J340" s="86"/>
      <c r="K340" s="69"/>
      <c r="L340" s="71">
        <v>828.55</v>
      </c>
    </row>
    <row r="341" spans="1:12" ht="14.25" hidden="1" x14ac:dyDescent="0.2">
      <c r="A341" s="86"/>
      <c r="B341" s="89"/>
      <c r="C341" s="90" t="s">
        <v>746</v>
      </c>
      <c r="D341" s="90"/>
      <c r="E341" s="90"/>
      <c r="F341" s="90"/>
      <c r="G341" s="90"/>
      <c r="H341" s="90"/>
      <c r="I341" s="71"/>
      <c r="J341" s="86"/>
      <c r="K341" s="69"/>
      <c r="L341" s="71">
        <v>0</v>
      </c>
    </row>
    <row r="342" spans="1:12" ht="14.25" x14ac:dyDescent="0.2">
      <c r="A342" s="86"/>
      <c r="B342" s="89"/>
      <c r="C342" s="90" t="s">
        <v>747</v>
      </c>
      <c r="D342" s="90"/>
      <c r="E342" s="90"/>
      <c r="F342" s="90"/>
      <c r="G342" s="90"/>
      <c r="H342" s="90"/>
      <c r="I342" s="71"/>
      <c r="J342" s="86"/>
      <c r="K342" s="69"/>
      <c r="L342" s="71">
        <v>136449.79</v>
      </c>
    </row>
    <row r="343" spans="1:12" ht="14.25" x14ac:dyDescent="0.2">
      <c r="A343" s="86"/>
      <c r="B343" s="89"/>
      <c r="C343" s="95" t="s">
        <v>744</v>
      </c>
      <c r="D343" s="90"/>
      <c r="E343" s="90"/>
      <c r="F343" s="90"/>
      <c r="G343" s="90"/>
      <c r="H343" s="90"/>
      <c r="I343" s="71"/>
      <c r="J343" s="86"/>
      <c r="K343" s="69"/>
      <c r="L343" s="71"/>
    </row>
    <row r="344" spans="1:12" ht="14.25" x14ac:dyDescent="0.2">
      <c r="A344" s="86"/>
      <c r="B344" s="89"/>
      <c r="C344" s="90" t="s">
        <v>748</v>
      </c>
      <c r="D344" s="90"/>
      <c r="E344" s="90"/>
      <c r="F344" s="90"/>
      <c r="G344" s="90"/>
      <c r="H344" s="90"/>
      <c r="I344" s="71"/>
      <c r="J344" s="86"/>
      <c r="K344" s="69"/>
      <c r="L344" s="71">
        <v>136449.79</v>
      </c>
    </row>
    <row r="345" spans="1:12" ht="14.25" hidden="1" x14ac:dyDescent="0.2">
      <c r="A345" s="86"/>
      <c r="B345" s="89"/>
      <c r="C345" s="90" t="s">
        <v>749</v>
      </c>
      <c r="D345" s="90"/>
      <c r="E345" s="90"/>
      <c r="F345" s="90"/>
      <c r="G345" s="90"/>
      <c r="H345" s="90"/>
      <c r="I345" s="71"/>
      <c r="J345" s="86"/>
      <c r="K345" s="69"/>
      <c r="L345" s="71">
        <v>0</v>
      </c>
    </row>
    <row r="346" spans="1:12" ht="14.25" hidden="1" x14ac:dyDescent="0.2">
      <c r="A346" s="86"/>
      <c r="B346" s="89"/>
      <c r="C346" s="90" t="s">
        <v>750</v>
      </c>
      <c r="D346" s="90"/>
      <c r="E346" s="90"/>
      <c r="F346" s="90"/>
      <c r="G346" s="90"/>
      <c r="H346" s="90"/>
      <c r="I346" s="71"/>
      <c r="J346" s="86"/>
      <c r="K346" s="69"/>
      <c r="L346" s="71">
        <v>0</v>
      </c>
    </row>
    <row r="347" spans="1:12" ht="14.25" x14ac:dyDescent="0.2">
      <c r="A347" s="86"/>
      <c r="B347" s="89"/>
      <c r="C347" s="90" t="s">
        <v>751</v>
      </c>
      <c r="D347" s="90"/>
      <c r="E347" s="90"/>
      <c r="F347" s="90"/>
      <c r="G347" s="90"/>
      <c r="H347" s="90"/>
      <c r="I347" s="71"/>
      <c r="J347" s="86"/>
      <c r="K347" s="69"/>
      <c r="L347" s="71">
        <v>8337.42</v>
      </c>
    </row>
    <row r="348" spans="1:12" ht="14.25" x14ac:dyDescent="0.2">
      <c r="A348" s="86"/>
      <c r="B348" s="89"/>
      <c r="C348" s="90" t="s">
        <v>752</v>
      </c>
      <c r="D348" s="90"/>
      <c r="E348" s="90"/>
      <c r="F348" s="90"/>
      <c r="G348" s="90"/>
      <c r="H348" s="90"/>
      <c r="I348" s="71"/>
      <c r="J348" s="86"/>
      <c r="K348" s="69"/>
      <c r="L348" s="71">
        <v>8087.2900000000009</v>
      </c>
    </row>
    <row r="349" spans="1:12" ht="14.25" x14ac:dyDescent="0.2">
      <c r="A349" s="86"/>
      <c r="B349" s="89"/>
      <c r="C349" s="90" t="s">
        <v>753</v>
      </c>
      <c r="D349" s="90"/>
      <c r="E349" s="90"/>
      <c r="F349" s="90"/>
      <c r="G349" s="90"/>
      <c r="H349" s="90"/>
      <c r="I349" s="71"/>
      <c r="J349" s="86"/>
      <c r="K349" s="69"/>
      <c r="L349" s="71">
        <v>4585.58</v>
      </c>
    </row>
    <row r="350" spans="1:12" ht="14.25" hidden="1" x14ac:dyDescent="0.2">
      <c r="A350" s="86"/>
      <c r="B350" s="89"/>
      <c r="C350" s="90" t="s">
        <v>754</v>
      </c>
      <c r="D350" s="90"/>
      <c r="E350" s="90"/>
      <c r="F350" s="90"/>
      <c r="G350" s="90"/>
      <c r="H350" s="90"/>
      <c r="I350" s="71"/>
      <c r="J350" s="86"/>
      <c r="K350" s="69"/>
      <c r="L350" s="71">
        <v>0</v>
      </c>
    </row>
    <row r="351" spans="1:12" ht="14.25" hidden="1" x14ac:dyDescent="0.2">
      <c r="A351" s="86"/>
      <c r="B351" s="89"/>
      <c r="C351" s="95" t="s">
        <v>741</v>
      </c>
      <c r="D351" s="90"/>
      <c r="E351" s="90"/>
      <c r="F351" s="90"/>
      <c r="G351" s="90"/>
      <c r="H351" s="90"/>
      <c r="I351" s="71"/>
      <c r="J351" s="86"/>
      <c r="K351" s="69"/>
      <c r="L351" s="71"/>
    </row>
    <row r="352" spans="1:12" ht="14.25" hidden="1" x14ac:dyDescent="0.2">
      <c r="A352" s="86"/>
      <c r="B352" s="89"/>
      <c r="C352" s="90" t="s">
        <v>755</v>
      </c>
      <c r="D352" s="90"/>
      <c r="E352" s="90"/>
      <c r="F352" s="90"/>
      <c r="G352" s="90"/>
      <c r="H352" s="90"/>
      <c r="I352" s="71"/>
      <c r="J352" s="86"/>
      <c r="K352" s="69"/>
      <c r="L352" s="71">
        <v>0</v>
      </c>
    </row>
    <row r="353" spans="1:101" ht="14.25" hidden="1" x14ac:dyDescent="0.2">
      <c r="A353" s="86"/>
      <c r="B353" s="89"/>
      <c r="C353" s="90" t="s">
        <v>756</v>
      </c>
      <c r="D353" s="90"/>
      <c r="E353" s="90"/>
      <c r="F353" s="90"/>
      <c r="G353" s="90"/>
      <c r="H353" s="90"/>
      <c r="I353" s="71"/>
      <c r="J353" s="86"/>
      <c r="K353" s="69"/>
      <c r="L353" s="71">
        <v>0</v>
      </c>
    </row>
    <row r="354" spans="1:101" ht="14.25" hidden="1" x14ac:dyDescent="0.2">
      <c r="A354" s="86"/>
      <c r="B354" s="89"/>
      <c r="C354" s="90" t="s">
        <v>757</v>
      </c>
      <c r="D354" s="90"/>
      <c r="E354" s="90"/>
      <c r="F354" s="90"/>
      <c r="G354" s="90"/>
      <c r="H354" s="90"/>
      <c r="I354" s="71"/>
      <c r="J354" s="86"/>
      <c r="K354" s="69"/>
      <c r="L354" s="71"/>
    </row>
    <row r="355" spans="1:101" ht="14.25" hidden="1" x14ac:dyDescent="0.2">
      <c r="A355" s="86"/>
      <c r="B355" s="89"/>
      <c r="C355" s="90" t="s">
        <v>757</v>
      </c>
      <c r="D355" s="90"/>
      <c r="E355" s="90"/>
      <c r="F355" s="90"/>
      <c r="G355" s="90"/>
      <c r="H355" s="90"/>
      <c r="I355" s="71"/>
      <c r="J355" s="86"/>
      <c r="K355" s="69"/>
      <c r="L355" s="71">
        <v>0</v>
      </c>
    </row>
    <row r="356" spans="1:101" ht="14.25" hidden="1" x14ac:dyDescent="0.2">
      <c r="A356" s="86"/>
      <c r="B356" s="89"/>
      <c r="C356" s="90" t="s">
        <v>758</v>
      </c>
      <c r="D356" s="90"/>
      <c r="E356" s="90"/>
      <c r="F356" s="90"/>
      <c r="G356" s="90"/>
      <c r="H356" s="90"/>
      <c r="I356" s="71"/>
      <c r="J356" s="86"/>
      <c r="K356" s="69"/>
      <c r="L356" s="71">
        <v>0</v>
      </c>
    </row>
    <row r="357" spans="1:101" ht="15" x14ac:dyDescent="0.2">
      <c r="A357" s="91"/>
      <c r="B357" s="92"/>
      <c r="C357" s="93" t="s">
        <v>759</v>
      </c>
      <c r="D357" s="93"/>
      <c r="E357" s="93"/>
      <c r="F357" s="93"/>
      <c r="G357" s="93"/>
      <c r="H357" s="93"/>
      <c r="I357" s="77"/>
      <c r="J357" s="91"/>
      <c r="K357" s="94"/>
      <c r="L357" s="77">
        <v>158253.78</v>
      </c>
    </row>
    <row r="358" spans="1:101" ht="14.25" x14ac:dyDescent="0.2">
      <c r="A358" s="86"/>
      <c r="B358" s="89"/>
      <c r="C358" s="95" t="s">
        <v>760</v>
      </c>
      <c r="D358" s="90"/>
      <c r="E358" s="90"/>
      <c r="F358" s="90"/>
      <c r="G358" s="90"/>
      <c r="H358" s="90"/>
      <c r="I358" s="71"/>
      <c r="J358" s="86"/>
      <c r="K358" s="69"/>
      <c r="L358" s="71"/>
    </row>
    <row r="359" spans="1:101" ht="14.25" hidden="1" x14ac:dyDescent="0.2">
      <c r="A359" s="86"/>
      <c r="B359" s="89"/>
      <c r="C359" s="90" t="s">
        <v>761</v>
      </c>
      <c r="D359" s="90"/>
      <c r="E359" s="90"/>
      <c r="F359" s="90"/>
      <c r="G359" s="90"/>
      <c r="H359" s="90"/>
      <c r="I359" s="71"/>
      <c r="J359" s="86"/>
      <c r="K359" s="69"/>
      <c r="L359" s="71">
        <v>0</v>
      </c>
    </row>
    <row r="360" spans="1:101" ht="14.25" hidden="1" x14ac:dyDescent="0.2">
      <c r="A360" s="86"/>
      <c r="B360" s="89"/>
      <c r="C360" s="90" t="s">
        <v>762</v>
      </c>
      <c r="D360" s="90"/>
      <c r="E360" s="90"/>
      <c r="F360" s="90"/>
      <c r="G360" s="90"/>
      <c r="H360" s="90"/>
      <c r="I360" s="71"/>
      <c r="J360" s="86"/>
      <c r="K360" s="69"/>
      <c r="L360" s="71">
        <v>0</v>
      </c>
    </row>
    <row r="361" spans="1:101" ht="14.25" x14ac:dyDescent="0.2">
      <c r="A361" s="86"/>
      <c r="B361" s="89"/>
      <c r="C361" s="90" t="s">
        <v>763</v>
      </c>
      <c r="D361" s="90"/>
      <c r="E361" s="90"/>
      <c r="F361" s="96"/>
      <c r="G361" s="76">
        <v>10.098000000000001</v>
      </c>
      <c r="H361" s="86"/>
      <c r="I361" s="86"/>
      <c r="J361" s="86"/>
      <c r="K361" s="86"/>
      <c r="L361" s="86"/>
    </row>
    <row r="362" spans="1:101" ht="14.25" x14ac:dyDescent="0.2">
      <c r="A362" s="86"/>
      <c r="B362" s="89"/>
      <c r="C362" s="90" t="s">
        <v>764</v>
      </c>
      <c r="D362" s="90"/>
      <c r="E362" s="90"/>
      <c r="F362" s="96"/>
      <c r="G362" s="76">
        <v>1.1475</v>
      </c>
      <c r="H362" s="86"/>
      <c r="I362" s="86"/>
      <c r="J362" s="86"/>
      <c r="K362" s="86"/>
      <c r="L362" s="86"/>
    </row>
    <row r="365" spans="1:101" ht="16.5" x14ac:dyDescent="0.2">
      <c r="A365" s="63" t="s">
        <v>799</v>
      </c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</row>
    <row r="366" spans="1:101" ht="57" x14ac:dyDescent="0.2">
      <c r="A366" s="65" t="s">
        <v>213</v>
      </c>
      <c r="B366" s="67" t="s">
        <v>800</v>
      </c>
      <c r="C366" s="67" t="s">
        <v>215</v>
      </c>
      <c r="D366" s="68" t="s">
        <v>216</v>
      </c>
      <c r="E366" s="69">
        <v>0.05</v>
      </c>
      <c r="F366" s="69"/>
      <c r="G366" s="69">
        <v>0.05</v>
      </c>
      <c r="H366" s="71"/>
      <c r="I366" s="70"/>
      <c r="J366" s="71"/>
      <c r="K366" s="70"/>
      <c r="L366" s="71"/>
    </row>
    <row r="367" spans="1:101" ht="38.25" x14ac:dyDescent="0.2">
      <c r="B367" s="72" t="s">
        <v>671</v>
      </c>
      <c r="C367" s="73" t="s">
        <v>729</v>
      </c>
      <c r="D367" s="73"/>
      <c r="E367" s="73"/>
      <c r="F367" s="73"/>
      <c r="G367" s="73"/>
      <c r="H367" s="73"/>
      <c r="I367" s="73"/>
      <c r="J367" s="73"/>
      <c r="K367" s="73"/>
      <c r="L367" s="73"/>
      <c r="CW367" s="74" t="s">
        <v>729</v>
      </c>
    </row>
    <row r="368" spans="1:101" x14ac:dyDescent="0.2">
      <c r="C368" s="75" t="s">
        <v>856</v>
      </c>
    </row>
    <row r="369" spans="1:101" ht="15" x14ac:dyDescent="0.2">
      <c r="A369" s="66"/>
      <c r="B369" s="69">
        <v>1</v>
      </c>
      <c r="C369" s="66" t="s">
        <v>730</v>
      </c>
      <c r="D369" s="68" t="s">
        <v>400</v>
      </c>
      <c r="E369" s="76"/>
      <c r="F369" s="69"/>
      <c r="G369" s="69">
        <v>3.75475</v>
      </c>
      <c r="H369" s="69"/>
      <c r="I369" s="69"/>
      <c r="J369" s="69"/>
      <c r="K369" s="69"/>
      <c r="L369" s="77">
        <v>2407.62</v>
      </c>
    </row>
    <row r="370" spans="1:101" ht="14.25" x14ac:dyDescent="0.2">
      <c r="A370" s="67"/>
      <c r="B370" s="67" t="s">
        <v>439</v>
      </c>
      <c r="C370" s="67" t="s">
        <v>440</v>
      </c>
      <c r="D370" s="68" t="s">
        <v>400</v>
      </c>
      <c r="E370" s="69">
        <v>65.3</v>
      </c>
      <c r="F370" s="69">
        <v>1.1499999999999999</v>
      </c>
      <c r="G370" s="69">
        <v>3.75475</v>
      </c>
      <c r="H370" s="71"/>
      <c r="I370" s="70"/>
      <c r="J370" s="71">
        <v>641.22</v>
      </c>
      <c r="K370" s="70"/>
      <c r="L370" s="71">
        <v>2407.62</v>
      </c>
    </row>
    <row r="371" spans="1:101" ht="15" x14ac:dyDescent="0.2">
      <c r="A371" s="66"/>
      <c r="B371" s="69">
        <v>2</v>
      </c>
      <c r="C371" s="66" t="s">
        <v>768</v>
      </c>
      <c r="D371" s="68"/>
      <c r="E371" s="76"/>
      <c r="F371" s="69"/>
      <c r="G371" s="69"/>
      <c r="H371" s="69"/>
      <c r="I371" s="69"/>
      <c r="J371" s="69"/>
      <c r="K371" s="69"/>
      <c r="L371" s="77">
        <v>4.18</v>
      </c>
    </row>
    <row r="372" spans="1:101" ht="15" hidden="1" x14ac:dyDescent="0.2">
      <c r="A372" s="66"/>
      <c r="B372" s="69"/>
      <c r="C372" s="66" t="s">
        <v>770</v>
      </c>
      <c r="D372" s="68" t="s">
        <v>400</v>
      </c>
      <c r="E372" s="76"/>
      <c r="F372" s="69"/>
      <c r="G372" s="69">
        <v>0</v>
      </c>
      <c r="H372" s="69"/>
      <c r="I372" s="69"/>
      <c r="J372" s="69"/>
      <c r="K372" s="69"/>
      <c r="L372" s="77">
        <v>0</v>
      </c>
      <c r="CE372">
        <v>1</v>
      </c>
    </row>
    <row r="373" spans="1:101" ht="14.25" x14ac:dyDescent="0.2">
      <c r="A373" s="67"/>
      <c r="B373" s="67" t="s">
        <v>557</v>
      </c>
      <c r="C373" s="67" t="s">
        <v>559</v>
      </c>
      <c r="D373" s="68" t="s">
        <v>420</v>
      </c>
      <c r="E373" s="69">
        <v>13.6</v>
      </c>
      <c r="F373" s="69">
        <v>1.1499999999999999</v>
      </c>
      <c r="G373" s="69">
        <v>0.78200000000000003</v>
      </c>
      <c r="H373" s="71">
        <v>4.3499999999999996</v>
      </c>
      <c r="I373" s="70">
        <v>1.23</v>
      </c>
      <c r="J373" s="71">
        <v>5.35</v>
      </c>
      <c r="K373" s="70"/>
      <c r="L373" s="71">
        <v>4.18</v>
      </c>
    </row>
    <row r="374" spans="1:101" ht="15" x14ac:dyDescent="0.2">
      <c r="A374" s="66"/>
      <c r="B374" s="69">
        <v>4</v>
      </c>
      <c r="C374" s="66" t="s">
        <v>731</v>
      </c>
      <c r="D374" s="68"/>
      <c r="E374" s="76"/>
      <c r="F374" s="69"/>
      <c r="G374" s="69"/>
      <c r="H374" s="69"/>
      <c r="I374" s="69"/>
      <c r="J374" s="69"/>
      <c r="K374" s="69"/>
      <c r="L374" s="77">
        <v>22.14</v>
      </c>
    </row>
    <row r="375" spans="1:101" ht="14.25" x14ac:dyDescent="0.2">
      <c r="A375" s="67"/>
      <c r="B375" s="67" t="s">
        <v>560</v>
      </c>
      <c r="C375" s="67" t="s">
        <v>562</v>
      </c>
      <c r="D375" s="68" t="s">
        <v>113</v>
      </c>
      <c r="E375" s="69">
        <v>0.35</v>
      </c>
      <c r="F375" s="69"/>
      <c r="G375" s="69">
        <v>1.7500000000000002E-2</v>
      </c>
      <c r="H375" s="71">
        <v>340.41</v>
      </c>
      <c r="I375" s="70">
        <v>1.5</v>
      </c>
      <c r="J375" s="71">
        <v>510.62</v>
      </c>
      <c r="K375" s="70"/>
      <c r="L375" s="71">
        <v>8.94</v>
      </c>
    </row>
    <row r="376" spans="1:101" ht="14.25" x14ac:dyDescent="0.2">
      <c r="A376" s="67"/>
      <c r="B376" s="67" t="s">
        <v>516</v>
      </c>
      <c r="C376" s="78" t="s">
        <v>518</v>
      </c>
      <c r="D376" s="79" t="s">
        <v>113</v>
      </c>
      <c r="E376" s="80">
        <v>2.71</v>
      </c>
      <c r="F376" s="80"/>
      <c r="G376" s="80">
        <v>0.13550000000000001</v>
      </c>
      <c r="H376" s="81">
        <v>114.64</v>
      </c>
      <c r="I376" s="82">
        <v>0.85</v>
      </c>
      <c r="J376" s="81">
        <v>97.44</v>
      </c>
      <c r="K376" s="82"/>
      <c r="L376" s="81">
        <v>13.2</v>
      </c>
    </row>
    <row r="377" spans="1:101" ht="15" x14ac:dyDescent="0.2">
      <c r="A377" s="67"/>
      <c r="B377" s="67"/>
      <c r="C377" s="85" t="s">
        <v>732</v>
      </c>
      <c r="D377" s="68"/>
      <c r="E377" s="69"/>
      <c r="F377" s="69"/>
      <c r="G377" s="69"/>
      <c r="H377" s="71"/>
      <c r="I377" s="70"/>
      <c r="J377" s="71"/>
      <c r="K377" s="70"/>
      <c r="L377" s="71">
        <v>2433.9399999999996</v>
      </c>
    </row>
    <row r="378" spans="1:101" ht="14.25" x14ac:dyDescent="0.2">
      <c r="A378" s="67"/>
      <c r="B378" s="67"/>
      <c r="C378" s="67" t="s">
        <v>733</v>
      </c>
      <c r="D378" s="68"/>
      <c r="E378" s="69"/>
      <c r="F378" s="69"/>
      <c r="G378" s="69"/>
      <c r="H378" s="71"/>
      <c r="I378" s="70"/>
      <c r="J378" s="71"/>
      <c r="K378" s="70"/>
      <c r="L378" s="71">
        <v>2407.62</v>
      </c>
    </row>
    <row r="379" spans="1:101" ht="28.5" x14ac:dyDescent="0.2">
      <c r="A379" s="67"/>
      <c r="B379" s="67" t="s">
        <v>120</v>
      </c>
      <c r="C379" s="67" t="s">
        <v>774</v>
      </c>
      <c r="D379" s="68" t="s">
        <v>141</v>
      </c>
      <c r="E379" s="69">
        <v>87</v>
      </c>
      <c r="F379" s="69"/>
      <c r="G379" s="69">
        <v>87</v>
      </c>
      <c r="H379" s="71"/>
      <c r="I379" s="70"/>
      <c r="J379" s="71"/>
      <c r="K379" s="70"/>
      <c r="L379" s="71">
        <v>2094.63</v>
      </c>
    </row>
    <row r="380" spans="1:101" ht="28.5" x14ac:dyDescent="0.2">
      <c r="A380" s="78"/>
      <c r="B380" s="78" t="s">
        <v>121</v>
      </c>
      <c r="C380" s="78" t="s">
        <v>775</v>
      </c>
      <c r="D380" s="79" t="s">
        <v>141</v>
      </c>
      <c r="E380" s="80">
        <v>44</v>
      </c>
      <c r="F380" s="80"/>
      <c r="G380" s="80">
        <v>44</v>
      </c>
      <c r="H380" s="81"/>
      <c r="I380" s="82"/>
      <c r="J380" s="81"/>
      <c r="K380" s="82"/>
      <c r="L380" s="81">
        <v>1059.3499999999999</v>
      </c>
    </row>
    <row r="381" spans="1:101" ht="15" x14ac:dyDescent="0.2">
      <c r="C381" s="87" t="s">
        <v>736</v>
      </c>
      <c r="D381" s="87"/>
      <c r="E381" s="87"/>
      <c r="F381" s="87"/>
      <c r="G381" s="87"/>
      <c r="H381" s="87"/>
      <c r="I381" s="88">
        <v>111758.39999999999</v>
      </c>
      <c r="J381" s="88"/>
      <c r="K381" s="88">
        <v>5587.92</v>
      </c>
      <c r="L381" s="88"/>
      <c r="AD381">
        <f>ROUND((Source!AT163/100)*((ROUND(SUMIF(SmtRes!AQ116:'SmtRes'!AQ119,"=1",SmtRes!AD116:'SmtRes'!AD119)*Source!I163, 2)+ROUND(SUMIF(SmtRes!AQ116:'SmtRes'!AQ119,"=1",SmtRes!AC116:'SmtRes'!AC119)*Source!I163, 2))), 2)</f>
        <v>27.89</v>
      </c>
      <c r="AE381">
        <f>ROUND((Source!AU163/100)*((ROUND(SUMIF(SmtRes!AQ116:'SmtRes'!AQ119,"=1",SmtRes!AD116:'SmtRes'!AD119)*Source!I163, 2)+ROUND(SUMIF(SmtRes!AQ116:'SmtRes'!AQ119,"=1",SmtRes!AC116:'SmtRes'!AC119)*Source!I163, 2))), 2)</f>
        <v>14.11</v>
      </c>
      <c r="AN381" s="83">
        <f>L369+L371+L374+L379+L380+L372</f>
        <v>5587.92</v>
      </c>
      <c r="AO381" s="83">
        <f>L371</f>
        <v>4.18</v>
      </c>
      <c r="AQ381" t="s">
        <v>737</v>
      </c>
      <c r="AR381" s="83">
        <f>L369</f>
        <v>2407.62</v>
      </c>
      <c r="AT381" s="83">
        <f>L372</f>
        <v>0</v>
      </c>
      <c r="AV381" t="s">
        <v>737</v>
      </c>
      <c r="AW381" s="83">
        <f>L374</f>
        <v>22.14</v>
      </c>
      <c r="AZ381">
        <f>Source!X163</f>
        <v>2094.63</v>
      </c>
      <c r="BA381">
        <f>Source!Y163</f>
        <v>1059.3499999999999</v>
      </c>
      <c r="CD381">
        <v>1</v>
      </c>
    </row>
    <row r="382" spans="1:101" ht="57" x14ac:dyDescent="0.2">
      <c r="A382" s="65" t="s">
        <v>226</v>
      </c>
      <c r="B382" s="67" t="s">
        <v>801</v>
      </c>
      <c r="C382" s="67" t="s">
        <v>219</v>
      </c>
      <c r="D382" s="68" t="s">
        <v>216</v>
      </c>
      <c r="E382" s="69">
        <v>0.05</v>
      </c>
      <c r="F382" s="69"/>
      <c r="G382" s="69">
        <v>0.05</v>
      </c>
      <c r="H382" s="71"/>
      <c r="I382" s="70"/>
      <c r="J382" s="71"/>
      <c r="K382" s="70"/>
      <c r="L382" s="71"/>
    </row>
    <row r="383" spans="1:101" ht="38.25" x14ac:dyDescent="0.2">
      <c r="B383" s="72" t="s">
        <v>675</v>
      </c>
      <c r="C383" s="73" t="s">
        <v>777</v>
      </c>
      <c r="D383" s="73"/>
      <c r="E383" s="73"/>
      <c r="F383" s="73"/>
      <c r="G383" s="73"/>
      <c r="H383" s="73"/>
      <c r="I383" s="73"/>
      <c r="J383" s="73"/>
      <c r="K383" s="73"/>
      <c r="L383" s="73"/>
      <c r="CW383" s="74" t="s">
        <v>777</v>
      </c>
    </row>
    <row r="384" spans="1:101" x14ac:dyDescent="0.2">
      <c r="C384" s="75" t="s">
        <v>856</v>
      </c>
    </row>
    <row r="385" spans="1:83" ht="15" x14ac:dyDescent="0.2">
      <c r="A385" s="66"/>
      <c r="B385" s="69">
        <v>1</v>
      </c>
      <c r="C385" s="66" t="s">
        <v>730</v>
      </c>
      <c r="D385" s="68" t="s">
        <v>400</v>
      </c>
      <c r="E385" s="76"/>
      <c r="F385" s="69"/>
      <c r="G385" s="69">
        <v>4.8937499999999998</v>
      </c>
      <c r="H385" s="69"/>
      <c r="I385" s="69"/>
      <c r="J385" s="69"/>
      <c r="K385" s="69"/>
      <c r="L385" s="77">
        <v>3586.24</v>
      </c>
    </row>
    <row r="386" spans="1:83" ht="14.25" x14ac:dyDescent="0.2">
      <c r="A386" s="67"/>
      <c r="B386" s="67" t="s">
        <v>431</v>
      </c>
      <c r="C386" s="67" t="s">
        <v>432</v>
      </c>
      <c r="D386" s="68" t="s">
        <v>400</v>
      </c>
      <c r="E386" s="69">
        <v>72.5</v>
      </c>
      <c r="F386" s="69">
        <v>1.35</v>
      </c>
      <c r="G386" s="69">
        <v>4.8937499999999998</v>
      </c>
      <c r="H386" s="71"/>
      <c r="I386" s="70"/>
      <c r="J386" s="71">
        <v>732.82</v>
      </c>
      <c r="K386" s="70"/>
      <c r="L386" s="71">
        <v>3586.24</v>
      </c>
    </row>
    <row r="387" spans="1:83" ht="15" x14ac:dyDescent="0.2">
      <c r="A387" s="66"/>
      <c r="B387" s="69">
        <v>2</v>
      </c>
      <c r="C387" s="66" t="s">
        <v>768</v>
      </c>
      <c r="D387" s="68"/>
      <c r="E387" s="76"/>
      <c r="F387" s="69"/>
      <c r="G387" s="69"/>
      <c r="H387" s="69"/>
      <c r="I387" s="69"/>
      <c r="J387" s="69"/>
      <c r="K387" s="69"/>
      <c r="L387" s="77">
        <v>103.34000000000003</v>
      </c>
    </row>
    <row r="388" spans="1:83" ht="15" x14ac:dyDescent="0.2">
      <c r="A388" s="66"/>
      <c r="B388" s="69"/>
      <c r="C388" s="66" t="s">
        <v>770</v>
      </c>
      <c r="D388" s="68" t="s">
        <v>400</v>
      </c>
      <c r="E388" s="76"/>
      <c r="F388" s="69"/>
      <c r="G388" s="69">
        <v>0.119475</v>
      </c>
      <c r="H388" s="69"/>
      <c r="I388" s="69"/>
      <c r="J388" s="69"/>
      <c r="K388" s="69"/>
      <c r="L388" s="77">
        <v>92.460000000000008</v>
      </c>
      <c r="CE388">
        <v>1</v>
      </c>
    </row>
    <row r="389" spans="1:83" ht="28.5" x14ac:dyDescent="0.2">
      <c r="A389" s="67"/>
      <c r="B389" s="67" t="s">
        <v>447</v>
      </c>
      <c r="C389" s="67" t="s">
        <v>449</v>
      </c>
      <c r="D389" s="68" t="s">
        <v>420</v>
      </c>
      <c r="E389" s="69">
        <v>0.27</v>
      </c>
      <c r="F389" s="69">
        <v>1.35</v>
      </c>
      <c r="G389" s="69">
        <v>1.8225000000000002E-2</v>
      </c>
      <c r="H389" s="71"/>
      <c r="I389" s="70"/>
      <c r="J389" s="71">
        <v>1039.32</v>
      </c>
      <c r="K389" s="70"/>
      <c r="L389" s="71">
        <v>18.940000000000001</v>
      </c>
    </row>
    <row r="390" spans="1:83" ht="28.5" x14ac:dyDescent="0.2">
      <c r="A390" s="67"/>
      <c r="B390" s="67" t="s">
        <v>450</v>
      </c>
      <c r="C390" s="67" t="s">
        <v>786</v>
      </c>
      <c r="D390" s="68" t="s">
        <v>400</v>
      </c>
      <c r="E390" s="69">
        <v>0.27</v>
      </c>
      <c r="F390" s="69">
        <v>1.35</v>
      </c>
      <c r="G390" s="69">
        <v>1.8225000000000002E-2</v>
      </c>
      <c r="H390" s="71"/>
      <c r="I390" s="70"/>
      <c r="J390" s="71">
        <v>969.91</v>
      </c>
      <c r="K390" s="70"/>
      <c r="L390" s="71">
        <v>17.68</v>
      </c>
      <c r="CE390">
        <v>1</v>
      </c>
    </row>
    <row r="391" spans="1:83" ht="28.5" x14ac:dyDescent="0.2">
      <c r="A391" s="67"/>
      <c r="B391" s="67" t="s">
        <v>451</v>
      </c>
      <c r="C391" s="67" t="s">
        <v>453</v>
      </c>
      <c r="D391" s="68" t="s">
        <v>420</v>
      </c>
      <c r="E391" s="69">
        <v>0.1</v>
      </c>
      <c r="F391" s="69">
        <v>1.35</v>
      </c>
      <c r="G391" s="69">
        <v>6.7499999999999999E-3</v>
      </c>
      <c r="H391" s="71"/>
      <c r="I391" s="70"/>
      <c r="J391" s="71">
        <v>1629.55</v>
      </c>
      <c r="K391" s="70"/>
      <c r="L391" s="71">
        <v>11</v>
      </c>
    </row>
    <row r="392" spans="1:83" ht="28.5" x14ac:dyDescent="0.2">
      <c r="A392" s="67"/>
      <c r="B392" s="67" t="s">
        <v>450</v>
      </c>
      <c r="C392" s="67" t="s">
        <v>786</v>
      </c>
      <c r="D392" s="68" t="s">
        <v>400</v>
      </c>
      <c r="E392" s="69">
        <v>0.1</v>
      </c>
      <c r="F392" s="69">
        <v>1.35</v>
      </c>
      <c r="G392" s="69">
        <v>6.7499999999999999E-3</v>
      </c>
      <c r="H392" s="71"/>
      <c r="I392" s="70"/>
      <c r="J392" s="71">
        <v>969.91</v>
      </c>
      <c r="K392" s="70"/>
      <c r="L392" s="71">
        <v>6.55</v>
      </c>
      <c r="CE392">
        <v>1</v>
      </c>
    </row>
    <row r="393" spans="1:83" ht="28.5" x14ac:dyDescent="0.2">
      <c r="A393" s="67"/>
      <c r="B393" s="67" t="s">
        <v>417</v>
      </c>
      <c r="C393" s="67" t="s">
        <v>419</v>
      </c>
      <c r="D393" s="68" t="s">
        <v>420</v>
      </c>
      <c r="E393" s="69">
        <v>1.4</v>
      </c>
      <c r="F393" s="69">
        <v>1.35</v>
      </c>
      <c r="G393" s="69">
        <v>9.4500000000000001E-2</v>
      </c>
      <c r="H393" s="71"/>
      <c r="I393" s="70"/>
      <c r="J393" s="71">
        <v>643.29</v>
      </c>
      <c r="K393" s="70"/>
      <c r="L393" s="71">
        <v>60.79</v>
      </c>
    </row>
    <row r="394" spans="1:83" ht="28.5" x14ac:dyDescent="0.2">
      <c r="A394" s="67"/>
      <c r="B394" s="67" t="s">
        <v>421</v>
      </c>
      <c r="C394" s="67" t="s">
        <v>769</v>
      </c>
      <c r="D394" s="68" t="s">
        <v>400</v>
      </c>
      <c r="E394" s="69">
        <v>1.4</v>
      </c>
      <c r="F394" s="69">
        <v>1.35</v>
      </c>
      <c r="G394" s="69">
        <v>9.4500000000000001E-2</v>
      </c>
      <c r="H394" s="71"/>
      <c r="I394" s="70"/>
      <c r="J394" s="71">
        <v>722.05</v>
      </c>
      <c r="K394" s="70"/>
      <c r="L394" s="71">
        <v>68.23</v>
      </c>
      <c r="CE394">
        <v>1</v>
      </c>
    </row>
    <row r="395" spans="1:83" ht="14.25" x14ac:dyDescent="0.2">
      <c r="A395" s="67"/>
      <c r="B395" s="67" t="s">
        <v>557</v>
      </c>
      <c r="C395" s="67" t="s">
        <v>559</v>
      </c>
      <c r="D395" s="68" t="s">
        <v>420</v>
      </c>
      <c r="E395" s="69">
        <v>34.92</v>
      </c>
      <c r="F395" s="69">
        <v>1.35</v>
      </c>
      <c r="G395" s="69">
        <v>2.3571</v>
      </c>
      <c r="H395" s="71">
        <v>4.3499999999999996</v>
      </c>
      <c r="I395" s="70">
        <v>1.23</v>
      </c>
      <c r="J395" s="71">
        <v>5.35</v>
      </c>
      <c r="K395" s="70"/>
      <c r="L395" s="71">
        <v>12.61</v>
      </c>
    </row>
    <row r="396" spans="1:83" ht="15" x14ac:dyDescent="0.2">
      <c r="A396" s="66"/>
      <c r="B396" s="69">
        <v>4</v>
      </c>
      <c r="C396" s="66" t="s">
        <v>731</v>
      </c>
      <c r="D396" s="68"/>
      <c r="E396" s="76"/>
      <c r="F396" s="69"/>
      <c r="G396" s="69"/>
      <c r="H396" s="69"/>
      <c r="I396" s="69"/>
      <c r="J396" s="69"/>
      <c r="K396" s="69"/>
      <c r="L396" s="77">
        <v>57.58</v>
      </c>
    </row>
    <row r="397" spans="1:83" ht="14.25" x14ac:dyDescent="0.2">
      <c r="A397" s="67"/>
      <c r="B397" s="67" t="s">
        <v>560</v>
      </c>
      <c r="C397" s="67" t="s">
        <v>562</v>
      </c>
      <c r="D397" s="68" t="s">
        <v>113</v>
      </c>
      <c r="E397" s="69">
        <v>0.61</v>
      </c>
      <c r="F397" s="69"/>
      <c r="G397" s="69">
        <v>3.0499999999999999E-2</v>
      </c>
      <c r="H397" s="71">
        <v>340.41</v>
      </c>
      <c r="I397" s="70">
        <v>1.5</v>
      </c>
      <c r="J397" s="71">
        <v>510.62</v>
      </c>
      <c r="K397" s="70"/>
      <c r="L397" s="71">
        <v>15.57</v>
      </c>
    </row>
    <row r="398" spans="1:83" ht="14.25" x14ac:dyDescent="0.2">
      <c r="A398" s="67"/>
      <c r="B398" s="67" t="s">
        <v>516</v>
      </c>
      <c r="C398" s="67" t="s">
        <v>518</v>
      </c>
      <c r="D398" s="68" t="s">
        <v>113</v>
      </c>
      <c r="E398" s="69">
        <v>0.67</v>
      </c>
      <c r="F398" s="69"/>
      <c r="G398" s="69">
        <v>3.3500000000000002E-2</v>
      </c>
      <c r="H398" s="71">
        <v>114.64</v>
      </c>
      <c r="I398" s="70">
        <v>0.85</v>
      </c>
      <c r="J398" s="71">
        <v>97.44</v>
      </c>
      <c r="K398" s="70"/>
      <c r="L398" s="71">
        <v>3.26</v>
      </c>
    </row>
    <row r="399" spans="1:83" ht="14.25" x14ac:dyDescent="0.2">
      <c r="A399" s="67"/>
      <c r="B399" s="67" t="s">
        <v>401</v>
      </c>
      <c r="C399" s="67" t="s">
        <v>403</v>
      </c>
      <c r="D399" s="68" t="s">
        <v>113</v>
      </c>
      <c r="E399" s="69">
        <v>10.99</v>
      </c>
      <c r="F399" s="69"/>
      <c r="G399" s="69">
        <v>0.54949999999999999</v>
      </c>
      <c r="H399" s="71">
        <v>35.71</v>
      </c>
      <c r="I399" s="70">
        <v>1.53</v>
      </c>
      <c r="J399" s="71">
        <v>54.64</v>
      </c>
      <c r="K399" s="70"/>
      <c r="L399" s="71">
        <v>30.02</v>
      </c>
    </row>
    <row r="400" spans="1:83" ht="28.5" x14ac:dyDescent="0.2">
      <c r="A400" s="67"/>
      <c r="B400" s="67" t="s">
        <v>563</v>
      </c>
      <c r="C400" s="67" t="s">
        <v>565</v>
      </c>
      <c r="D400" s="68" t="s">
        <v>125</v>
      </c>
      <c r="E400" s="69">
        <v>5.0000000000000001E-4</v>
      </c>
      <c r="F400" s="69"/>
      <c r="G400" s="69">
        <v>2.5000000000000001E-5</v>
      </c>
      <c r="H400" s="71">
        <v>97282.880000000005</v>
      </c>
      <c r="I400" s="70">
        <v>1.1200000000000001</v>
      </c>
      <c r="J400" s="71">
        <v>108956.83</v>
      </c>
      <c r="K400" s="70"/>
      <c r="L400" s="71">
        <v>2.72</v>
      </c>
    </row>
    <row r="401" spans="1:101" ht="28.5" x14ac:dyDescent="0.2">
      <c r="A401" s="67"/>
      <c r="B401" s="67" t="s">
        <v>566</v>
      </c>
      <c r="C401" s="67" t="s">
        <v>568</v>
      </c>
      <c r="D401" s="68" t="s">
        <v>223</v>
      </c>
      <c r="E401" s="69">
        <v>3.9300000000000002E-2</v>
      </c>
      <c r="F401" s="69"/>
      <c r="G401" s="69">
        <v>1.9650000000000002E-3</v>
      </c>
      <c r="H401" s="71">
        <v>59.41</v>
      </c>
      <c r="I401" s="70">
        <v>1.45</v>
      </c>
      <c r="J401" s="71">
        <v>86.14</v>
      </c>
      <c r="K401" s="70"/>
      <c r="L401" s="71">
        <v>0.17</v>
      </c>
    </row>
    <row r="402" spans="1:101" ht="28.5" x14ac:dyDescent="0.2">
      <c r="A402" s="67"/>
      <c r="B402" s="67" t="s">
        <v>569</v>
      </c>
      <c r="C402" s="67" t="s">
        <v>571</v>
      </c>
      <c r="D402" s="68" t="s">
        <v>113</v>
      </c>
      <c r="E402" s="69">
        <v>2.1000000000000001E-2</v>
      </c>
      <c r="F402" s="69"/>
      <c r="G402" s="69">
        <v>1.0499999999999999E-3</v>
      </c>
      <c r="H402" s="71">
        <v>4033.62</v>
      </c>
      <c r="I402" s="70">
        <v>1.38</v>
      </c>
      <c r="J402" s="71">
        <v>5566.4</v>
      </c>
      <c r="K402" s="70"/>
      <c r="L402" s="71">
        <v>5.84</v>
      </c>
    </row>
    <row r="403" spans="1:101" ht="14.25" x14ac:dyDescent="0.2">
      <c r="A403" s="67"/>
      <c r="B403" s="67" t="s">
        <v>221</v>
      </c>
      <c r="C403" s="67" t="s">
        <v>222</v>
      </c>
      <c r="D403" s="68" t="s">
        <v>223</v>
      </c>
      <c r="E403" s="69">
        <v>0</v>
      </c>
      <c r="F403" s="69"/>
      <c r="G403" s="69">
        <v>0</v>
      </c>
      <c r="H403" s="71"/>
      <c r="I403" s="70"/>
      <c r="J403" s="71"/>
      <c r="K403" s="70"/>
      <c r="L403" s="71"/>
    </row>
    <row r="404" spans="1:101" ht="14.25" x14ac:dyDescent="0.2">
      <c r="A404" s="67"/>
      <c r="B404" s="67" t="s">
        <v>224</v>
      </c>
      <c r="C404" s="78" t="s">
        <v>225</v>
      </c>
      <c r="D404" s="79" t="s">
        <v>187</v>
      </c>
      <c r="E404" s="80">
        <v>100</v>
      </c>
      <c r="F404" s="80"/>
      <c r="G404" s="80">
        <v>5</v>
      </c>
      <c r="H404" s="81"/>
      <c r="I404" s="82"/>
      <c r="J404" s="81"/>
      <c r="K404" s="82"/>
      <c r="L404" s="81"/>
    </row>
    <row r="405" spans="1:101" ht="15" x14ac:dyDescent="0.2">
      <c r="A405" s="67"/>
      <c r="B405" s="67"/>
      <c r="C405" s="85" t="s">
        <v>732</v>
      </c>
      <c r="D405" s="68"/>
      <c r="E405" s="69"/>
      <c r="F405" s="69"/>
      <c r="G405" s="69"/>
      <c r="H405" s="71"/>
      <c r="I405" s="70"/>
      <c r="J405" s="71"/>
      <c r="K405" s="70"/>
      <c r="L405" s="71">
        <v>3839.62</v>
      </c>
    </row>
    <row r="406" spans="1:101" ht="14.25" x14ac:dyDescent="0.2">
      <c r="A406" s="67"/>
      <c r="B406" s="67"/>
      <c r="C406" s="67" t="s">
        <v>733</v>
      </c>
      <c r="D406" s="68"/>
      <c r="E406" s="69"/>
      <c r="F406" s="69"/>
      <c r="G406" s="69"/>
      <c r="H406" s="71"/>
      <c r="I406" s="70"/>
      <c r="J406" s="71"/>
      <c r="K406" s="70"/>
      <c r="L406" s="71">
        <v>3678.7</v>
      </c>
    </row>
    <row r="407" spans="1:101" ht="71.25" x14ac:dyDescent="0.2">
      <c r="A407" s="67"/>
      <c r="B407" s="67" t="s">
        <v>164</v>
      </c>
      <c r="C407" s="67" t="s">
        <v>789</v>
      </c>
      <c r="D407" s="68" t="s">
        <v>141</v>
      </c>
      <c r="E407" s="69">
        <v>121</v>
      </c>
      <c r="F407" s="69"/>
      <c r="G407" s="69">
        <v>121</v>
      </c>
      <c r="H407" s="71"/>
      <c r="I407" s="70"/>
      <c r="J407" s="71"/>
      <c r="K407" s="70"/>
      <c r="L407" s="71">
        <v>4451.2299999999996</v>
      </c>
    </row>
    <row r="408" spans="1:101" ht="71.25" x14ac:dyDescent="0.2">
      <c r="A408" s="78"/>
      <c r="B408" s="78" t="s">
        <v>165</v>
      </c>
      <c r="C408" s="78" t="s">
        <v>790</v>
      </c>
      <c r="D408" s="79" t="s">
        <v>141</v>
      </c>
      <c r="E408" s="80">
        <v>72</v>
      </c>
      <c r="F408" s="80"/>
      <c r="G408" s="80">
        <v>72</v>
      </c>
      <c r="H408" s="81"/>
      <c r="I408" s="82"/>
      <c r="J408" s="81"/>
      <c r="K408" s="82"/>
      <c r="L408" s="81">
        <v>2648.66</v>
      </c>
    </row>
    <row r="409" spans="1:101" ht="15" x14ac:dyDescent="0.2">
      <c r="C409" s="87" t="s">
        <v>736</v>
      </c>
      <c r="D409" s="87"/>
      <c r="E409" s="87"/>
      <c r="F409" s="87"/>
      <c r="G409" s="87"/>
      <c r="H409" s="87"/>
      <c r="I409" s="88">
        <v>218790.19999999995</v>
      </c>
      <c r="J409" s="88"/>
      <c r="K409" s="88">
        <v>10939.509999999998</v>
      </c>
      <c r="L409" s="88"/>
      <c r="AD409">
        <f>ROUND((Source!AT167/100)*((ROUND(SUMIF(SmtRes!AQ134:'SmtRes'!AQ145,"=1",SmtRes!AD134:'SmtRes'!AD145)*Source!I167, 2)+ROUND(SUMIF(SmtRes!AQ134:'SmtRes'!AQ145,"=1",SmtRes!AC134:'SmtRes'!AC145)*Source!I167, 2))), 2)</f>
        <v>205.37</v>
      </c>
      <c r="AE409">
        <f>ROUND((Source!AU167/100)*((ROUND(SUMIF(SmtRes!AQ134:'SmtRes'!AQ145,"=1",SmtRes!AD134:'SmtRes'!AD145)*Source!I167, 2)+ROUND(SUMIF(SmtRes!AQ134:'SmtRes'!AQ145,"=1",SmtRes!AC134:'SmtRes'!AC145)*Source!I167, 2))), 2)</f>
        <v>122.21</v>
      </c>
      <c r="AN409" s="83">
        <f>L385+L387+L396+L407+L408+L388</f>
        <v>10939.509999999998</v>
      </c>
      <c r="AO409" s="83">
        <f>L387</f>
        <v>103.34000000000003</v>
      </c>
      <c r="AQ409" t="s">
        <v>737</v>
      </c>
      <c r="AR409" s="83">
        <f>L385</f>
        <v>3586.24</v>
      </c>
      <c r="AT409" s="83">
        <f>L388</f>
        <v>92.460000000000008</v>
      </c>
      <c r="AV409" t="s">
        <v>737</v>
      </c>
      <c r="AW409" s="83">
        <f>L396</f>
        <v>57.58</v>
      </c>
      <c r="AZ409">
        <f>Source!X167</f>
        <v>4451.2299999999996</v>
      </c>
      <c r="BA409">
        <f>Source!Y167</f>
        <v>2648.66</v>
      </c>
      <c r="CD409">
        <v>1</v>
      </c>
    </row>
    <row r="410" spans="1:101" ht="42.75" x14ac:dyDescent="0.2">
      <c r="A410" s="65" t="s">
        <v>227</v>
      </c>
      <c r="B410" s="67" t="s">
        <v>802</v>
      </c>
      <c r="C410" s="67" t="s">
        <v>229</v>
      </c>
      <c r="D410" s="68" t="s">
        <v>178</v>
      </c>
      <c r="E410" s="69">
        <v>0.5</v>
      </c>
      <c r="F410" s="69"/>
      <c r="G410" s="69">
        <v>0.5</v>
      </c>
      <c r="H410" s="71"/>
      <c r="I410" s="70"/>
      <c r="J410" s="71"/>
      <c r="K410" s="70"/>
      <c r="L410" s="71"/>
    </row>
    <row r="411" spans="1:101" ht="38.25" x14ac:dyDescent="0.2">
      <c r="B411" s="72" t="s">
        <v>675</v>
      </c>
      <c r="C411" s="73" t="s">
        <v>777</v>
      </c>
      <c r="D411" s="73"/>
      <c r="E411" s="73"/>
      <c r="F411" s="73"/>
      <c r="G411" s="73"/>
      <c r="H411" s="73"/>
      <c r="I411" s="73"/>
      <c r="J411" s="73"/>
      <c r="K411" s="73"/>
      <c r="L411" s="73"/>
      <c r="CW411" s="74" t="s">
        <v>777</v>
      </c>
    </row>
    <row r="412" spans="1:101" x14ac:dyDescent="0.2">
      <c r="C412" s="75" t="s">
        <v>857</v>
      </c>
    </row>
    <row r="413" spans="1:101" ht="15" x14ac:dyDescent="0.2">
      <c r="A413" s="66"/>
      <c r="B413" s="69">
        <v>1</v>
      </c>
      <c r="C413" s="66" t="s">
        <v>730</v>
      </c>
      <c r="D413" s="68" t="s">
        <v>400</v>
      </c>
      <c r="E413" s="76"/>
      <c r="F413" s="69"/>
      <c r="G413" s="69">
        <v>0.93825000000000003</v>
      </c>
      <c r="H413" s="69"/>
      <c r="I413" s="69"/>
      <c r="J413" s="69"/>
      <c r="K413" s="69"/>
      <c r="L413" s="77">
        <v>697.68</v>
      </c>
    </row>
    <row r="414" spans="1:101" ht="14.25" x14ac:dyDescent="0.2">
      <c r="A414" s="67"/>
      <c r="B414" s="67" t="s">
        <v>413</v>
      </c>
      <c r="C414" s="67" t="s">
        <v>414</v>
      </c>
      <c r="D414" s="68" t="s">
        <v>400</v>
      </c>
      <c r="E414" s="69">
        <v>1.39</v>
      </c>
      <c r="F414" s="69">
        <v>1.35</v>
      </c>
      <c r="G414" s="69">
        <v>0.93825000000000003</v>
      </c>
      <c r="H414" s="71"/>
      <c r="I414" s="70"/>
      <c r="J414" s="71">
        <v>743.6</v>
      </c>
      <c r="K414" s="70"/>
      <c r="L414" s="71">
        <v>697.68</v>
      </c>
    </row>
    <row r="415" spans="1:101" ht="15" x14ac:dyDescent="0.2">
      <c r="A415" s="66"/>
      <c r="B415" s="69">
        <v>2</v>
      </c>
      <c r="C415" s="66" t="s">
        <v>768</v>
      </c>
      <c r="D415" s="68"/>
      <c r="E415" s="76"/>
      <c r="F415" s="69"/>
      <c r="G415" s="69"/>
      <c r="H415" s="69"/>
      <c r="I415" s="69"/>
      <c r="J415" s="69"/>
      <c r="K415" s="69"/>
      <c r="L415" s="77">
        <v>15.319999999999999</v>
      </c>
    </row>
    <row r="416" spans="1:101" ht="15" hidden="1" x14ac:dyDescent="0.2">
      <c r="A416" s="66"/>
      <c r="B416" s="69"/>
      <c r="C416" s="66" t="s">
        <v>770</v>
      </c>
      <c r="D416" s="68" t="s">
        <v>400</v>
      </c>
      <c r="E416" s="76"/>
      <c r="F416" s="69"/>
      <c r="G416" s="69">
        <v>0</v>
      </c>
      <c r="H416" s="69"/>
      <c r="I416" s="69"/>
      <c r="J416" s="69"/>
      <c r="K416" s="69"/>
      <c r="L416" s="77">
        <v>0</v>
      </c>
      <c r="CE416">
        <v>1</v>
      </c>
    </row>
    <row r="417" spans="1:82" ht="14.25" x14ac:dyDescent="0.2">
      <c r="A417" s="67"/>
      <c r="B417" s="67" t="s">
        <v>557</v>
      </c>
      <c r="C417" s="67" t="s">
        <v>559</v>
      </c>
      <c r="D417" s="68" t="s">
        <v>420</v>
      </c>
      <c r="E417" s="69">
        <v>0.08</v>
      </c>
      <c r="F417" s="69">
        <v>1.35</v>
      </c>
      <c r="G417" s="69">
        <v>5.3999999999999999E-2</v>
      </c>
      <c r="H417" s="71">
        <v>4.3499999999999996</v>
      </c>
      <c r="I417" s="70">
        <v>1.23</v>
      </c>
      <c r="J417" s="71">
        <v>5.35</v>
      </c>
      <c r="K417" s="70"/>
      <c r="L417" s="71">
        <v>0.28999999999999998</v>
      </c>
    </row>
    <row r="418" spans="1:82" ht="42.75" x14ac:dyDescent="0.2">
      <c r="A418" s="67"/>
      <c r="B418" s="67" t="s">
        <v>454</v>
      </c>
      <c r="C418" s="67" t="s">
        <v>456</v>
      </c>
      <c r="D418" s="68" t="s">
        <v>420</v>
      </c>
      <c r="E418" s="69">
        <v>0.69</v>
      </c>
      <c r="F418" s="69">
        <v>1.35</v>
      </c>
      <c r="G418" s="69">
        <v>0.46575</v>
      </c>
      <c r="H418" s="71"/>
      <c r="I418" s="70"/>
      <c r="J418" s="71">
        <v>32.26</v>
      </c>
      <c r="K418" s="70"/>
      <c r="L418" s="71">
        <v>15.03</v>
      </c>
    </row>
    <row r="419" spans="1:82" ht="15" x14ac:dyDescent="0.2">
      <c r="A419" s="66"/>
      <c r="B419" s="69">
        <v>4</v>
      </c>
      <c r="C419" s="66" t="s">
        <v>731</v>
      </c>
      <c r="D419" s="68"/>
      <c r="E419" s="76"/>
      <c r="F419" s="69"/>
      <c r="G419" s="69"/>
      <c r="H419" s="69"/>
      <c r="I419" s="69"/>
      <c r="J419" s="69"/>
      <c r="K419" s="69"/>
      <c r="L419" s="77">
        <v>97.730000000000018</v>
      </c>
    </row>
    <row r="420" spans="1:82" ht="14.25" x14ac:dyDescent="0.2">
      <c r="A420" s="67"/>
      <c r="B420" s="67" t="s">
        <v>516</v>
      </c>
      <c r="C420" s="67" t="s">
        <v>518</v>
      </c>
      <c r="D420" s="68" t="s">
        <v>113</v>
      </c>
      <c r="E420" s="69">
        <v>4.4200000000000003E-2</v>
      </c>
      <c r="F420" s="69"/>
      <c r="G420" s="69">
        <v>2.2100000000000002E-2</v>
      </c>
      <c r="H420" s="71">
        <v>114.64</v>
      </c>
      <c r="I420" s="70">
        <v>0.85</v>
      </c>
      <c r="J420" s="71">
        <v>97.44</v>
      </c>
      <c r="K420" s="70"/>
      <c r="L420" s="71">
        <v>2.15</v>
      </c>
    </row>
    <row r="421" spans="1:82" ht="14.25" x14ac:dyDescent="0.2">
      <c r="A421" s="67"/>
      <c r="B421" s="67" t="s">
        <v>519</v>
      </c>
      <c r="C421" s="67" t="s">
        <v>521</v>
      </c>
      <c r="D421" s="68" t="s">
        <v>223</v>
      </c>
      <c r="E421" s="69">
        <v>3.0356999999999998</v>
      </c>
      <c r="F421" s="69"/>
      <c r="G421" s="69">
        <v>1.5178499999999999</v>
      </c>
      <c r="H421" s="71">
        <v>41.38</v>
      </c>
      <c r="I421" s="70">
        <v>1.4</v>
      </c>
      <c r="J421" s="71">
        <v>57.93</v>
      </c>
      <c r="K421" s="70"/>
      <c r="L421" s="71">
        <v>87.93</v>
      </c>
    </row>
    <row r="422" spans="1:82" ht="14.25" x14ac:dyDescent="0.2">
      <c r="A422" s="67"/>
      <c r="B422" s="67" t="s">
        <v>525</v>
      </c>
      <c r="C422" s="67" t="s">
        <v>527</v>
      </c>
      <c r="D422" s="68" t="s">
        <v>528</v>
      </c>
      <c r="E422" s="69">
        <v>0.64800000000000002</v>
      </c>
      <c r="F422" s="69"/>
      <c r="G422" s="69">
        <v>0.32400000000000001</v>
      </c>
      <c r="H422" s="71"/>
      <c r="I422" s="70"/>
      <c r="J422" s="71">
        <v>6.78</v>
      </c>
      <c r="K422" s="70"/>
      <c r="L422" s="71">
        <v>2.2000000000000002</v>
      </c>
    </row>
    <row r="423" spans="1:82" ht="42.75" x14ac:dyDescent="0.2">
      <c r="A423" s="67"/>
      <c r="B423" s="67" t="s">
        <v>572</v>
      </c>
      <c r="C423" s="67" t="s">
        <v>574</v>
      </c>
      <c r="D423" s="68" t="s">
        <v>223</v>
      </c>
      <c r="E423" s="69">
        <v>7.4700000000000003E-2</v>
      </c>
      <c r="F423" s="69"/>
      <c r="G423" s="69">
        <v>3.7350000000000001E-2</v>
      </c>
      <c r="H423" s="71">
        <v>187.01</v>
      </c>
      <c r="I423" s="70">
        <v>0.78</v>
      </c>
      <c r="J423" s="71">
        <v>145.87</v>
      </c>
      <c r="K423" s="70"/>
      <c r="L423" s="71">
        <v>5.45</v>
      </c>
    </row>
    <row r="424" spans="1:82" ht="14.25" x14ac:dyDescent="0.2">
      <c r="A424" s="67"/>
      <c r="B424" s="67" t="s">
        <v>664</v>
      </c>
      <c r="C424" s="67" t="s">
        <v>665</v>
      </c>
      <c r="D424" s="68" t="s">
        <v>187</v>
      </c>
      <c r="E424" s="69">
        <v>0</v>
      </c>
      <c r="F424" s="69"/>
      <c r="G424" s="69">
        <v>0</v>
      </c>
      <c r="H424" s="71"/>
      <c r="I424" s="70"/>
      <c r="J424" s="71"/>
      <c r="K424" s="70"/>
      <c r="L424" s="71"/>
    </row>
    <row r="425" spans="1:82" ht="14.25" x14ac:dyDescent="0.2">
      <c r="A425" s="67"/>
      <c r="B425" s="67" t="s">
        <v>666</v>
      </c>
      <c r="C425" s="78" t="s">
        <v>667</v>
      </c>
      <c r="D425" s="79" t="s">
        <v>125</v>
      </c>
      <c r="E425" s="80">
        <v>0</v>
      </c>
      <c r="F425" s="80"/>
      <c r="G425" s="80">
        <v>0</v>
      </c>
      <c r="H425" s="81"/>
      <c r="I425" s="82"/>
      <c r="J425" s="81"/>
      <c r="K425" s="82"/>
      <c r="L425" s="81"/>
    </row>
    <row r="426" spans="1:82" ht="15" x14ac:dyDescent="0.2">
      <c r="A426" s="67"/>
      <c r="B426" s="67"/>
      <c r="C426" s="85" t="s">
        <v>732</v>
      </c>
      <c r="D426" s="68"/>
      <c r="E426" s="69"/>
      <c r="F426" s="69"/>
      <c r="G426" s="69"/>
      <c r="H426" s="71"/>
      <c r="I426" s="70"/>
      <c r="J426" s="71"/>
      <c r="K426" s="70"/>
      <c r="L426" s="71">
        <v>810.73</v>
      </c>
    </row>
    <row r="427" spans="1:82" ht="71.25" x14ac:dyDescent="0.2">
      <c r="A427" s="65" t="s">
        <v>803</v>
      </c>
      <c r="B427" s="67" t="s">
        <v>237</v>
      </c>
      <c r="C427" s="67" t="s">
        <v>238</v>
      </c>
      <c r="D427" s="68" t="s">
        <v>187</v>
      </c>
      <c r="E427" s="69">
        <v>10</v>
      </c>
      <c r="F427" s="69"/>
      <c r="G427" s="69">
        <v>5</v>
      </c>
      <c r="H427" s="71">
        <v>1591.62</v>
      </c>
      <c r="I427" s="70">
        <v>0.97</v>
      </c>
      <c r="J427" s="71">
        <v>1543.87</v>
      </c>
      <c r="K427" s="70"/>
      <c r="L427" s="71">
        <v>7719.35</v>
      </c>
      <c r="AD427">
        <f>ROUND((Source!AT169/100)*((ROUND(ROUND(Source!AO169,2)*Source!I169, 2)+ROUND(ROUND(Source!AN169,2)*Source!I169, 2))), 2)</f>
        <v>0</v>
      </c>
      <c r="AE427">
        <f>ROUND((Source!AU169/100)*((ROUND(ROUND(Source!AO169,2)*Source!I169, 2)+ROUND(ROUND(Source!AN169,2)*Source!I169, 2))), 2)</f>
        <v>0</v>
      </c>
      <c r="AN427">
        <f>L427</f>
        <v>7719.35</v>
      </c>
      <c r="AW427">
        <f>L427</f>
        <v>7719.35</v>
      </c>
      <c r="AZ427">
        <f>Source!X169</f>
        <v>0</v>
      </c>
      <c r="BA427">
        <f>Source!Y169</f>
        <v>0</v>
      </c>
      <c r="CD427">
        <v>1</v>
      </c>
    </row>
    <row r="428" spans="1:82" ht="14.25" x14ac:dyDescent="0.2">
      <c r="A428" s="67"/>
      <c r="B428" s="67"/>
      <c r="C428" s="67" t="s">
        <v>733</v>
      </c>
      <c r="D428" s="68"/>
      <c r="E428" s="69"/>
      <c r="F428" s="69"/>
      <c r="G428" s="69"/>
      <c r="H428" s="71"/>
      <c r="I428" s="70"/>
      <c r="J428" s="71"/>
      <c r="K428" s="70"/>
      <c r="L428" s="71">
        <v>697.68</v>
      </c>
    </row>
    <row r="429" spans="1:82" ht="57" x14ac:dyDescent="0.2">
      <c r="A429" s="67"/>
      <c r="B429" s="67" t="s">
        <v>233</v>
      </c>
      <c r="C429" s="67" t="s">
        <v>804</v>
      </c>
      <c r="D429" s="68" t="s">
        <v>141</v>
      </c>
      <c r="E429" s="69">
        <v>73</v>
      </c>
      <c r="F429" s="69"/>
      <c r="G429" s="69">
        <v>73</v>
      </c>
      <c r="H429" s="71"/>
      <c r="I429" s="70"/>
      <c r="J429" s="71"/>
      <c r="K429" s="70"/>
      <c r="L429" s="71">
        <v>509.31</v>
      </c>
    </row>
    <row r="430" spans="1:82" ht="57" x14ac:dyDescent="0.2">
      <c r="A430" s="78"/>
      <c r="B430" s="78" t="s">
        <v>234</v>
      </c>
      <c r="C430" s="78" t="s">
        <v>805</v>
      </c>
      <c r="D430" s="79" t="s">
        <v>141</v>
      </c>
      <c r="E430" s="80">
        <v>34</v>
      </c>
      <c r="F430" s="80"/>
      <c r="G430" s="80">
        <v>34</v>
      </c>
      <c r="H430" s="81"/>
      <c r="I430" s="82"/>
      <c r="J430" s="81"/>
      <c r="K430" s="82"/>
      <c r="L430" s="81">
        <v>237.21</v>
      </c>
    </row>
    <row r="431" spans="1:82" ht="15" x14ac:dyDescent="0.2">
      <c r="C431" s="87" t="s">
        <v>736</v>
      </c>
      <c r="D431" s="87"/>
      <c r="E431" s="87"/>
      <c r="F431" s="87"/>
      <c r="G431" s="87"/>
      <c r="H431" s="87"/>
      <c r="I431" s="88">
        <v>18553.2</v>
      </c>
      <c r="J431" s="88"/>
      <c r="K431" s="88">
        <v>9276.6</v>
      </c>
      <c r="L431" s="88"/>
      <c r="AD431">
        <f>ROUND((Source!AT168/100)*((ROUND(SUMIF(SmtRes!AQ146:'SmtRes'!AQ153,"=1",SmtRes!AD146:'SmtRes'!AD153)*Source!I168, 2)+ROUND(SUMIF(SmtRes!AQ146:'SmtRes'!AQ153,"=1",SmtRes!AC146:'SmtRes'!AC153)*Source!I168, 2))), 2)</f>
        <v>271.41000000000003</v>
      </c>
      <c r="AE431">
        <f>ROUND((Source!AU168/100)*((ROUND(SUMIF(SmtRes!AQ146:'SmtRes'!AQ153,"=1",SmtRes!AD146:'SmtRes'!AD153)*Source!I168, 2)+ROUND(SUMIF(SmtRes!AQ146:'SmtRes'!AQ153,"=1",SmtRes!AC146:'SmtRes'!AC153)*Source!I168, 2))), 2)</f>
        <v>126.41</v>
      </c>
      <c r="AN431" s="83">
        <f>L413+L415+L419+L429+L430+L416</f>
        <v>1557.25</v>
      </c>
      <c r="AO431" s="83">
        <f>L415</f>
        <v>15.319999999999999</v>
      </c>
      <c r="AQ431" t="s">
        <v>737</v>
      </c>
      <c r="AR431" s="83">
        <f>L413</f>
        <v>697.68</v>
      </c>
      <c r="AT431" s="83">
        <f>L416</f>
        <v>0</v>
      </c>
      <c r="AV431" t="s">
        <v>737</v>
      </c>
      <c r="AW431" s="83">
        <f>L419</f>
        <v>97.730000000000018</v>
      </c>
      <c r="AZ431">
        <f>Source!X168</f>
        <v>509.31</v>
      </c>
      <c r="BA431">
        <f>Source!Y168</f>
        <v>237.21</v>
      </c>
      <c r="CD431">
        <v>1</v>
      </c>
    </row>
    <row r="432" spans="1:82" ht="42.75" x14ac:dyDescent="0.2">
      <c r="A432" s="65" t="s">
        <v>240</v>
      </c>
      <c r="B432" s="67" t="s">
        <v>806</v>
      </c>
      <c r="C432" s="67" t="s">
        <v>242</v>
      </c>
      <c r="D432" s="68" t="s">
        <v>243</v>
      </c>
      <c r="E432" s="69">
        <v>1.5699999999999999E-2</v>
      </c>
      <c r="F432" s="69"/>
      <c r="G432" s="69">
        <v>1.5699999999999999E-2</v>
      </c>
      <c r="H432" s="71"/>
      <c r="I432" s="70"/>
      <c r="J432" s="71"/>
      <c r="K432" s="70"/>
      <c r="L432" s="71"/>
    </row>
    <row r="433" spans="1:101" ht="38.25" x14ac:dyDescent="0.2">
      <c r="B433" s="72" t="s">
        <v>675</v>
      </c>
      <c r="C433" s="73" t="s">
        <v>777</v>
      </c>
      <c r="D433" s="73"/>
      <c r="E433" s="73"/>
      <c r="F433" s="73"/>
      <c r="G433" s="73"/>
      <c r="H433" s="73"/>
      <c r="I433" s="73"/>
      <c r="J433" s="73"/>
      <c r="K433" s="73"/>
      <c r="L433" s="73"/>
      <c r="CW433" s="74" t="s">
        <v>777</v>
      </c>
    </row>
    <row r="434" spans="1:101" x14ac:dyDescent="0.2">
      <c r="C434" s="75" t="s">
        <v>858</v>
      </c>
    </row>
    <row r="435" spans="1:101" ht="15" x14ac:dyDescent="0.2">
      <c r="A435" s="66"/>
      <c r="B435" s="69">
        <v>1</v>
      </c>
      <c r="C435" s="66" t="s">
        <v>730</v>
      </c>
      <c r="D435" s="68" t="s">
        <v>400</v>
      </c>
      <c r="E435" s="76"/>
      <c r="F435" s="69"/>
      <c r="G435" s="69">
        <v>0.11254550000000001</v>
      </c>
      <c r="H435" s="69"/>
      <c r="I435" s="69"/>
      <c r="J435" s="69"/>
      <c r="K435" s="69"/>
      <c r="L435" s="77">
        <v>89.75</v>
      </c>
    </row>
    <row r="436" spans="1:101" ht="14.25" x14ac:dyDescent="0.2">
      <c r="A436" s="67"/>
      <c r="B436" s="67" t="s">
        <v>575</v>
      </c>
      <c r="C436" s="67" t="s">
        <v>576</v>
      </c>
      <c r="D436" s="68" t="s">
        <v>400</v>
      </c>
      <c r="E436" s="69">
        <v>5.31</v>
      </c>
      <c r="F436" s="69">
        <v>1.35</v>
      </c>
      <c r="G436" s="69">
        <v>0.11254550000000001</v>
      </c>
      <c r="H436" s="71"/>
      <c r="I436" s="70"/>
      <c r="J436" s="71">
        <v>797.48</v>
      </c>
      <c r="K436" s="70"/>
      <c r="L436" s="71">
        <v>89.75</v>
      </c>
    </row>
    <row r="437" spans="1:101" ht="15" x14ac:dyDescent="0.2">
      <c r="A437" s="66"/>
      <c r="B437" s="69">
        <v>2</v>
      </c>
      <c r="C437" s="66" t="s">
        <v>768</v>
      </c>
      <c r="D437" s="68"/>
      <c r="E437" s="76"/>
      <c r="F437" s="69"/>
      <c r="G437" s="69"/>
      <c r="H437" s="69"/>
      <c r="I437" s="69"/>
      <c r="J437" s="69"/>
      <c r="K437" s="69"/>
      <c r="L437" s="77">
        <v>0.61999999999999977</v>
      </c>
    </row>
    <row r="438" spans="1:101" ht="15" x14ac:dyDescent="0.2">
      <c r="A438" s="66"/>
      <c r="B438" s="69"/>
      <c r="C438" s="66" t="s">
        <v>770</v>
      </c>
      <c r="D438" s="68" t="s">
        <v>400</v>
      </c>
      <c r="E438" s="76"/>
      <c r="F438" s="69"/>
      <c r="G438" s="69">
        <v>4.2400000000000001E-4</v>
      </c>
      <c r="H438" s="69"/>
      <c r="I438" s="69"/>
      <c r="J438" s="69"/>
      <c r="K438" s="69"/>
      <c r="L438" s="77">
        <v>0.32999999999999996</v>
      </c>
      <c r="CE438">
        <v>1</v>
      </c>
    </row>
    <row r="439" spans="1:101" ht="28.5" x14ac:dyDescent="0.2">
      <c r="A439" s="67"/>
      <c r="B439" s="67" t="s">
        <v>577</v>
      </c>
      <c r="C439" s="67" t="s">
        <v>579</v>
      </c>
      <c r="D439" s="68" t="s">
        <v>420</v>
      </c>
      <c r="E439" s="69">
        <v>0.01</v>
      </c>
      <c r="F439" s="69">
        <v>1.35</v>
      </c>
      <c r="G439" s="69">
        <v>2.12E-4</v>
      </c>
      <c r="H439" s="71">
        <v>6.62</v>
      </c>
      <c r="I439" s="70">
        <v>1.48</v>
      </c>
      <c r="J439" s="71">
        <v>9.8000000000000007</v>
      </c>
      <c r="K439" s="70"/>
      <c r="L439" s="71">
        <v>0</v>
      </c>
    </row>
    <row r="440" spans="1:101" ht="71.25" x14ac:dyDescent="0.2">
      <c r="A440" s="67"/>
      <c r="B440" s="67" t="s">
        <v>580</v>
      </c>
      <c r="C440" s="67" t="s">
        <v>582</v>
      </c>
      <c r="D440" s="68" t="s">
        <v>420</v>
      </c>
      <c r="E440" s="69">
        <v>0.01</v>
      </c>
      <c r="F440" s="69">
        <v>1.35</v>
      </c>
      <c r="G440" s="69">
        <v>2.12E-4</v>
      </c>
      <c r="H440" s="71"/>
      <c r="I440" s="70"/>
      <c r="J440" s="71">
        <v>1593.71</v>
      </c>
      <c r="K440" s="70"/>
      <c r="L440" s="71">
        <v>0.34</v>
      </c>
    </row>
    <row r="441" spans="1:101" ht="28.5" x14ac:dyDescent="0.2">
      <c r="A441" s="67"/>
      <c r="B441" s="67" t="s">
        <v>490</v>
      </c>
      <c r="C441" s="67" t="s">
        <v>807</v>
      </c>
      <c r="D441" s="68" t="s">
        <v>400</v>
      </c>
      <c r="E441" s="69">
        <v>0.01</v>
      </c>
      <c r="F441" s="69">
        <v>1.35</v>
      </c>
      <c r="G441" s="69">
        <v>2.12E-4</v>
      </c>
      <c r="H441" s="71"/>
      <c r="I441" s="70"/>
      <c r="J441" s="71">
        <v>829.81</v>
      </c>
      <c r="K441" s="70"/>
      <c r="L441" s="71">
        <v>0.18</v>
      </c>
      <c r="CE441">
        <v>1</v>
      </c>
    </row>
    <row r="442" spans="1:101" ht="28.5" x14ac:dyDescent="0.2">
      <c r="A442" s="67"/>
      <c r="B442" s="67" t="s">
        <v>417</v>
      </c>
      <c r="C442" s="67" t="s">
        <v>419</v>
      </c>
      <c r="D442" s="68" t="s">
        <v>420</v>
      </c>
      <c r="E442" s="69">
        <v>0.01</v>
      </c>
      <c r="F442" s="69">
        <v>1.35</v>
      </c>
      <c r="G442" s="69">
        <v>2.12E-4</v>
      </c>
      <c r="H442" s="71"/>
      <c r="I442" s="70"/>
      <c r="J442" s="71">
        <v>643.29</v>
      </c>
      <c r="K442" s="70"/>
      <c r="L442" s="71">
        <v>0.14000000000000001</v>
      </c>
    </row>
    <row r="443" spans="1:101" ht="28.5" x14ac:dyDescent="0.2">
      <c r="A443" s="67"/>
      <c r="B443" s="67" t="s">
        <v>421</v>
      </c>
      <c r="C443" s="67" t="s">
        <v>769</v>
      </c>
      <c r="D443" s="68" t="s">
        <v>400</v>
      </c>
      <c r="E443" s="69">
        <v>0.01</v>
      </c>
      <c r="F443" s="69">
        <v>1.35</v>
      </c>
      <c r="G443" s="69">
        <v>2.12E-4</v>
      </c>
      <c r="H443" s="71"/>
      <c r="I443" s="70"/>
      <c r="J443" s="71">
        <v>722.05</v>
      </c>
      <c r="K443" s="70"/>
      <c r="L443" s="71">
        <v>0.15</v>
      </c>
      <c r="CE443">
        <v>1</v>
      </c>
    </row>
    <row r="444" spans="1:101" ht="42.75" x14ac:dyDescent="0.2">
      <c r="A444" s="67"/>
      <c r="B444" s="67" t="s">
        <v>583</v>
      </c>
      <c r="C444" s="67" t="s">
        <v>585</v>
      </c>
      <c r="D444" s="68" t="s">
        <v>420</v>
      </c>
      <c r="E444" s="69">
        <v>1.1200000000000001</v>
      </c>
      <c r="F444" s="69">
        <v>1.35</v>
      </c>
      <c r="G444" s="69">
        <v>2.37384E-2</v>
      </c>
      <c r="H444" s="71">
        <v>4.5199999999999996</v>
      </c>
      <c r="I444" s="70">
        <v>1.29</v>
      </c>
      <c r="J444" s="71">
        <v>5.83</v>
      </c>
      <c r="K444" s="70"/>
      <c r="L444" s="71">
        <v>0.14000000000000001</v>
      </c>
    </row>
    <row r="445" spans="1:101" ht="15" x14ac:dyDescent="0.2">
      <c r="A445" s="66"/>
      <c r="B445" s="69">
        <v>4</v>
      </c>
      <c r="C445" s="66" t="s">
        <v>731</v>
      </c>
      <c r="D445" s="68"/>
      <c r="E445" s="76"/>
      <c r="F445" s="69"/>
      <c r="G445" s="69"/>
      <c r="H445" s="69"/>
      <c r="I445" s="69"/>
      <c r="J445" s="69"/>
      <c r="K445" s="69"/>
      <c r="L445" s="77">
        <v>13.74</v>
      </c>
    </row>
    <row r="446" spans="1:101" ht="14.25" x14ac:dyDescent="0.2">
      <c r="A446" s="67"/>
      <c r="B446" s="67" t="s">
        <v>586</v>
      </c>
      <c r="C446" s="67" t="s">
        <v>588</v>
      </c>
      <c r="D446" s="68" t="s">
        <v>125</v>
      </c>
      <c r="E446" s="69">
        <v>8.9999999999999993E-3</v>
      </c>
      <c r="F446" s="69"/>
      <c r="G446" s="69">
        <v>1.4129999999999999E-4</v>
      </c>
      <c r="H446" s="71">
        <v>51280.15</v>
      </c>
      <c r="I446" s="70">
        <v>1.54</v>
      </c>
      <c r="J446" s="71">
        <v>78971.429999999993</v>
      </c>
      <c r="K446" s="70"/>
      <c r="L446" s="71">
        <v>11.16</v>
      </c>
    </row>
    <row r="447" spans="1:101" ht="14.25" x14ac:dyDescent="0.2">
      <c r="A447" s="67"/>
      <c r="B447" s="67" t="s">
        <v>589</v>
      </c>
      <c r="C447" s="78" t="s">
        <v>591</v>
      </c>
      <c r="D447" s="79" t="s">
        <v>125</v>
      </c>
      <c r="E447" s="80">
        <v>1.5E-3</v>
      </c>
      <c r="F447" s="80"/>
      <c r="G447" s="80">
        <v>2.3600000000000001E-5</v>
      </c>
      <c r="H447" s="81">
        <v>75885.63</v>
      </c>
      <c r="I447" s="82">
        <v>1.44</v>
      </c>
      <c r="J447" s="81">
        <v>109275.31</v>
      </c>
      <c r="K447" s="82"/>
      <c r="L447" s="81">
        <v>2.58</v>
      </c>
    </row>
    <row r="448" spans="1:101" ht="15" x14ac:dyDescent="0.2">
      <c r="A448" s="67"/>
      <c r="B448" s="67"/>
      <c r="C448" s="85" t="s">
        <v>732</v>
      </c>
      <c r="D448" s="68"/>
      <c r="E448" s="69"/>
      <c r="F448" s="69"/>
      <c r="G448" s="69"/>
      <c r="H448" s="71"/>
      <c r="I448" s="70"/>
      <c r="J448" s="71"/>
      <c r="K448" s="70"/>
      <c r="L448" s="71">
        <v>104.44</v>
      </c>
    </row>
    <row r="449" spans="1:101" ht="14.25" x14ac:dyDescent="0.2">
      <c r="A449" s="67"/>
      <c r="B449" s="67"/>
      <c r="C449" s="67" t="s">
        <v>733</v>
      </c>
      <c r="D449" s="68"/>
      <c r="E449" s="69"/>
      <c r="F449" s="69"/>
      <c r="G449" s="69"/>
      <c r="H449" s="71"/>
      <c r="I449" s="70"/>
      <c r="J449" s="71"/>
      <c r="K449" s="70"/>
      <c r="L449" s="71">
        <v>90.08</v>
      </c>
    </row>
    <row r="450" spans="1:101" ht="28.5" x14ac:dyDescent="0.2">
      <c r="A450" s="67"/>
      <c r="B450" s="67" t="s">
        <v>248</v>
      </c>
      <c r="C450" s="67" t="s">
        <v>808</v>
      </c>
      <c r="D450" s="68" t="s">
        <v>141</v>
      </c>
      <c r="E450" s="69">
        <v>94</v>
      </c>
      <c r="F450" s="69"/>
      <c r="G450" s="69">
        <v>94</v>
      </c>
      <c r="H450" s="71"/>
      <c r="I450" s="70"/>
      <c r="J450" s="71"/>
      <c r="K450" s="70"/>
      <c r="L450" s="71">
        <v>84.68</v>
      </c>
    </row>
    <row r="451" spans="1:101" ht="28.5" x14ac:dyDescent="0.2">
      <c r="A451" s="78"/>
      <c r="B451" s="78" t="s">
        <v>249</v>
      </c>
      <c r="C451" s="78" t="s">
        <v>809</v>
      </c>
      <c r="D451" s="79" t="s">
        <v>141</v>
      </c>
      <c r="E451" s="80">
        <v>51</v>
      </c>
      <c r="F451" s="80"/>
      <c r="G451" s="80">
        <v>51</v>
      </c>
      <c r="H451" s="81"/>
      <c r="I451" s="82"/>
      <c r="J451" s="81"/>
      <c r="K451" s="82"/>
      <c r="L451" s="81">
        <v>45.94</v>
      </c>
    </row>
    <row r="452" spans="1:101" ht="15" x14ac:dyDescent="0.2">
      <c r="C452" s="87" t="s">
        <v>736</v>
      </c>
      <c r="D452" s="87"/>
      <c r="E452" s="87"/>
      <c r="F452" s="87"/>
      <c r="G452" s="87"/>
      <c r="H452" s="87"/>
      <c r="I452" s="88">
        <v>14971.974522292996</v>
      </c>
      <c r="J452" s="88"/>
      <c r="K452" s="88">
        <v>235.06000000000003</v>
      </c>
      <c r="L452" s="88"/>
      <c r="AD452">
        <f>ROUND((Source!AT170/100)*((ROUND(SUMIF(SmtRes!AQ154:'SmtRes'!AQ161,"=1",SmtRes!AD154:'SmtRes'!AD161)*Source!I170, 2)+ROUND(SUMIF(SmtRes!AQ154:'SmtRes'!AQ161,"=1",SmtRes!AC154:'SmtRes'!AC161)*Source!I170, 2))), 2)</f>
        <v>34.67</v>
      </c>
      <c r="AE452">
        <f>ROUND((Source!AU170/100)*((ROUND(SUMIF(SmtRes!AQ154:'SmtRes'!AQ161,"=1",SmtRes!AD154:'SmtRes'!AD161)*Source!I170, 2)+ROUND(SUMIF(SmtRes!AQ154:'SmtRes'!AQ161,"=1",SmtRes!AC154:'SmtRes'!AC161)*Source!I170, 2))), 2)</f>
        <v>18.809999999999999</v>
      </c>
      <c r="AN452" s="83">
        <f>L435+L437+L445+L450+L451+L438</f>
        <v>235.06000000000003</v>
      </c>
      <c r="AO452" s="83">
        <f>L437</f>
        <v>0.61999999999999977</v>
      </c>
      <c r="AQ452" t="s">
        <v>737</v>
      </c>
      <c r="AR452" s="83">
        <f>L435</f>
        <v>89.75</v>
      </c>
      <c r="AT452" s="83">
        <f>L438</f>
        <v>0.32999999999999996</v>
      </c>
      <c r="AV452" t="s">
        <v>737</v>
      </c>
      <c r="AW452" s="83">
        <f>L445</f>
        <v>13.74</v>
      </c>
      <c r="AZ452">
        <f>Source!X170</f>
        <v>84.68</v>
      </c>
      <c r="BA452">
        <f>Source!Y170</f>
        <v>45.94</v>
      </c>
      <c r="CD452">
        <v>1</v>
      </c>
    </row>
    <row r="453" spans="1:101" ht="57" x14ac:dyDescent="0.2">
      <c r="A453" s="65" t="s">
        <v>250</v>
      </c>
      <c r="B453" s="67" t="s">
        <v>810</v>
      </c>
      <c r="C453" s="67" t="s">
        <v>252</v>
      </c>
      <c r="D453" s="68" t="s">
        <v>243</v>
      </c>
      <c r="E453" s="69">
        <v>1.5699999999999999E-2</v>
      </c>
      <c r="F453" s="69"/>
      <c r="G453" s="69">
        <v>1.5699999999999999E-2</v>
      </c>
      <c r="H453" s="71"/>
      <c r="I453" s="70"/>
      <c r="J453" s="71"/>
      <c r="K453" s="70"/>
      <c r="L453" s="71"/>
    </row>
    <row r="454" spans="1:101" ht="38.25" x14ac:dyDescent="0.2">
      <c r="B454" s="72" t="s">
        <v>675</v>
      </c>
      <c r="C454" s="73" t="s">
        <v>777</v>
      </c>
      <c r="D454" s="73"/>
      <c r="E454" s="73"/>
      <c r="F454" s="73"/>
      <c r="G454" s="73"/>
      <c r="H454" s="73"/>
      <c r="I454" s="73"/>
      <c r="J454" s="73"/>
      <c r="K454" s="73"/>
      <c r="L454" s="73"/>
      <c r="CW454" s="74" t="s">
        <v>777</v>
      </c>
    </row>
    <row r="455" spans="1:101" ht="15" x14ac:dyDescent="0.2">
      <c r="A455" s="66"/>
      <c r="B455" s="69">
        <v>1</v>
      </c>
      <c r="C455" s="66" t="s">
        <v>730</v>
      </c>
      <c r="D455" s="68" t="s">
        <v>400</v>
      </c>
      <c r="E455" s="76"/>
      <c r="F455" s="69"/>
      <c r="G455" s="69">
        <v>0.78209550000000005</v>
      </c>
      <c r="H455" s="69"/>
      <c r="I455" s="69"/>
      <c r="J455" s="69"/>
      <c r="K455" s="69"/>
      <c r="L455" s="77">
        <v>520.46</v>
      </c>
    </row>
    <row r="456" spans="1:101" ht="14.25" x14ac:dyDescent="0.2">
      <c r="A456" s="67"/>
      <c r="B456" s="67" t="s">
        <v>592</v>
      </c>
      <c r="C456" s="67" t="s">
        <v>593</v>
      </c>
      <c r="D456" s="68" t="s">
        <v>400</v>
      </c>
      <c r="E456" s="69">
        <v>36.9</v>
      </c>
      <c r="F456" s="69">
        <v>1.35</v>
      </c>
      <c r="G456" s="69">
        <v>0.78209550000000005</v>
      </c>
      <c r="H456" s="71"/>
      <c r="I456" s="70"/>
      <c r="J456" s="71">
        <v>665.47</v>
      </c>
      <c r="K456" s="70"/>
      <c r="L456" s="71">
        <v>520.46</v>
      </c>
    </row>
    <row r="457" spans="1:101" ht="15" x14ac:dyDescent="0.2">
      <c r="A457" s="66"/>
      <c r="B457" s="69">
        <v>2</v>
      </c>
      <c r="C457" s="66" t="s">
        <v>768</v>
      </c>
      <c r="D457" s="68"/>
      <c r="E457" s="76"/>
      <c r="F457" s="69"/>
      <c r="G457" s="69"/>
      <c r="H457" s="69"/>
      <c r="I457" s="69"/>
      <c r="J457" s="69"/>
      <c r="K457" s="69"/>
      <c r="L457" s="77">
        <v>0.41999999999999993</v>
      </c>
    </row>
    <row r="458" spans="1:101" ht="15" x14ac:dyDescent="0.2">
      <c r="A458" s="66"/>
      <c r="B458" s="69"/>
      <c r="C458" s="66" t="s">
        <v>770</v>
      </c>
      <c r="D458" s="68" t="s">
        <v>400</v>
      </c>
      <c r="E458" s="76"/>
      <c r="F458" s="69"/>
      <c r="G458" s="69">
        <v>8.4789999999999996E-4</v>
      </c>
      <c r="H458" s="69"/>
      <c r="I458" s="69"/>
      <c r="J458" s="69"/>
      <c r="K458" s="69"/>
      <c r="L458" s="77">
        <v>0.60000000000000009</v>
      </c>
      <c r="CE458">
        <v>1</v>
      </c>
    </row>
    <row r="459" spans="1:101" ht="42.75" x14ac:dyDescent="0.2">
      <c r="A459" s="67"/>
      <c r="B459" s="67" t="s">
        <v>441</v>
      </c>
      <c r="C459" s="67" t="s">
        <v>443</v>
      </c>
      <c r="D459" s="68" t="s">
        <v>420</v>
      </c>
      <c r="E459" s="69">
        <v>0.01</v>
      </c>
      <c r="F459" s="69">
        <v>1.35</v>
      </c>
      <c r="G459" s="69">
        <v>2.12E-4</v>
      </c>
      <c r="H459" s="71">
        <v>37.32</v>
      </c>
      <c r="I459" s="70">
        <v>1.54</v>
      </c>
      <c r="J459" s="71">
        <v>57.47</v>
      </c>
      <c r="K459" s="70"/>
      <c r="L459" s="71">
        <v>0.01</v>
      </c>
    </row>
    <row r="460" spans="1:101" ht="28.5" x14ac:dyDescent="0.2">
      <c r="A460" s="67"/>
      <c r="B460" s="67" t="s">
        <v>444</v>
      </c>
      <c r="C460" s="67" t="s">
        <v>772</v>
      </c>
      <c r="D460" s="68" t="s">
        <v>400</v>
      </c>
      <c r="E460" s="69">
        <v>0.01</v>
      </c>
      <c r="F460" s="69">
        <v>1.35</v>
      </c>
      <c r="G460" s="69">
        <v>2.12E-4</v>
      </c>
      <c r="H460" s="71"/>
      <c r="I460" s="70"/>
      <c r="J460" s="71">
        <v>641.22</v>
      </c>
      <c r="K460" s="70"/>
      <c r="L460" s="71">
        <v>0.14000000000000001</v>
      </c>
      <c r="CE460">
        <v>1</v>
      </c>
    </row>
    <row r="461" spans="1:101" ht="28.5" x14ac:dyDescent="0.2">
      <c r="A461" s="67"/>
      <c r="B461" s="67" t="s">
        <v>417</v>
      </c>
      <c r="C461" s="67" t="s">
        <v>419</v>
      </c>
      <c r="D461" s="68" t="s">
        <v>420</v>
      </c>
      <c r="E461" s="69">
        <v>0.03</v>
      </c>
      <c r="F461" s="69">
        <v>1.35</v>
      </c>
      <c r="G461" s="69">
        <v>6.3590000000000001E-4</v>
      </c>
      <c r="H461" s="71"/>
      <c r="I461" s="70"/>
      <c r="J461" s="71">
        <v>643.29</v>
      </c>
      <c r="K461" s="70"/>
      <c r="L461" s="71">
        <v>0.41</v>
      </c>
    </row>
    <row r="462" spans="1:101" ht="28.5" x14ac:dyDescent="0.2">
      <c r="A462" s="67"/>
      <c r="B462" s="67" t="s">
        <v>421</v>
      </c>
      <c r="C462" s="67" t="s">
        <v>769</v>
      </c>
      <c r="D462" s="68" t="s">
        <v>400</v>
      </c>
      <c r="E462" s="69">
        <v>0.03</v>
      </c>
      <c r="F462" s="69">
        <v>1.35</v>
      </c>
      <c r="G462" s="69">
        <v>6.3590000000000001E-4</v>
      </c>
      <c r="H462" s="71"/>
      <c r="I462" s="70"/>
      <c r="J462" s="71">
        <v>722.05</v>
      </c>
      <c r="K462" s="70"/>
      <c r="L462" s="71">
        <v>0.46</v>
      </c>
      <c r="CE462">
        <v>1</v>
      </c>
    </row>
    <row r="463" spans="1:101" ht="15" x14ac:dyDescent="0.2">
      <c r="A463" s="66"/>
      <c r="B463" s="69">
        <v>4</v>
      </c>
      <c r="C463" s="66" t="s">
        <v>731</v>
      </c>
      <c r="D463" s="68"/>
      <c r="E463" s="76"/>
      <c r="F463" s="69"/>
      <c r="G463" s="69"/>
      <c r="H463" s="69"/>
      <c r="I463" s="69"/>
      <c r="J463" s="69"/>
      <c r="K463" s="69"/>
      <c r="L463" s="77">
        <v>7.19</v>
      </c>
    </row>
    <row r="464" spans="1:101" ht="14.25" x14ac:dyDescent="0.2">
      <c r="A464" s="67"/>
      <c r="B464" s="67" t="s">
        <v>594</v>
      </c>
      <c r="C464" s="67" t="s">
        <v>596</v>
      </c>
      <c r="D464" s="68" t="s">
        <v>223</v>
      </c>
      <c r="E464" s="69">
        <v>0.3</v>
      </c>
      <c r="F464" s="69"/>
      <c r="G464" s="69">
        <v>4.7099999999999998E-3</v>
      </c>
      <c r="H464" s="71">
        <v>56.11</v>
      </c>
      <c r="I464" s="70">
        <v>1.54</v>
      </c>
      <c r="J464" s="71">
        <v>86.41</v>
      </c>
      <c r="K464" s="70"/>
      <c r="L464" s="71">
        <v>0.41</v>
      </c>
    </row>
    <row r="465" spans="1:101" ht="14.25" x14ac:dyDescent="0.2">
      <c r="A465" s="67"/>
      <c r="B465" s="67" t="s">
        <v>597</v>
      </c>
      <c r="C465" s="67" t="s">
        <v>599</v>
      </c>
      <c r="D465" s="68" t="s">
        <v>223</v>
      </c>
      <c r="E465" s="69">
        <v>2.7</v>
      </c>
      <c r="F465" s="69"/>
      <c r="G465" s="69">
        <v>4.2389999999999997E-2</v>
      </c>
      <c r="H465" s="71">
        <v>133.31</v>
      </c>
      <c r="I465" s="70">
        <v>1.2</v>
      </c>
      <c r="J465" s="71">
        <v>159.97</v>
      </c>
      <c r="K465" s="70"/>
      <c r="L465" s="71">
        <v>6.78</v>
      </c>
    </row>
    <row r="466" spans="1:101" ht="28.5" x14ac:dyDescent="0.2">
      <c r="A466" s="67"/>
      <c r="B466" s="67" t="s">
        <v>668</v>
      </c>
      <c r="C466" s="78" t="s">
        <v>669</v>
      </c>
      <c r="D466" s="79" t="s">
        <v>223</v>
      </c>
      <c r="E466" s="80">
        <v>24.6</v>
      </c>
      <c r="F466" s="80"/>
      <c r="G466" s="80">
        <v>0.38622000000000001</v>
      </c>
      <c r="H466" s="81"/>
      <c r="I466" s="82"/>
      <c r="J466" s="81"/>
      <c r="K466" s="82"/>
      <c r="L466" s="81"/>
    </row>
    <row r="467" spans="1:101" ht="15" x14ac:dyDescent="0.2">
      <c r="A467" s="67"/>
      <c r="B467" s="67"/>
      <c r="C467" s="85" t="s">
        <v>732</v>
      </c>
      <c r="D467" s="68"/>
      <c r="E467" s="69"/>
      <c r="F467" s="69"/>
      <c r="G467" s="69"/>
      <c r="H467" s="71"/>
      <c r="I467" s="70"/>
      <c r="J467" s="71"/>
      <c r="K467" s="70"/>
      <c r="L467" s="71">
        <v>528.67000000000007</v>
      </c>
    </row>
    <row r="468" spans="1:101" ht="14.25" x14ac:dyDescent="0.2">
      <c r="A468" s="65" t="s">
        <v>811</v>
      </c>
      <c r="B468" s="67" t="s">
        <v>259</v>
      </c>
      <c r="C468" s="67" t="s">
        <v>260</v>
      </c>
      <c r="D468" s="68" t="s">
        <v>125</v>
      </c>
      <c r="E468" s="69">
        <v>2.46E-2</v>
      </c>
      <c r="F468" s="69"/>
      <c r="G468" s="69">
        <v>3.8620000000000001E-4</v>
      </c>
      <c r="H468" s="71">
        <v>80322.25</v>
      </c>
      <c r="I468" s="70">
        <v>1.35</v>
      </c>
      <c r="J468" s="71">
        <v>108435.04</v>
      </c>
      <c r="K468" s="70"/>
      <c r="L468" s="71">
        <v>41.88</v>
      </c>
      <c r="AD468">
        <f>ROUND((Source!AT172/100)*((ROUND(ROUND(Source!AO172,2)*Source!I172, 2)+ROUND(ROUND(Source!AN172,2)*Source!I172, 2))), 2)</f>
        <v>0</v>
      </c>
      <c r="AE468">
        <f>ROUND((Source!AU172/100)*((ROUND(ROUND(Source!AO172,2)*Source!I172, 2)+ROUND(ROUND(Source!AN172,2)*Source!I172, 2))), 2)</f>
        <v>0</v>
      </c>
      <c r="AN468">
        <f>L468</f>
        <v>41.88</v>
      </c>
      <c r="AW468">
        <f>L468</f>
        <v>41.88</v>
      </c>
      <c r="AZ468">
        <f>Source!X172</f>
        <v>0</v>
      </c>
      <c r="BA468">
        <f>Source!Y172</f>
        <v>0</v>
      </c>
      <c r="CD468">
        <v>1</v>
      </c>
    </row>
    <row r="469" spans="1:101" ht="14.25" x14ac:dyDescent="0.2">
      <c r="A469" s="67"/>
      <c r="B469" s="67"/>
      <c r="C469" s="67" t="s">
        <v>733</v>
      </c>
      <c r="D469" s="68"/>
      <c r="E469" s="69"/>
      <c r="F469" s="69"/>
      <c r="G469" s="69"/>
      <c r="H469" s="71"/>
      <c r="I469" s="70"/>
      <c r="J469" s="71"/>
      <c r="K469" s="70"/>
      <c r="L469" s="71">
        <v>521.06000000000006</v>
      </c>
    </row>
    <row r="470" spans="1:101" ht="14.25" x14ac:dyDescent="0.2">
      <c r="A470" s="67"/>
      <c r="B470" s="67" t="s">
        <v>256</v>
      </c>
      <c r="C470" s="67" t="s">
        <v>812</v>
      </c>
      <c r="D470" s="68" t="s">
        <v>141</v>
      </c>
      <c r="E470" s="69">
        <v>100</v>
      </c>
      <c r="F470" s="69"/>
      <c r="G470" s="69">
        <v>100</v>
      </c>
      <c r="H470" s="71"/>
      <c r="I470" s="70"/>
      <c r="J470" s="71"/>
      <c r="K470" s="70"/>
      <c r="L470" s="71">
        <v>521.05999999999995</v>
      </c>
    </row>
    <row r="471" spans="1:101" ht="14.25" x14ac:dyDescent="0.2">
      <c r="A471" s="78"/>
      <c r="B471" s="78" t="s">
        <v>257</v>
      </c>
      <c r="C471" s="78" t="s">
        <v>813</v>
      </c>
      <c r="D471" s="79" t="s">
        <v>141</v>
      </c>
      <c r="E471" s="80">
        <v>49</v>
      </c>
      <c r="F471" s="80"/>
      <c r="G471" s="80">
        <v>49</v>
      </c>
      <c r="H471" s="81"/>
      <c r="I471" s="82"/>
      <c r="J471" s="81"/>
      <c r="K471" s="82"/>
      <c r="L471" s="81">
        <v>255.32</v>
      </c>
    </row>
    <row r="472" spans="1:101" ht="15" x14ac:dyDescent="0.2">
      <c r="C472" s="87" t="s">
        <v>736</v>
      </c>
      <c r="D472" s="87"/>
      <c r="E472" s="87"/>
      <c r="F472" s="87"/>
      <c r="G472" s="87"/>
      <c r="H472" s="87"/>
      <c r="I472" s="88">
        <v>85791.719745222945</v>
      </c>
      <c r="J472" s="88"/>
      <c r="K472" s="88">
        <v>1346.93</v>
      </c>
      <c r="L472" s="88"/>
      <c r="AD472">
        <f>ROUND((Source!AT171/100)*((ROUND(SUMIF(SmtRes!AQ162:'SmtRes'!AQ168,"=1",SmtRes!AD162:'SmtRes'!AD168)*Source!I171, 2)+ROUND(SUMIF(SmtRes!AQ162:'SmtRes'!AQ168,"=1",SmtRes!AC162:'SmtRes'!AC168)*Source!I171, 2))), 2)</f>
        <v>31.85</v>
      </c>
      <c r="AE472">
        <f>ROUND((Source!AU171/100)*((ROUND(SUMIF(SmtRes!AQ162:'SmtRes'!AQ168,"=1",SmtRes!AD162:'SmtRes'!AD168)*Source!I171, 2)+ROUND(SUMIF(SmtRes!AQ162:'SmtRes'!AQ168,"=1",SmtRes!AC162:'SmtRes'!AC168)*Source!I171, 2))), 2)</f>
        <v>15.61</v>
      </c>
      <c r="AN472" s="83">
        <f>L455+L457+L463+L470+L471+L458</f>
        <v>1305.05</v>
      </c>
      <c r="AO472" s="83">
        <f>L457</f>
        <v>0.41999999999999993</v>
      </c>
      <c r="AQ472" t="s">
        <v>737</v>
      </c>
      <c r="AR472" s="83">
        <f>L455</f>
        <v>520.46</v>
      </c>
      <c r="AT472" s="83">
        <f>L458</f>
        <v>0.60000000000000009</v>
      </c>
      <c r="AV472" t="s">
        <v>737</v>
      </c>
      <c r="AW472" s="83">
        <f>L463</f>
        <v>7.19</v>
      </c>
      <c r="AZ472">
        <f>Source!X171</f>
        <v>521.05999999999995</v>
      </c>
      <c r="BA472">
        <f>Source!Y171</f>
        <v>255.32</v>
      </c>
      <c r="CD472">
        <v>1</v>
      </c>
    </row>
    <row r="473" spans="1:101" ht="57" x14ac:dyDescent="0.2">
      <c r="A473" s="65" t="s">
        <v>272</v>
      </c>
      <c r="B473" s="67" t="s">
        <v>792</v>
      </c>
      <c r="C473" s="67" t="s">
        <v>177</v>
      </c>
      <c r="D473" s="68" t="s">
        <v>178</v>
      </c>
      <c r="E473" s="69">
        <v>0.5</v>
      </c>
      <c r="F473" s="69"/>
      <c r="G473" s="69">
        <v>0.5</v>
      </c>
      <c r="H473" s="71"/>
      <c r="I473" s="70"/>
      <c r="J473" s="71"/>
      <c r="K473" s="70"/>
      <c r="L473" s="71"/>
    </row>
    <row r="474" spans="1:101" ht="38.25" x14ac:dyDescent="0.2">
      <c r="B474" s="72" t="s">
        <v>675</v>
      </c>
      <c r="C474" s="73" t="s">
        <v>777</v>
      </c>
      <c r="D474" s="73"/>
      <c r="E474" s="73"/>
      <c r="F474" s="73"/>
      <c r="G474" s="73"/>
      <c r="H474" s="73"/>
      <c r="I474" s="73"/>
      <c r="J474" s="73"/>
      <c r="K474" s="73"/>
      <c r="L474" s="73"/>
      <c r="CW474" s="74" t="s">
        <v>777</v>
      </c>
    </row>
    <row r="475" spans="1:101" x14ac:dyDescent="0.2">
      <c r="C475" s="75" t="s">
        <v>857</v>
      </c>
    </row>
    <row r="476" spans="1:101" ht="15" x14ac:dyDescent="0.2">
      <c r="A476" s="66"/>
      <c r="B476" s="69">
        <v>1</v>
      </c>
      <c r="C476" s="66" t="s">
        <v>730</v>
      </c>
      <c r="D476" s="68" t="s">
        <v>400</v>
      </c>
      <c r="E476" s="76"/>
      <c r="F476" s="69"/>
      <c r="G476" s="69">
        <v>1.4850000000000001</v>
      </c>
      <c r="H476" s="69"/>
      <c r="I476" s="69"/>
      <c r="J476" s="69"/>
      <c r="K476" s="69"/>
      <c r="L476" s="77">
        <v>1104.25</v>
      </c>
    </row>
    <row r="477" spans="1:101" ht="14.25" x14ac:dyDescent="0.2">
      <c r="A477" s="67"/>
      <c r="B477" s="67" t="s">
        <v>413</v>
      </c>
      <c r="C477" s="67" t="s">
        <v>414</v>
      </c>
      <c r="D477" s="68" t="s">
        <v>400</v>
      </c>
      <c r="E477" s="69">
        <v>2.2000000000000002</v>
      </c>
      <c r="F477" s="69">
        <v>1.35</v>
      </c>
      <c r="G477" s="69">
        <v>1.4850000000000001</v>
      </c>
      <c r="H477" s="71"/>
      <c r="I477" s="70"/>
      <c r="J477" s="71">
        <v>743.6</v>
      </c>
      <c r="K477" s="70"/>
      <c r="L477" s="71">
        <v>1104.25</v>
      </c>
    </row>
    <row r="478" spans="1:101" ht="15" x14ac:dyDescent="0.2">
      <c r="A478" s="66"/>
      <c r="B478" s="69">
        <v>2</v>
      </c>
      <c r="C478" s="66" t="s">
        <v>768</v>
      </c>
      <c r="D478" s="68"/>
      <c r="E478" s="76"/>
      <c r="F478" s="69"/>
      <c r="G478" s="69"/>
      <c r="H478" s="69"/>
      <c r="I478" s="69"/>
      <c r="J478" s="69"/>
      <c r="K478" s="69"/>
      <c r="L478" s="77">
        <v>116.73000000000002</v>
      </c>
    </row>
    <row r="479" spans="1:101" ht="15" x14ac:dyDescent="0.2">
      <c r="A479" s="66"/>
      <c r="B479" s="69"/>
      <c r="C479" s="66" t="s">
        <v>770</v>
      </c>
      <c r="D479" s="68" t="s">
        <v>400</v>
      </c>
      <c r="E479" s="76"/>
      <c r="F479" s="69"/>
      <c r="G479" s="69">
        <v>0.16875000000000001</v>
      </c>
      <c r="H479" s="69"/>
      <c r="I479" s="69"/>
      <c r="J479" s="69"/>
      <c r="K479" s="69"/>
      <c r="L479" s="77">
        <v>121.85</v>
      </c>
      <c r="CE479">
        <v>1</v>
      </c>
    </row>
    <row r="480" spans="1:101" ht="28.5" x14ac:dyDescent="0.2">
      <c r="A480" s="67"/>
      <c r="B480" s="67" t="s">
        <v>417</v>
      </c>
      <c r="C480" s="67" t="s">
        <v>419</v>
      </c>
      <c r="D480" s="68" t="s">
        <v>420</v>
      </c>
      <c r="E480" s="69">
        <v>0.25</v>
      </c>
      <c r="F480" s="69">
        <v>1.35</v>
      </c>
      <c r="G480" s="69">
        <v>0.16875000000000001</v>
      </c>
      <c r="H480" s="71"/>
      <c r="I480" s="70"/>
      <c r="J480" s="71">
        <v>643.29</v>
      </c>
      <c r="K480" s="70"/>
      <c r="L480" s="71">
        <v>108.56</v>
      </c>
    </row>
    <row r="481" spans="1:83" ht="28.5" x14ac:dyDescent="0.2">
      <c r="A481" s="67"/>
      <c r="B481" s="67" t="s">
        <v>421</v>
      </c>
      <c r="C481" s="67" t="s">
        <v>769</v>
      </c>
      <c r="D481" s="68" t="s">
        <v>400</v>
      </c>
      <c r="E481" s="69">
        <v>0.25</v>
      </c>
      <c r="F481" s="69">
        <v>1.35</v>
      </c>
      <c r="G481" s="69">
        <v>0.16875000000000001</v>
      </c>
      <c r="H481" s="71"/>
      <c r="I481" s="70"/>
      <c r="J481" s="71">
        <v>722.05</v>
      </c>
      <c r="K481" s="70"/>
      <c r="L481" s="71">
        <v>121.85</v>
      </c>
      <c r="CE481">
        <v>1</v>
      </c>
    </row>
    <row r="482" spans="1:83" ht="57" x14ac:dyDescent="0.2">
      <c r="A482" s="67"/>
      <c r="B482" s="67" t="s">
        <v>467</v>
      </c>
      <c r="C482" s="67" t="s">
        <v>469</v>
      </c>
      <c r="D482" s="68" t="s">
        <v>420</v>
      </c>
      <c r="E482" s="69">
        <v>0.39</v>
      </c>
      <c r="F482" s="69">
        <v>1.35</v>
      </c>
      <c r="G482" s="69">
        <v>0.26324999999999998</v>
      </c>
      <c r="H482" s="71">
        <v>21.39</v>
      </c>
      <c r="I482" s="70">
        <v>1.45</v>
      </c>
      <c r="J482" s="71">
        <v>31.02</v>
      </c>
      <c r="K482" s="70"/>
      <c r="L482" s="71">
        <v>8.17</v>
      </c>
    </row>
    <row r="483" spans="1:83" ht="15" x14ac:dyDescent="0.2">
      <c r="A483" s="66"/>
      <c r="B483" s="69">
        <v>4</v>
      </c>
      <c r="C483" s="66" t="s">
        <v>731</v>
      </c>
      <c r="D483" s="68"/>
      <c r="E483" s="76"/>
      <c r="F483" s="69"/>
      <c r="G483" s="69"/>
      <c r="H483" s="69"/>
      <c r="I483" s="69"/>
      <c r="J483" s="69"/>
      <c r="K483" s="69"/>
      <c r="L483" s="77">
        <v>620.4</v>
      </c>
    </row>
    <row r="484" spans="1:83" ht="71.25" x14ac:dyDescent="0.2">
      <c r="A484" s="67"/>
      <c r="B484" s="67" t="s">
        <v>470</v>
      </c>
      <c r="C484" s="67" t="s">
        <v>472</v>
      </c>
      <c r="D484" s="68" t="s">
        <v>187</v>
      </c>
      <c r="E484" s="69">
        <v>15</v>
      </c>
      <c r="F484" s="69"/>
      <c r="G484" s="69">
        <v>7.5</v>
      </c>
      <c r="H484" s="71">
        <v>40.94</v>
      </c>
      <c r="I484" s="70">
        <v>1.53</v>
      </c>
      <c r="J484" s="71">
        <v>62.64</v>
      </c>
      <c r="K484" s="70"/>
      <c r="L484" s="71">
        <v>469.8</v>
      </c>
    </row>
    <row r="485" spans="1:83" ht="28.5" x14ac:dyDescent="0.2">
      <c r="A485" s="67"/>
      <c r="B485" s="67" t="s">
        <v>473</v>
      </c>
      <c r="C485" s="67" t="s">
        <v>475</v>
      </c>
      <c r="D485" s="68" t="s">
        <v>223</v>
      </c>
      <c r="E485" s="69">
        <v>3.3000000000000002E-2</v>
      </c>
      <c r="F485" s="69"/>
      <c r="G485" s="69">
        <v>1.6500000000000001E-2</v>
      </c>
      <c r="H485" s="71">
        <v>329.28</v>
      </c>
      <c r="I485" s="70">
        <v>1.1000000000000001</v>
      </c>
      <c r="J485" s="71">
        <v>362.21</v>
      </c>
      <c r="K485" s="70"/>
      <c r="L485" s="71">
        <v>5.98</v>
      </c>
    </row>
    <row r="486" spans="1:83" ht="14.25" x14ac:dyDescent="0.2">
      <c r="A486" s="67"/>
      <c r="B486" s="67" t="s">
        <v>476</v>
      </c>
      <c r="C486" s="67" t="s">
        <v>478</v>
      </c>
      <c r="D486" s="68" t="s">
        <v>21</v>
      </c>
      <c r="E486" s="69">
        <v>0.3</v>
      </c>
      <c r="F486" s="69"/>
      <c r="G486" s="69">
        <v>0.15</v>
      </c>
      <c r="H486" s="71">
        <v>237.35</v>
      </c>
      <c r="I486" s="70">
        <v>1.33</v>
      </c>
      <c r="J486" s="71">
        <v>315.68</v>
      </c>
      <c r="K486" s="70"/>
      <c r="L486" s="71">
        <v>47.35</v>
      </c>
    </row>
    <row r="487" spans="1:83" ht="42.75" x14ac:dyDescent="0.2">
      <c r="A487" s="67"/>
      <c r="B487" s="67" t="s">
        <v>479</v>
      </c>
      <c r="C487" s="67" t="s">
        <v>481</v>
      </c>
      <c r="D487" s="68" t="s">
        <v>192</v>
      </c>
      <c r="E487" s="69">
        <v>0.14299999999999999</v>
      </c>
      <c r="F487" s="69"/>
      <c r="G487" s="69">
        <v>7.1499999999999994E-2</v>
      </c>
      <c r="H487" s="71">
        <v>774.67</v>
      </c>
      <c r="I487" s="70">
        <v>1.54</v>
      </c>
      <c r="J487" s="71">
        <v>1192.99</v>
      </c>
      <c r="K487" s="70"/>
      <c r="L487" s="71">
        <v>85.3</v>
      </c>
    </row>
    <row r="488" spans="1:83" ht="14.25" x14ac:dyDescent="0.2">
      <c r="A488" s="67"/>
      <c r="B488" s="67" t="s">
        <v>482</v>
      </c>
      <c r="C488" s="67" t="s">
        <v>484</v>
      </c>
      <c r="D488" s="68" t="s">
        <v>192</v>
      </c>
      <c r="E488" s="69">
        <v>0.02</v>
      </c>
      <c r="F488" s="69"/>
      <c r="G488" s="69">
        <v>0.01</v>
      </c>
      <c r="H488" s="71">
        <v>830.95</v>
      </c>
      <c r="I488" s="70">
        <v>1.44</v>
      </c>
      <c r="J488" s="71">
        <v>1196.57</v>
      </c>
      <c r="K488" s="70"/>
      <c r="L488" s="71">
        <v>11.97</v>
      </c>
    </row>
    <row r="489" spans="1:83" ht="28.5" x14ac:dyDescent="0.2">
      <c r="A489" s="67"/>
      <c r="B489" s="67" t="s">
        <v>662</v>
      </c>
      <c r="C489" s="78" t="s">
        <v>663</v>
      </c>
      <c r="D489" s="79" t="s">
        <v>187</v>
      </c>
      <c r="E489" s="80">
        <v>11</v>
      </c>
      <c r="F489" s="80"/>
      <c r="G489" s="80">
        <v>5.5</v>
      </c>
      <c r="H489" s="81"/>
      <c r="I489" s="82"/>
      <c r="J489" s="81"/>
      <c r="K489" s="82"/>
      <c r="L489" s="81"/>
    </row>
    <row r="490" spans="1:83" ht="15" x14ac:dyDescent="0.2">
      <c r="A490" s="67"/>
      <c r="B490" s="67"/>
      <c r="C490" s="85" t="s">
        <v>732</v>
      </c>
      <c r="D490" s="68"/>
      <c r="E490" s="69"/>
      <c r="F490" s="69"/>
      <c r="G490" s="69"/>
      <c r="H490" s="71"/>
      <c r="I490" s="70"/>
      <c r="J490" s="71"/>
      <c r="K490" s="70"/>
      <c r="L490" s="71">
        <v>1963.23</v>
      </c>
    </row>
    <row r="491" spans="1:83" ht="85.5" x14ac:dyDescent="0.2">
      <c r="A491" s="65" t="s">
        <v>814</v>
      </c>
      <c r="B491" s="67" t="s">
        <v>196</v>
      </c>
      <c r="C491" s="67" t="s">
        <v>197</v>
      </c>
      <c r="D491" s="68" t="s">
        <v>187</v>
      </c>
      <c r="E491" s="69">
        <v>11</v>
      </c>
      <c r="F491" s="69"/>
      <c r="G491" s="69">
        <v>5.5</v>
      </c>
      <c r="H491" s="71">
        <v>2826.55</v>
      </c>
      <c r="I491" s="70">
        <v>1.36</v>
      </c>
      <c r="J491" s="71">
        <v>3844.11</v>
      </c>
      <c r="K491" s="70"/>
      <c r="L491" s="71">
        <v>21142.61</v>
      </c>
      <c r="AD491">
        <f>ROUND((Source!AT178/100)*((ROUND(ROUND(Source!AO178,2)*Source!I178, 2)+ROUND(ROUND(Source!AN178,2)*Source!I178, 2))), 2)</f>
        <v>0</v>
      </c>
      <c r="AE491">
        <f>ROUND((Source!AU178/100)*((ROUND(ROUND(Source!AO178,2)*Source!I178, 2)+ROUND(ROUND(Source!AN178,2)*Source!I178, 2))), 2)</f>
        <v>0</v>
      </c>
      <c r="AN491">
        <f>L491</f>
        <v>21142.61</v>
      </c>
      <c r="AW491">
        <f>L491</f>
        <v>21142.61</v>
      </c>
      <c r="AZ491">
        <f>Source!X178</f>
        <v>0</v>
      </c>
      <c r="BA491">
        <f>Source!Y178</f>
        <v>0</v>
      </c>
      <c r="CD491">
        <v>1</v>
      </c>
    </row>
    <row r="492" spans="1:83" ht="71.25" x14ac:dyDescent="0.2">
      <c r="A492" s="65" t="s">
        <v>815</v>
      </c>
      <c r="B492" s="67" t="s">
        <v>190</v>
      </c>
      <c r="C492" s="67" t="s">
        <v>191</v>
      </c>
      <c r="D492" s="68" t="s">
        <v>192</v>
      </c>
      <c r="E492" s="69">
        <v>1</v>
      </c>
      <c r="F492" s="69"/>
      <c r="G492" s="69">
        <v>0.5</v>
      </c>
      <c r="H492" s="71">
        <v>1116.3599999999999</v>
      </c>
      <c r="I492" s="70">
        <v>1.2</v>
      </c>
      <c r="J492" s="71">
        <v>1339.63</v>
      </c>
      <c r="K492" s="70"/>
      <c r="L492" s="71">
        <v>669.82</v>
      </c>
      <c r="AD492">
        <f>ROUND((Source!AT179/100)*((ROUND(ROUND(Source!AO179,2)*Source!I179, 2)+ROUND(ROUND(Source!AN179,2)*Source!I179, 2))), 2)</f>
        <v>0</v>
      </c>
      <c r="AE492">
        <f>ROUND((Source!AU179/100)*((ROUND(ROUND(Source!AO179,2)*Source!I179, 2)+ROUND(ROUND(Source!AN179,2)*Source!I179, 2))), 2)</f>
        <v>0</v>
      </c>
      <c r="AN492">
        <f>L492</f>
        <v>669.82</v>
      </c>
      <c r="AW492">
        <f>L492</f>
        <v>669.82</v>
      </c>
      <c r="AZ492">
        <f>Source!X179</f>
        <v>0</v>
      </c>
      <c r="BA492">
        <f>Source!Y179</f>
        <v>0</v>
      </c>
      <c r="CD492">
        <v>1</v>
      </c>
    </row>
    <row r="493" spans="1:83" ht="14.25" x14ac:dyDescent="0.2">
      <c r="A493" s="67"/>
      <c r="B493" s="67"/>
      <c r="C493" s="67" t="s">
        <v>733</v>
      </c>
      <c r="D493" s="68"/>
      <c r="E493" s="69"/>
      <c r="F493" s="69"/>
      <c r="G493" s="69"/>
      <c r="H493" s="71"/>
      <c r="I493" s="70"/>
      <c r="J493" s="71"/>
      <c r="K493" s="70"/>
      <c r="L493" s="71">
        <v>1226.0999999999999</v>
      </c>
    </row>
    <row r="494" spans="1:83" ht="14.25" x14ac:dyDescent="0.2">
      <c r="A494" s="67"/>
      <c r="B494" s="67" t="s">
        <v>182</v>
      </c>
      <c r="C494" s="67" t="s">
        <v>795</v>
      </c>
      <c r="D494" s="68" t="s">
        <v>141</v>
      </c>
      <c r="E494" s="69">
        <v>97</v>
      </c>
      <c r="F494" s="69"/>
      <c r="G494" s="69">
        <v>97</v>
      </c>
      <c r="H494" s="71"/>
      <c r="I494" s="70"/>
      <c r="J494" s="71"/>
      <c r="K494" s="70"/>
      <c r="L494" s="71">
        <v>1189.32</v>
      </c>
    </row>
    <row r="495" spans="1:83" ht="14.25" x14ac:dyDescent="0.2">
      <c r="A495" s="78"/>
      <c r="B495" s="78" t="s">
        <v>183</v>
      </c>
      <c r="C495" s="78" t="s">
        <v>796</v>
      </c>
      <c r="D495" s="79" t="s">
        <v>141</v>
      </c>
      <c r="E495" s="80">
        <v>55</v>
      </c>
      <c r="F495" s="80"/>
      <c r="G495" s="80">
        <v>55</v>
      </c>
      <c r="H495" s="81"/>
      <c r="I495" s="82"/>
      <c r="J495" s="81"/>
      <c r="K495" s="82"/>
      <c r="L495" s="81">
        <v>674.36</v>
      </c>
    </row>
    <row r="496" spans="1:83" ht="15" x14ac:dyDescent="0.2">
      <c r="C496" s="87" t="s">
        <v>736</v>
      </c>
      <c r="D496" s="87"/>
      <c r="E496" s="87"/>
      <c r="F496" s="87"/>
      <c r="G496" s="87"/>
      <c r="H496" s="87"/>
      <c r="I496" s="88">
        <v>51278.68</v>
      </c>
      <c r="J496" s="88"/>
      <c r="K496" s="88">
        <v>25639.34</v>
      </c>
      <c r="L496" s="88"/>
      <c r="AD496">
        <f>ROUND((Source!AT177/100)*((ROUND(SUMIF(SmtRes!AQ189:'SmtRes'!AQ199,"=1",SmtRes!AD189:'SmtRes'!AD199)*Source!I177, 2)+ROUND(SUMIF(SmtRes!AQ189:'SmtRes'!AQ199,"=1",SmtRes!AC189:'SmtRes'!AC199)*Source!I177, 2))), 2)</f>
        <v>710.85</v>
      </c>
      <c r="AE496">
        <f>ROUND((Source!AU177/100)*((ROUND(SUMIF(SmtRes!AQ189:'SmtRes'!AQ199,"=1",SmtRes!AD189:'SmtRes'!AD199)*Source!I177, 2)+ROUND(SUMIF(SmtRes!AQ189:'SmtRes'!AQ199,"=1",SmtRes!AC189:'SmtRes'!AC199)*Source!I177, 2))), 2)</f>
        <v>403.06</v>
      </c>
      <c r="AN496" s="83">
        <f>L476+L478+L483+L494+L495+L479</f>
        <v>3826.91</v>
      </c>
      <c r="AO496" s="83">
        <f>L478</f>
        <v>116.73000000000002</v>
      </c>
      <c r="AQ496" t="s">
        <v>737</v>
      </c>
      <c r="AR496" s="83">
        <f>L476</f>
        <v>1104.25</v>
      </c>
      <c r="AT496" s="83">
        <f>L479</f>
        <v>121.85</v>
      </c>
      <c r="AV496" t="s">
        <v>737</v>
      </c>
      <c r="AW496" s="83">
        <f>L483</f>
        <v>620.4</v>
      </c>
      <c r="AZ496">
        <f>Source!X177</f>
        <v>1189.32</v>
      </c>
      <c r="BA496">
        <f>Source!Y177</f>
        <v>674.36</v>
      </c>
      <c r="CD496">
        <v>1</v>
      </c>
    </row>
    <row r="498" spans="1:12" ht="15" x14ac:dyDescent="0.2">
      <c r="A498" s="91"/>
      <c r="B498" s="92"/>
      <c r="C498" s="93" t="s">
        <v>740</v>
      </c>
      <c r="D498" s="93"/>
      <c r="E498" s="93"/>
      <c r="F498" s="93"/>
      <c r="G498" s="93"/>
      <c r="H498" s="93"/>
      <c r="I498" s="77"/>
      <c r="J498" s="91"/>
      <c r="K498" s="94"/>
      <c r="L498" s="77">
        <v>39254.29</v>
      </c>
    </row>
    <row r="499" spans="1:12" ht="14.25" x14ac:dyDescent="0.2">
      <c r="A499" s="86"/>
      <c r="B499" s="89"/>
      <c r="C499" s="95" t="s">
        <v>741</v>
      </c>
      <c r="D499" s="90"/>
      <c r="E499" s="90"/>
      <c r="F499" s="90"/>
      <c r="G499" s="90"/>
      <c r="H499" s="90"/>
      <c r="I499" s="71"/>
      <c r="J499" s="86"/>
      <c r="K499" s="69"/>
      <c r="L499" s="71"/>
    </row>
    <row r="500" spans="1:12" ht="14.25" x14ac:dyDescent="0.2">
      <c r="A500" s="86"/>
      <c r="B500" s="89"/>
      <c r="C500" s="90" t="s">
        <v>742</v>
      </c>
      <c r="D500" s="90"/>
      <c r="E500" s="90"/>
      <c r="F500" s="90"/>
      <c r="G500" s="90"/>
      <c r="H500" s="90"/>
      <c r="I500" s="71"/>
      <c r="J500" s="86"/>
      <c r="K500" s="69"/>
      <c r="L500" s="71">
        <v>8406</v>
      </c>
    </row>
    <row r="501" spans="1:12" ht="14.25" hidden="1" x14ac:dyDescent="0.2">
      <c r="A501" s="86"/>
      <c r="B501" s="89"/>
      <c r="C501" s="90" t="s">
        <v>743</v>
      </c>
      <c r="D501" s="90"/>
      <c r="E501" s="90"/>
      <c r="F501" s="90"/>
      <c r="G501" s="90"/>
      <c r="H501" s="90"/>
      <c r="I501" s="71"/>
      <c r="J501" s="86"/>
      <c r="K501" s="69"/>
      <c r="L501" s="71">
        <v>455.85000000000008</v>
      </c>
    </row>
    <row r="502" spans="1:12" ht="14.25" hidden="1" x14ac:dyDescent="0.2">
      <c r="A502" s="86"/>
      <c r="B502" s="89"/>
      <c r="C502" s="95" t="s">
        <v>744</v>
      </c>
      <c r="D502" s="90"/>
      <c r="E502" s="90"/>
      <c r="F502" s="90"/>
      <c r="G502" s="90"/>
      <c r="H502" s="90"/>
      <c r="I502" s="71"/>
      <c r="J502" s="86"/>
      <c r="K502" s="69"/>
      <c r="L502" s="71"/>
    </row>
    <row r="503" spans="1:12" ht="14.25" x14ac:dyDescent="0.2">
      <c r="A503" s="86"/>
      <c r="B503" s="89"/>
      <c r="C503" s="90" t="s">
        <v>743</v>
      </c>
      <c r="D503" s="90"/>
      <c r="E503" s="90"/>
      <c r="F503" s="90"/>
      <c r="G503" s="90"/>
      <c r="H503" s="90"/>
      <c r="I503" s="71"/>
      <c r="J503" s="86"/>
      <c r="K503" s="69"/>
      <c r="L503" s="71">
        <v>240.61000000000007</v>
      </c>
    </row>
    <row r="504" spans="1:12" ht="14.25" hidden="1" x14ac:dyDescent="0.2">
      <c r="A504" s="86"/>
      <c r="B504" s="89"/>
      <c r="C504" s="95" t="s">
        <v>745</v>
      </c>
      <c r="D504" s="90"/>
      <c r="E504" s="90"/>
      <c r="F504" s="90"/>
      <c r="G504" s="90"/>
      <c r="H504" s="90"/>
      <c r="I504" s="71"/>
      <c r="J504" s="86"/>
      <c r="K504" s="69"/>
      <c r="L504" s="71"/>
    </row>
    <row r="505" spans="1:12" ht="14.25" x14ac:dyDescent="0.2">
      <c r="A505" s="86"/>
      <c r="B505" s="89"/>
      <c r="C505" s="90" t="s">
        <v>765</v>
      </c>
      <c r="D505" s="90"/>
      <c r="E505" s="90"/>
      <c r="F505" s="90"/>
      <c r="G505" s="90"/>
      <c r="H505" s="90"/>
      <c r="I505" s="71"/>
      <c r="J505" s="86"/>
      <c r="K505" s="69"/>
      <c r="L505" s="71">
        <v>215.24</v>
      </c>
    </row>
    <row r="506" spans="1:12" ht="14.25" hidden="1" x14ac:dyDescent="0.2">
      <c r="A506" s="86"/>
      <c r="B506" s="89"/>
      <c r="C506" s="90" t="s">
        <v>746</v>
      </c>
      <c r="D506" s="90"/>
      <c r="E506" s="90"/>
      <c r="F506" s="90"/>
      <c r="G506" s="90"/>
      <c r="H506" s="90"/>
      <c r="I506" s="71"/>
      <c r="J506" s="86"/>
      <c r="K506" s="69"/>
      <c r="L506" s="71">
        <v>0</v>
      </c>
    </row>
    <row r="507" spans="1:12" ht="14.25" x14ac:dyDescent="0.2">
      <c r="A507" s="86"/>
      <c r="B507" s="89"/>
      <c r="C507" s="90" t="s">
        <v>747</v>
      </c>
      <c r="D507" s="90"/>
      <c r="E507" s="90"/>
      <c r="F507" s="90"/>
      <c r="G507" s="90"/>
      <c r="H507" s="90"/>
      <c r="I507" s="71"/>
      <c r="J507" s="86"/>
      <c r="K507" s="69"/>
      <c r="L507" s="71">
        <v>30392.440000000002</v>
      </c>
    </row>
    <row r="508" spans="1:12" ht="14.25" x14ac:dyDescent="0.2">
      <c r="A508" s="86"/>
      <c r="B508" s="89"/>
      <c r="C508" s="95" t="s">
        <v>744</v>
      </c>
      <c r="D508" s="90"/>
      <c r="E508" s="90"/>
      <c r="F508" s="90"/>
      <c r="G508" s="90"/>
      <c r="H508" s="90"/>
      <c r="I508" s="71"/>
      <c r="J508" s="86"/>
      <c r="K508" s="69"/>
      <c r="L508" s="71"/>
    </row>
    <row r="509" spans="1:12" ht="14.25" x14ac:dyDescent="0.2">
      <c r="A509" s="86"/>
      <c r="B509" s="89"/>
      <c r="C509" s="90" t="s">
        <v>748</v>
      </c>
      <c r="D509" s="90"/>
      <c r="E509" s="90"/>
      <c r="F509" s="90"/>
      <c r="G509" s="90"/>
      <c r="H509" s="90"/>
      <c r="I509" s="71"/>
      <c r="J509" s="86"/>
      <c r="K509" s="69"/>
      <c r="L509" s="71">
        <v>30392.440000000002</v>
      </c>
    </row>
    <row r="510" spans="1:12" ht="14.25" hidden="1" x14ac:dyDescent="0.2">
      <c r="A510" s="86"/>
      <c r="B510" s="89"/>
      <c r="C510" s="90" t="s">
        <v>749</v>
      </c>
      <c r="D510" s="90"/>
      <c r="E510" s="90"/>
      <c r="F510" s="90"/>
      <c r="G510" s="90"/>
      <c r="H510" s="90"/>
      <c r="I510" s="71"/>
      <c r="J510" s="86"/>
      <c r="K510" s="69"/>
      <c r="L510" s="71">
        <v>0</v>
      </c>
    </row>
    <row r="511" spans="1:12" ht="14.25" hidden="1" x14ac:dyDescent="0.2">
      <c r="A511" s="86"/>
      <c r="B511" s="89"/>
      <c r="C511" s="90" t="s">
        <v>750</v>
      </c>
      <c r="D511" s="90"/>
      <c r="E511" s="90"/>
      <c r="F511" s="90"/>
      <c r="G511" s="90"/>
      <c r="H511" s="90"/>
      <c r="I511" s="71"/>
      <c r="J511" s="86"/>
      <c r="K511" s="69"/>
      <c r="L511" s="71">
        <v>0</v>
      </c>
    </row>
    <row r="512" spans="1:12" ht="14.25" x14ac:dyDescent="0.2">
      <c r="A512" s="86"/>
      <c r="B512" s="89"/>
      <c r="C512" s="90" t="s">
        <v>751</v>
      </c>
      <c r="D512" s="90"/>
      <c r="E512" s="90"/>
      <c r="F512" s="90"/>
      <c r="G512" s="90"/>
      <c r="H512" s="90"/>
      <c r="I512" s="71"/>
      <c r="J512" s="86"/>
      <c r="K512" s="69"/>
      <c r="L512" s="71">
        <v>8621.24</v>
      </c>
    </row>
    <row r="513" spans="1:12" ht="14.25" x14ac:dyDescent="0.2">
      <c r="A513" s="86"/>
      <c r="B513" s="89"/>
      <c r="C513" s="90" t="s">
        <v>752</v>
      </c>
      <c r="D513" s="90"/>
      <c r="E513" s="90"/>
      <c r="F513" s="90"/>
      <c r="G513" s="90"/>
      <c r="H513" s="90"/>
      <c r="I513" s="71"/>
      <c r="J513" s="86"/>
      <c r="K513" s="69"/>
      <c r="L513" s="71">
        <v>8850.23</v>
      </c>
    </row>
    <row r="514" spans="1:12" ht="14.25" x14ac:dyDescent="0.2">
      <c r="A514" s="86"/>
      <c r="B514" s="89"/>
      <c r="C514" s="90" t="s">
        <v>753</v>
      </c>
      <c r="D514" s="90"/>
      <c r="E514" s="90"/>
      <c r="F514" s="90"/>
      <c r="G514" s="90"/>
      <c r="H514" s="90"/>
      <c r="I514" s="71"/>
      <c r="J514" s="86"/>
      <c r="K514" s="69"/>
      <c r="L514" s="71">
        <v>4920.8399999999992</v>
      </c>
    </row>
    <row r="515" spans="1:12" ht="14.25" hidden="1" x14ac:dyDescent="0.2">
      <c r="A515" s="86"/>
      <c r="B515" s="89"/>
      <c r="C515" s="90" t="s">
        <v>754</v>
      </c>
      <c r="D515" s="90"/>
      <c r="E515" s="90"/>
      <c r="F515" s="90"/>
      <c r="G515" s="90"/>
      <c r="H515" s="90"/>
      <c r="I515" s="71"/>
      <c r="J515" s="86"/>
      <c r="K515" s="69"/>
      <c r="L515" s="71">
        <v>0</v>
      </c>
    </row>
    <row r="516" spans="1:12" ht="14.25" hidden="1" x14ac:dyDescent="0.2">
      <c r="A516" s="86"/>
      <c r="B516" s="89"/>
      <c r="C516" s="95" t="s">
        <v>741</v>
      </c>
      <c r="D516" s="90"/>
      <c r="E516" s="90"/>
      <c r="F516" s="90"/>
      <c r="G516" s="90"/>
      <c r="H516" s="90"/>
      <c r="I516" s="71"/>
      <c r="J516" s="86"/>
      <c r="K516" s="69"/>
      <c r="L516" s="71"/>
    </row>
    <row r="517" spans="1:12" ht="14.25" hidden="1" x14ac:dyDescent="0.2">
      <c r="A517" s="86"/>
      <c r="B517" s="89"/>
      <c r="C517" s="90" t="s">
        <v>755</v>
      </c>
      <c r="D517" s="90"/>
      <c r="E517" s="90"/>
      <c r="F517" s="90"/>
      <c r="G517" s="90"/>
      <c r="H517" s="90"/>
      <c r="I517" s="71"/>
      <c r="J517" s="86"/>
      <c r="K517" s="69"/>
      <c r="L517" s="71">
        <v>0</v>
      </c>
    </row>
    <row r="518" spans="1:12" ht="14.25" hidden="1" x14ac:dyDescent="0.2">
      <c r="A518" s="86"/>
      <c r="B518" s="89"/>
      <c r="C518" s="90" t="s">
        <v>756</v>
      </c>
      <c r="D518" s="90"/>
      <c r="E518" s="90"/>
      <c r="F518" s="90"/>
      <c r="G518" s="90"/>
      <c r="H518" s="90"/>
      <c r="I518" s="71"/>
      <c r="J518" s="86"/>
      <c r="K518" s="69"/>
      <c r="L518" s="71">
        <v>0</v>
      </c>
    </row>
    <row r="519" spans="1:12" ht="14.25" hidden="1" x14ac:dyDescent="0.2">
      <c r="A519" s="86"/>
      <c r="B519" s="89"/>
      <c r="C519" s="90" t="s">
        <v>757</v>
      </c>
      <c r="D519" s="90"/>
      <c r="E519" s="90"/>
      <c r="F519" s="90"/>
      <c r="G519" s="90"/>
      <c r="H519" s="90"/>
      <c r="I519" s="71"/>
      <c r="J519" s="86"/>
      <c r="K519" s="69"/>
      <c r="L519" s="71"/>
    </row>
    <row r="520" spans="1:12" ht="14.25" hidden="1" x14ac:dyDescent="0.2">
      <c r="A520" s="86"/>
      <c r="B520" s="89"/>
      <c r="C520" s="90" t="s">
        <v>757</v>
      </c>
      <c r="D520" s="90"/>
      <c r="E520" s="90"/>
      <c r="F520" s="90"/>
      <c r="G520" s="90"/>
      <c r="H520" s="90"/>
      <c r="I520" s="71"/>
      <c r="J520" s="86"/>
      <c r="K520" s="69"/>
      <c r="L520" s="71">
        <v>0</v>
      </c>
    </row>
    <row r="521" spans="1:12" ht="14.25" hidden="1" x14ac:dyDescent="0.2">
      <c r="A521" s="86"/>
      <c r="B521" s="89"/>
      <c r="C521" s="90" t="s">
        <v>758</v>
      </c>
      <c r="D521" s="90"/>
      <c r="E521" s="90"/>
      <c r="F521" s="90"/>
      <c r="G521" s="90"/>
      <c r="H521" s="90"/>
      <c r="I521" s="71"/>
      <c r="J521" s="86"/>
      <c r="K521" s="69"/>
      <c r="L521" s="71">
        <v>0</v>
      </c>
    </row>
    <row r="522" spans="1:12" ht="15" x14ac:dyDescent="0.2">
      <c r="A522" s="91"/>
      <c r="B522" s="92"/>
      <c r="C522" s="93" t="s">
        <v>759</v>
      </c>
      <c r="D522" s="93"/>
      <c r="E522" s="93"/>
      <c r="F522" s="93"/>
      <c r="G522" s="93"/>
      <c r="H522" s="93"/>
      <c r="I522" s="77"/>
      <c r="J522" s="91"/>
      <c r="K522" s="94"/>
      <c r="L522" s="77">
        <v>53025.36</v>
      </c>
    </row>
    <row r="523" spans="1:12" ht="14.25" x14ac:dyDescent="0.2">
      <c r="A523" s="86"/>
      <c r="B523" s="89"/>
      <c r="C523" s="95" t="s">
        <v>760</v>
      </c>
      <c r="D523" s="90"/>
      <c r="E523" s="90"/>
      <c r="F523" s="90"/>
      <c r="G523" s="90"/>
      <c r="H523" s="90"/>
      <c r="I523" s="71"/>
      <c r="J523" s="86"/>
      <c r="K523" s="69"/>
      <c r="L523" s="71"/>
    </row>
    <row r="524" spans="1:12" ht="14.25" hidden="1" x14ac:dyDescent="0.2">
      <c r="A524" s="86"/>
      <c r="B524" s="89"/>
      <c r="C524" s="90" t="s">
        <v>761</v>
      </c>
      <c r="D524" s="90"/>
      <c r="E524" s="90"/>
      <c r="F524" s="90"/>
      <c r="G524" s="90"/>
      <c r="H524" s="90"/>
      <c r="I524" s="71"/>
      <c r="J524" s="86"/>
      <c r="K524" s="69"/>
      <c r="L524" s="71">
        <v>0</v>
      </c>
    </row>
    <row r="525" spans="1:12" ht="14.25" hidden="1" x14ac:dyDescent="0.2">
      <c r="A525" s="86"/>
      <c r="B525" s="89"/>
      <c r="C525" s="90" t="s">
        <v>762</v>
      </c>
      <c r="D525" s="90"/>
      <c r="E525" s="90"/>
      <c r="F525" s="90"/>
      <c r="G525" s="90"/>
      <c r="H525" s="90"/>
      <c r="I525" s="71"/>
      <c r="J525" s="86"/>
      <c r="K525" s="69"/>
      <c r="L525" s="71">
        <v>0</v>
      </c>
    </row>
    <row r="526" spans="1:12" ht="14.25" x14ac:dyDescent="0.2">
      <c r="A526" s="86"/>
      <c r="B526" s="89"/>
      <c r="C526" s="90" t="s">
        <v>763</v>
      </c>
      <c r="D526" s="90"/>
      <c r="E526" s="90"/>
      <c r="F526" s="96"/>
      <c r="G526" s="76">
        <v>11.966391</v>
      </c>
      <c r="H526" s="86"/>
      <c r="I526" s="86"/>
      <c r="J526" s="86"/>
      <c r="K526" s="86"/>
      <c r="L526" s="86"/>
    </row>
    <row r="527" spans="1:12" ht="14.25" x14ac:dyDescent="0.2">
      <c r="A527" s="86"/>
      <c r="B527" s="89"/>
      <c r="C527" s="90" t="s">
        <v>764</v>
      </c>
      <c r="D527" s="90"/>
      <c r="E527" s="90"/>
      <c r="F527" s="96"/>
      <c r="G527" s="76">
        <v>0.2894969</v>
      </c>
      <c r="H527" s="86"/>
      <c r="I527" s="86"/>
      <c r="J527" s="86"/>
      <c r="K527" s="86"/>
      <c r="L527" s="86"/>
    </row>
    <row r="530" spans="1:101" ht="16.5" x14ac:dyDescent="0.2">
      <c r="A530" s="63" t="s">
        <v>816</v>
      </c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</row>
    <row r="531" spans="1:101" ht="57" x14ac:dyDescent="0.2">
      <c r="A531" s="65" t="s">
        <v>279</v>
      </c>
      <c r="B531" s="67" t="s">
        <v>817</v>
      </c>
      <c r="C531" s="67" t="s">
        <v>281</v>
      </c>
      <c r="D531" s="68" t="s">
        <v>216</v>
      </c>
      <c r="E531" s="69">
        <v>0.36</v>
      </c>
      <c r="F531" s="69"/>
      <c r="G531" s="69">
        <v>0.36</v>
      </c>
      <c r="H531" s="71"/>
      <c r="I531" s="70"/>
      <c r="J531" s="71"/>
      <c r="K531" s="70"/>
      <c r="L531" s="71"/>
    </row>
    <row r="532" spans="1:101" ht="38.25" x14ac:dyDescent="0.2">
      <c r="B532" s="72" t="s">
        <v>675</v>
      </c>
      <c r="C532" s="73" t="s">
        <v>777</v>
      </c>
      <c r="D532" s="73"/>
      <c r="E532" s="73"/>
      <c r="F532" s="73"/>
      <c r="G532" s="73"/>
      <c r="H532" s="73"/>
      <c r="I532" s="73"/>
      <c r="J532" s="73"/>
      <c r="K532" s="73"/>
      <c r="L532" s="73"/>
      <c r="CW532" s="74" t="s">
        <v>777</v>
      </c>
    </row>
    <row r="533" spans="1:101" x14ac:dyDescent="0.2">
      <c r="C533" s="75" t="s">
        <v>859</v>
      </c>
    </row>
    <row r="534" spans="1:101" ht="15" x14ac:dyDescent="0.2">
      <c r="A534" s="66"/>
      <c r="B534" s="69">
        <v>1</v>
      </c>
      <c r="C534" s="66" t="s">
        <v>730</v>
      </c>
      <c r="D534" s="68" t="s">
        <v>400</v>
      </c>
      <c r="E534" s="76"/>
      <c r="F534" s="69"/>
      <c r="G534" s="69">
        <v>2.43486</v>
      </c>
      <c r="H534" s="69"/>
      <c r="I534" s="69"/>
      <c r="J534" s="69"/>
      <c r="K534" s="69"/>
      <c r="L534" s="77">
        <v>2122.81</v>
      </c>
    </row>
    <row r="535" spans="1:101" ht="14.25" x14ac:dyDescent="0.2">
      <c r="A535" s="67"/>
      <c r="B535" s="67" t="s">
        <v>621</v>
      </c>
      <c r="C535" s="67" t="s">
        <v>622</v>
      </c>
      <c r="D535" s="68" t="s">
        <v>400</v>
      </c>
      <c r="E535" s="69">
        <v>5.01</v>
      </c>
      <c r="F535" s="69">
        <v>1.35</v>
      </c>
      <c r="G535" s="69">
        <v>2.43486</v>
      </c>
      <c r="H535" s="71"/>
      <c r="I535" s="70"/>
      <c r="J535" s="71">
        <v>871.84</v>
      </c>
      <c r="K535" s="70"/>
      <c r="L535" s="71">
        <v>2122.81</v>
      </c>
    </row>
    <row r="536" spans="1:101" ht="15" x14ac:dyDescent="0.2">
      <c r="A536" s="66"/>
      <c r="B536" s="69">
        <v>2</v>
      </c>
      <c r="C536" s="66" t="s">
        <v>768</v>
      </c>
      <c r="D536" s="68"/>
      <c r="E536" s="76"/>
      <c r="F536" s="69"/>
      <c r="G536" s="69"/>
      <c r="H536" s="69"/>
      <c r="I536" s="69"/>
      <c r="J536" s="69"/>
      <c r="K536" s="69"/>
      <c r="L536" s="77">
        <v>14.73</v>
      </c>
    </row>
    <row r="537" spans="1:101" ht="15" hidden="1" x14ac:dyDescent="0.2">
      <c r="A537" s="66"/>
      <c r="B537" s="69"/>
      <c r="C537" s="66" t="s">
        <v>770</v>
      </c>
      <c r="D537" s="68" t="s">
        <v>400</v>
      </c>
      <c r="E537" s="76"/>
      <c r="F537" s="69"/>
      <c r="G537" s="69">
        <v>0</v>
      </c>
      <c r="H537" s="69"/>
      <c r="I537" s="69"/>
      <c r="J537" s="69"/>
      <c r="K537" s="69"/>
      <c r="L537" s="77">
        <v>0</v>
      </c>
      <c r="CE537">
        <v>1</v>
      </c>
    </row>
    <row r="538" spans="1:101" ht="57" x14ac:dyDescent="0.2">
      <c r="A538" s="67"/>
      <c r="B538" s="67" t="s">
        <v>623</v>
      </c>
      <c r="C538" s="67" t="s">
        <v>625</v>
      </c>
      <c r="D538" s="68" t="s">
        <v>420</v>
      </c>
      <c r="E538" s="69">
        <v>1.5</v>
      </c>
      <c r="F538" s="69">
        <v>1.35</v>
      </c>
      <c r="G538" s="69">
        <v>0.72899999999999998</v>
      </c>
      <c r="H538" s="71">
        <v>14.13</v>
      </c>
      <c r="I538" s="70">
        <v>1.43</v>
      </c>
      <c r="J538" s="71">
        <v>20.21</v>
      </c>
      <c r="K538" s="70"/>
      <c r="L538" s="71">
        <v>14.73</v>
      </c>
    </row>
    <row r="539" spans="1:101" ht="15" x14ac:dyDescent="0.2">
      <c r="A539" s="66"/>
      <c r="B539" s="69">
        <v>4</v>
      </c>
      <c r="C539" s="66" t="s">
        <v>731</v>
      </c>
      <c r="D539" s="68"/>
      <c r="E539" s="76"/>
      <c r="F539" s="69"/>
      <c r="G539" s="69"/>
      <c r="H539" s="69"/>
      <c r="I539" s="69"/>
      <c r="J539" s="69"/>
      <c r="K539" s="69"/>
      <c r="L539" s="77">
        <v>23.430000000000003</v>
      </c>
    </row>
    <row r="540" spans="1:101" ht="14.25" x14ac:dyDescent="0.2">
      <c r="A540" s="67"/>
      <c r="B540" s="67" t="s">
        <v>401</v>
      </c>
      <c r="C540" s="67" t="s">
        <v>403</v>
      </c>
      <c r="D540" s="68" t="s">
        <v>113</v>
      </c>
      <c r="E540" s="69">
        <v>1</v>
      </c>
      <c r="F540" s="69"/>
      <c r="G540" s="69">
        <v>0.36</v>
      </c>
      <c r="H540" s="71">
        <v>35.71</v>
      </c>
      <c r="I540" s="70">
        <v>1.53</v>
      </c>
      <c r="J540" s="71">
        <v>54.64</v>
      </c>
      <c r="K540" s="70"/>
      <c r="L540" s="71">
        <v>19.670000000000002</v>
      </c>
    </row>
    <row r="541" spans="1:101" ht="14.25" x14ac:dyDescent="0.2">
      <c r="A541" s="67"/>
      <c r="B541" s="67" t="s">
        <v>404</v>
      </c>
      <c r="C541" s="67" t="s">
        <v>406</v>
      </c>
      <c r="D541" s="68" t="s">
        <v>223</v>
      </c>
      <c r="E541" s="69">
        <v>0.02</v>
      </c>
      <c r="F541" s="69"/>
      <c r="G541" s="69">
        <v>7.1999999999999998E-3</v>
      </c>
      <c r="H541" s="71">
        <v>128.4</v>
      </c>
      <c r="I541" s="70">
        <v>1.33</v>
      </c>
      <c r="J541" s="71">
        <v>170.77</v>
      </c>
      <c r="K541" s="70"/>
      <c r="L541" s="71">
        <v>1.23</v>
      </c>
    </row>
    <row r="542" spans="1:101" ht="28.5" x14ac:dyDescent="0.2">
      <c r="A542" s="67"/>
      <c r="B542" s="67" t="s">
        <v>407</v>
      </c>
      <c r="C542" s="67" t="s">
        <v>409</v>
      </c>
      <c r="D542" s="68" t="s">
        <v>223</v>
      </c>
      <c r="E542" s="69">
        <v>0.05</v>
      </c>
      <c r="F542" s="69"/>
      <c r="G542" s="69">
        <v>1.7999999999999999E-2</v>
      </c>
      <c r="H542" s="71">
        <v>79.88</v>
      </c>
      <c r="I542" s="70">
        <v>1.4</v>
      </c>
      <c r="J542" s="71">
        <v>111.83</v>
      </c>
      <c r="K542" s="70"/>
      <c r="L542" s="71">
        <v>2.0099999999999998</v>
      </c>
    </row>
    <row r="543" spans="1:101" ht="57" x14ac:dyDescent="0.2">
      <c r="A543" s="67"/>
      <c r="B543" s="67" t="s">
        <v>410</v>
      </c>
      <c r="C543" s="78" t="s">
        <v>412</v>
      </c>
      <c r="D543" s="79" t="s">
        <v>125</v>
      </c>
      <c r="E543" s="80">
        <v>2.0000000000000002E-5</v>
      </c>
      <c r="F543" s="80"/>
      <c r="G543" s="80">
        <v>7.1999999999999997E-6</v>
      </c>
      <c r="H543" s="81">
        <v>60697.21</v>
      </c>
      <c r="I543" s="82">
        <v>1.2</v>
      </c>
      <c r="J543" s="81">
        <v>72836.649999999994</v>
      </c>
      <c r="K543" s="82"/>
      <c r="L543" s="81">
        <v>0.52</v>
      </c>
    </row>
    <row r="544" spans="1:101" ht="15" x14ac:dyDescent="0.2">
      <c r="A544" s="67"/>
      <c r="B544" s="67"/>
      <c r="C544" s="85" t="s">
        <v>732</v>
      </c>
      <c r="D544" s="68"/>
      <c r="E544" s="69"/>
      <c r="F544" s="69"/>
      <c r="G544" s="69"/>
      <c r="H544" s="71"/>
      <c r="I544" s="70"/>
      <c r="J544" s="71"/>
      <c r="K544" s="70"/>
      <c r="L544" s="71">
        <v>2160.9699999999998</v>
      </c>
    </row>
    <row r="545" spans="1:101" ht="14.25" x14ac:dyDescent="0.2">
      <c r="A545" s="67"/>
      <c r="B545" s="67"/>
      <c r="C545" s="67" t="s">
        <v>733</v>
      </c>
      <c r="D545" s="68"/>
      <c r="E545" s="69"/>
      <c r="F545" s="69"/>
      <c r="G545" s="69"/>
      <c r="H545" s="71"/>
      <c r="I545" s="70"/>
      <c r="J545" s="71"/>
      <c r="K545" s="70"/>
      <c r="L545" s="71">
        <v>2122.81</v>
      </c>
    </row>
    <row r="546" spans="1:101" ht="71.25" x14ac:dyDescent="0.2">
      <c r="A546" s="67"/>
      <c r="B546" s="67" t="s">
        <v>164</v>
      </c>
      <c r="C546" s="67" t="s">
        <v>789</v>
      </c>
      <c r="D546" s="68" t="s">
        <v>141</v>
      </c>
      <c r="E546" s="69">
        <v>121</v>
      </c>
      <c r="F546" s="69"/>
      <c r="G546" s="69">
        <v>121</v>
      </c>
      <c r="H546" s="71"/>
      <c r="I546" s="70"/>
      <c r="J546" s="71"/>
      <c r="K546" s="70"/>
      <c r="L546" s="71">
        <v>2568.6</v>
      </c>
    </row>
    <row r="547" spans="1:101" ht="71.25" x14ac:dyDescent="0.2">
      <c r="A547" s="78"/>
      <c r="B547" s="78" t="s">
        <v>165</v>
      </c>
      <c r="C547" s="78" t="s">
        <v>790</v>
      </c>
      <c r="D547" s="79" t="s">
        <v>141</v>
      </c>
      <c r="E547" s="80">
        <v>72</v>
      </c>
      <c r="F547" s="80"/>
      <c r="G547" s="80">
        <v>72</v>
      </c>
      <c r="H547" s="81"/>
      <c r="I547" s="82"/>
      <c r="J547" s="81"/>
      <c r="K547" s="82"/>
      <c r="L547" s="81">
        <v>1528.42</v>
      </c>
    </row>
    <row r="548" spans="1:101" ht="15" x14ac:dyDescent="0.2">
      <c r="C548" s="87" t="s">
        <v>736</v>
      </c>
      <c r="D548" s="87"/>
      <c r="E548" s="87"/>
      <c r="F548" s="87"/>
      <c r="G548" s="87"/>
      <c r="H548" s="87"/>
      <c r="I548" s="88">
        <v>17383.305555555555</v>
      </c>
      <c r="J548" s="88"/>
      <c r="K548" s="88">
        <v>6257.99</v>
      </c>
      <c r="L548" s="88"/>
      <c r="AD548">
        <f>ROUND((Source!AT216/100)*((ROUND(SUMIF(SmtRes!AQ206:'SmtRes'!AQ211,"=1",SmtRes!AD206:'SmtRes'!AD211)*Source!I216, 2)+ROUND(SUMIF(SmtRes!AQ206:'SmtRes'!AQ211,"=1",SmtRes!AC206:'SmtRes'!AC211)*Source!I216, 2))), 2)</f>
        <v>379.77</v>
      </c>
      <c r="AE548">
        <f>ROUND((Source!AU216/100)*((ROUND(SUMIF(SmtRes!AQ206:'SmtRes'!AQ211,"=1",SmtRes!AD206:'SmtRes'!AD211)*Source!I216, 2)+ROUND(SUMIF(SmtRes!AQ206:'SmtRes'!AQ211,"=1",SmtRes!AC206:'SmtRes'!AC211)*Source!I216, 2))), 2)</f>
        <v>225.98</v>
      </c>
      <c r="AN548" s="83">
        <f>L534+L536+L539+L546+L547+L537</f>
        <v>6257.99</v>
      </c>
      <c r="AO548" s="83">
        <f>L536</f>
        <v>14.73</v>
      </c>
      <c r="AQ548" t="s">
        <v>737</v>
      </c>
      <c r="AR548" s="83">
        <f>L534</f>
        <v>2122.81</v>
      </c>
      <c r="AT548" s="83">
        <f>L537</f>
        <v>0</v>
      </c>
      <c r="AV548" t="s">
        <v>737</v>
      </c>
      <c r="AW548" s="83">
        <f>L539</f>
        <v>23.430000000000003</v>
      </c>
      <c r="AZ548">
        <f>Source!X216</f>
        <v>2568.6</v>
      </c>
      <c r="BA548">
        <f>Source!Y216</f>
        <v>1528.42</v>
      </c>
      <c r="CD548">
        <v>1</v>
      </c>
    </row>
    <row r="549" spans="1:101" ht="57" x14ac:dyDescent="0.2">
      <c r="A549" s="65" t="s">
        <v>283</v>
      </c>
      <c r="B549" s="67" t="s">
        <v>818</v>
      </c>
      <c r="C549" s="67" t="s">
        <v>276</v>
      </c>
      <c r="D549" s="68" t="s">
        <v>216</v>
      </c>
      <c r="E549" s="69">
        <v>0.52</v>
      </c>
      <c r="F549" s="69"/>
      <c r="G549" s="69">
        <v>0.52</v>
      </c>
      <c r="H549" s="71"/>
      <c r="I549" s="70"/>
      <c r="J549" s="71"/>
      <c r="K549" s="70"/>
      <c r="L549" s="71"/>
    </row>
    <row r="550" spans="1:101" ht="38.25" x14ac:dyDescent="0.2">
      <c r="B550" s="72" t="s">
        <v>675</v>
      </c>
      <c r="C550" s="73" t="s">
        <v>777</v>
      </c>
      <c r="D550" s="73"/>
      <c r="E550" s="73"/>
      <c r="F550" s="73"/>
      <c r="G550" s="73"/>
      <c r="H550" s="73"/>
      <c r="I550" s="73"/>
      <c r="J550" s="73"/>
      <c r="K550" s="73"/>
      <c r="L550" s="73"/>
      <c r="CW550" s="74" t="s">
        <v>777</v>
      </c>
    </row>
    <row r="551" spans="1:101" x14ac:dyDescent="0.2">
      <c r="C551" s="75" t="s">
        <v>860</v>
      </c>
    </row>
    <row r="552" spans="1:101" ht="15" x14ac:dyDescent="0.2">
      <c r="A552" s="66"/>
      <c r="B552" s="69">
        <v>1</v>
      </c>
      <c r="C552" s="66" t="s">
        <v>730</v>
      </c>
      <c r="D552" s="68" t="s">
        <v>400</v>
      </c>
      <c r="E552" s="76"/>
      <c r="F552" s="69"/>
      <c r="G552" s="69">
        <v>3.51702</v>
      </c>
      <c r="H552" s="69"/>
      <c r="I552" s="69"/>
      <c r="J552" s="69"/>
      <c r="K552" s="69"/>
      <c r="L552" s="77">
        <v>3066.28</v>
      </c>
    </row>
    <row r="553" spans="1:101" ht="14.25" x14ac:dyDescent="0.2">
      <c r="A553" s="67"/>
      <c r="B553" s="67" t="s">
        <v>621</v>
      </c>
      <c r="C553" s="67" t="s">
        <v>622</v>
      </c>
      <c r="D553" s="68" t="s">
        <v>400</v>
      </c>
      <c r="E553" s="69">
        <v>5.01</v>
      </c>
      <c r="F553" s="69">
        <v>1.35</v>
      </c>
      <c r="G553" s="69">
        <v>3.51702</v>
      </c>
      <c r="H553" s="71"/>
      <c r="I553" s="70"/>
      <c r="J553" s="71">
        <v>871.84</v>
      </c>
      <c r="K553" s="70"/>
      <c r="L553" s="71">
        <v>3066.28</v>
      </c>
    </row>
    <row r="554" spans="1:101" ht="15" x14ac:dyDescent="0.2">
      <c r="A554" s="66"/>
      <c r="B554" s="69">
        <v>2</v>
      </c>
      <c r="C554" s="66" t="s">
        <v>768</v>
      </c>
      <c r="D554" s="68"/>
      <c r="E554" s="76"/>
      <c r="F554" s="69"/>
      <c r="G554" s="69"/>
      <c r="H554" s="69"/>
      <c r="I554" s="69"/>
      <c r="J554" s="69"/>
      <c r="K554" s="69"/>
      <c r="L554" s="77">
        <v>21.28</v>
      </c>
    </row>
    <row r="555" spans="1:101" ht="15" hidden="1" x14ac:dyDescent="0.2">
      <c r="A555" s="66"/>
      <c r="B555" s="69"/>
      <c r="C555" s="66" t="s">
        <v>770</v>
      </c>
      <c r="D555" s="68" t="s">
        <v>400</v>
      </c>
      <c r="E555" s="76"/>
      <c r="F555" s="69"/>
      <c r="G555" s="69">
        <v>0</v>
      </c>
      <c r="H555" s="69"/>
      <c r="I555" s="69"/>
      <c r="J555" s="69"/>
      <c r="K555" s="69"/>
      <c r="L555" s="77">
        <v>0</v>
      </c>
      <c r="CE555">
        <v>1</v>
      </c>
    </row>
    <row r="556" spans="1:101" ht="57" x14ac:dyDescent="0.2">
      <c r="A556" s="67"/>
      <c r="B556" s="67" t="s">
        <v>623</v>
      </c>
      <c r="C556" s="67" t="s">
        <v>625</v>
      </c>
      <c r="D556" s="68" t="s">
        <v>420</v>
      </c>
      <c r="E556" s="69">
        <v>1.5</v>
      </c>
      <c r="F556" s="69">
        <v>1.35</v>
      </c>
      <c r="G556" s="69">
        <v>1.0529999999999999</v>
      </c>
      <c r="H556" s="71">
        <v>14.13</v>
      </c>
      <c r="I556" s="70">
        <v>1.43</v>
      </c>
      <c r="J556" s="71">
        <v>20.21</v>
      </c>
      <c r="K556" s="70"/>
      <c r="L556" s="71">
        <v>21.28</v>
      </c>
    </row>
    <row r="557" spans="1:101" ht="15" x14ac:dyDescent="0.2">
      <c r="A557" s="66"/>
      <c r="B557" s="69">
        <v>4</v>
      </c>
      <c r="C557" s="66" t="s">
        <v>731</v>
      </c>
      <c r="D557" s="68"/>
      <c r="E557" s="76"/>
      <c r="F557" s="69"/>
      <c r="G557" s="69"/>
      <c r="H557" s="69"/>
      <c r="I557" s="69"/>
      <c r="J557" s="69"/>
      <c r="K557" s="69"/>
      <c r="L557" s="77">
        <v>113.42</v>
      </c>
    </row>
    <row r="558" spans="1:101" ht="14.25" x14ac:dyDescent="0.2">
      <c r="A558" s="67"/>
      <c r="B558" s="67" t="s">
        <v>401</v>
      </c>
      <c r="C558" s="67" t="s">
        <v>403</v>
      </c>
      <c r="D558" s="68" t="s">
        <v>113</v>
      </c>
      <c r="E558" s="69">
        <v>3.8</v>
      </c>
      <c r="F558" s="69"/>
      <c r="G558" s="69">
        <v>1.976</v>
      </c>
      <c r="H558" s="71">
        <v>35.71</v>
      </c>
      <c r="I558" s="70">
        <v>1.53</v>
      </c>
      <c r="J558" s="71">
        <v>54.64</v>
      </c>
      <c r="K558" s="70"/>
      <c r="L558" s="71">
        <v>107.97</v>
      </c>
    </row>
    <row r="559" spans="1:101" ht="14.25" x14ac:dyDescent="0.2">
      <c r="A559" s="67"/>
      <c r="B559" s="67" t="s">
        <v>404</v>
      </c>
      <c r="C559" s="67" t="s">
        <v>406</v>
      </c>
      <c r="D559" s="68" t="s">
        <v>223</v>
      </c>
      <c r="E559" s="69">
        <v>0.02</v>
      </c>
      <c r="F559" s="69"/>
      <c r="G559" s="69">
        <v>1.04E-2</v>
      </c>
      <c r="H559" s="71">
        <v>128.4</v>
      </c>
      <c r="I559" s="70">
        <v>1.33</v>
      </c>
      <c r="J559" s="71">
        <v>170.77</v>
      </c>
      <c r="K559" s="70"/>
      <c r="L559" s="71">
        <v>1.78</v>
      </c>
    </row>
    <row r="560" spans="1:101" ht="28.5" x14ac:dyDescent="0.2">
      <c r="A560" s="67"/>
      <c r="B560" s="67" t="s">
        <v>407</v>
      </c>
      <c r="C560" s="67" t="s">
        <v>409</v>
      </c>
      <c r="D560" s="68" t="s">
        <v>223</v>
      </c>
      <c r="E560" s="69">
        <v>0.05</v>
      </c>
      <c r="F560" s="69"/>
      <c r="G560" s="69">
        <v>2.5999999999999999E-2</v>
      </c>
      <c r="H560" s="71">
        <v>79.88</v>
      </c>
      <c r="I560" s="70">
        <v>1.4</v>
      </c>
      <c r="J560" s="71">
        <v>111.83</v>
      </c>
      <c r="K560" s="70"/>
      <c r="L560" s="71">
        <v>2.91</v>
      </c>
    </row>
    <row r="561" spans="1:101" ht="57" x14ac:dyDescent="0.2">
      <c r="A561" s="67"/>
      <c r="B561" s="67" t="s">
        <v>410</v>
      </c>
      <c r="C561" s="78" t="s">
        <v>412</v>
      </c>
      <c r="D561" s="79" t="s">
        <v>125</v>
      </c>
      <c r="E561" s="80">
        <v>2.0000000000000002E-5</v>
      </c>
      <c r="F561" s="80"/>
      <c r="G561" s="80">
        <v>1.04E-5</v>
      </c>
      <c r="H561" s="81">
        <v>60697.21</v>
      </c>
      <c r="I561" s="82">
        <v>1.2</v>
      </c>
      <c r="J561" s="81">
        <v>72836.649999999994</v>
      </c>
      <c r="K561" s="82"/>
      <c r="L561" s="81">
        <v>0.76</v>
      </c>
    </row>
    <row r="562" spans="1:101" ht="15" x14ac:dyDescent="0.2">
      <c r="A562" s="67"/>
      <c r="B562" s="67"/>
      <c r="C562" s="85" t="s">
        <v>732</v>
      </c>
      <c r="D562" s="68"/>
      <c r="E562" s="69"/>
      <c r="F562" s="69"/>
      <c r="G562" s="69"/>
      <c r="H562" s="71"/>
      <c r="I562" s="70"/>
      <c r="J562" s="71"/>
      <c r="K562" s="70"/>
      <c r="L562" s="71">
        <v>3200.9800000000005</v>
      </c>
    </row>
    <row r="563" spans="1:101" ht="14.25" x14ac:dyDescent="0.2">
      <c r="A563" s="67"/>
      <c r="B563" s="67"/>
      <c r="C563" s="67" t="s">
        <v>733</v>
      </c>
      <c r="D563" s="68"/>
      <c r="E563" s="69"/>
      <c r="F563" s="69"/>
      <c r="G563" s="69"/>
      <c r="H563" s="71"/>
      <c r="I563" s="70"/>
      <c r="J563" s="71"/>
      <c r="K563" s="70"/>
      <c r="L563" s="71">
        <v>3066.28</v>
      </c>
    </row>
    <row r="564" spans="1:101" ht="71.25" x14ac:dyDescent="0.2">
      <c r="A564" s="67"/>
      <c r="B564" s="67" t="s">
        <v>164</v>
      </c>
      <c r="C564" s="67" t="s">
        <v>789</v>
      </c>
      <c r="D564" s="68" t="s">
        <v>141</v>
      </c>
      <c r="E564" s="69">
        <v>121</v>
      </c>
      <c r="F564" s="69"/>
      <c r="G564" s="69">
        <v>121</v>
      </c>
      <c r="H564" s="71"/>
      <c r="I564" s="70"/>
      <c r="J564" s="71"/>
      <c r="K564" s="70"/>
      <c r="L564" s="71">
        <v>3710.2</v>
      </c>
    </row>
    <row r="565" spans="1:101" ht="71.25" x14ac:dyDescent="0.2">
      <c r="A565" s="78"/>
      <c r="B565" s="78" t="s">
        <v>165</v>
      </c>
      <c r="C565" s="78" t="s">
        <v>790</v>
      </c>
      <c r="D565" s="79" t="s">
        <v>141</v>
      </c>
      <c r="E565" s="80">
        <v>72</v>
      </c>
      <c r="F565" s="80"/>
      <c r="G565" s="80">
        <v>72</v>
      </c>
      <c r="H565" s="81"/>
      <c r="I565" s="82"/>
      <c r="J565" s="81"/>
      <c r="K565" s="82"/>
      <c r="L565" s="81">
        <v>2207.7199999999998</v>
      </c>
    </row>
    <row r="566" spans="1:101" ht="15" x14ac:dyDescent="0.2">
      <c r="C566" s="87" t="s">
        <v>736</v>
      </c>
      <c r="D566" s="87"/>
      <c r="E566" s="87"/>
      <c r="F566" s="87"/>
      <c r="G566" s="87"/>
      <c r="H566" s="87"/>
      <c r="I566" s="88">
        <v>17536.346153846152</v>
      </c>
      <c r="J566" s="88"/>
      <c r="K566" s="88">
        <v>9118.9</v>
      </c>
      <c r="L566" s="88"/>
      <c r="AD566">
        <f>ROUND((Source!AT217/100)*((ROUND(SUMIF(SmtRes!AQ212:'SmtRes'!AQ217,"=1",SmtRes!AD212:'SmtRes'!AD217)*Source!I217, 2)+ROUND(SUMIF(SmtRes!AQ212:'SmtRes'!AQ217,"=1",SmtRes!AC212:'SmtRes'!AC217)*Source!I217, 2))), 2)</f>
        <v>548.57000000000005</v>
      </c>
      <c r="AE566">
        <f>ROUND((Source!AU217/100)*((ROUND(SUMIF(SmtRes!AQ212:'SmtRes'!AQ217,"=1",SmtRes!AD212:'SmtRes'!AD217)*Source!I217, 2)+ROUND(SUMIF(SmtRes!AQ212:'SmtRes'!AQ217,"=1",SmtRes!AC212:'SmtRes'!AC217)*Source!I217, 2))), 2)</f>
        <v>326.42</v>
      </c>
      <c r="AN566" s="83">
        <f>L552+L554+L557+L564+L565+L555</f>
        <v>9118.9</v>
      </c>
      <c r="AO566" s="83">
        <f>L554</f>
        <v>21.28</v>
      </c>
      <c r="AQ566" t="s">
        <v>737</v>
      </c>
      <c r="AR566" s="83">
        <f>L552</f>
        <v>3066.28</v>
      </c>
      <c r="AT566" s="83">
        <f>L555</f>
        <v>0</v>
      </c>
      <c r="AV566" t="s">
        <v>737</v>
      </c>
      <c r="AW566" s="83">
        <f>L557</f>
        <v>113.42</v>
      </c>
      <c r="AZ566">
        <f>Source!X217</f>
        <v>3710.2</v>
      </c>
      <c r="BA566">
        <f>Source!Y217</f>
        <v>2207.7199999999998</v>
      </c>
      <c r="CD566">
        <v>1</v>
      </c>
    </row>
    <row r="567" spans="1:101" ht="57" x14ac:dyDescent="0.2">
      <c r="A567" s="65" t="s">
        <v>284</v>
      </c>
      <c r="B567" s="67" t="s">
        <v>819</v>
      </c>
      <c r="C567" s="67" t="s">
        <v>286</v>
      </c>
      <c r="D567" s="68" t="s">
        <v>216</v>
      </c>
      <c r="E567" s="69">
        <v>0.56000000000000005</v>
      </c>
      <c r="F567" s="69"/>
      <c r="G567" s="69">
        <v>0.56000000000000005</v>
      </c>
      <c r="H567" s="71"/>
      <c r="I567" s="70"/>
      <c r="J567" s="71"/>
      <c r="K567" s="70"/>
      <c r="L567" s="71"/>
    </row>
    <row r="568" spans="1:101" ht="38.25" x14ac:dyDescent="0.2">
      <c r="B568" s="72" t="s">
        <v>675</v>
      </c>
      <c r="C568" s="73" t="s">
        <v>777</v>
      </c>
      <c r="D568" s="73"/>
      <c r="E568" s="73"/>
      <c r="F568" s="73"/>
      <c r="G568" s="73"/>
      <c r="H568" s="73"/>
      <c r="I568" s="73"/>
      <c r="J568" s="73"/>
      <c r="K568" s="73"/>
      <c r="L568" s="73"/>
      <c r="CW568" s="74" t="s">
        <v>777</v>
      </c>
    </row>
    <row r="569" spans="1:101" x14ac:dyDescent="0.2">
      <c r="C569" s="75" t="s">
        <v>861</v>
      </c>
    </row>
    <row r="570" spans="1:101" ht="15" x14ac:dyDescent="0.2">
      <c r="A570" s="66"/>
      <c r="B570" s="69">
        <v>1</v>
      </c>
      <c r="C570" s="66" t="s">
        <v>730</v>
      </c>
      <c r="D570" s="68" t="s">
        <v>400</v>
      </c>
      <c r="E570" s="76"/>
      <c r="F570" s="69"/>
      <c r="G570" s="69">
        <v>3.78756</v>
      </c>
      <c r="H570" s="69"/>
      <c r="I570" s="69"/>
      <c r="J570" s="69"/>
      <c r="K570" s="69"/>
      <c r="L570" s="77">
        <v>3302.15</v>
      </c>
    </row>
    <row r="571" spans="1:101" ht="14.25" x14ac:dyDescent="0.2">
      <c r="A571" s="67"/>
      <c r="B571" s="67" t="s">
        <v>621</v>
      </c>
      <c r="C571" s="67" t="s">
        <v>622</v>
      </c>
      <c r="D571" s="68" t="s">
        <v>400</v>
      </c>
      <c r="E571" s="69">
        <v>5.01</v>
      </c>
      <c r="F571" s="69">
        <v>1.35</v>
      </c>
      <c r="G571" s="69">
        <v>3.78756</v>
      </c>
      <c r="H571" s="71"/>
      <c r="I571" s="70"/>
      <c r="J571" s="71">
        <v>871.84</v>
      </c>
      <c r="K571" s="70"/>
      <c r="L571" s="71">
        <v>3302.15</v>
      </c>
    </row>
    <row r="572" spans="1:101" ht="15" x14ac:dyDescent="0.2">
      <c r="A572" s="66"/>
      <c r="B572" s="69">
        <v>2</v>
      </c>
      <c r="C572" s="66" t="s">
        <v>768</v>
      </c>
      <c r="D572" s="68"/>
      <c r="E572" s="76"/>
      <c r="F572" s="69"/>
      <c r="G572" s="69"/>
      <c r="H572" s="69"/>
      <c r="I572" s="69"/>
      <c r="J572" s="69"/>
      <c r="K572" s="69"/>
      <c r="L572" s="77">
        <v>22.92</v>
      </c>
    </row>
    <row r="573" spans="1:101" ht="15" hidden="1" x14ac:dyDescent="0.2">
      <c r="A573" s="66"/>
      <c r="B573" s="69"/>
      <c r="C573" s="66" t="s">
        <v>770</v>
      </c>
      <c r="D573" s="68" t="s">
        <v>400</v>
      </c>
      <c r="E573" s="76"/>
      <c r="F573" s="69"/>
      <c r="G573" s="69">
        <v>0</v>
      </c>
      <c r="H573" s="69"/>
      <c r="I573" s="69"/>
      <c r="J573" s="69"/>
      <c r="K573" s="69"/>
      <c r="L573" s="77">
        <v>0</v>
      </c>
      <c r="CE573">
        <v>1</v>
      </c>
    </row>
    <row r="574" spans="1:101" ht="57" x14ac:dyDescent="0.2">
      <c r="A574" s="67"/>
      <c r="B574" s="67" t="s">
        <v>623</v>
      </c>
      <c r="C574" s="67" t="s">
        <v>625</v>
      </c>
      <c r="D574" s="68" t="s">
        <v>420</v>
      </c>
      <c r="E574" s="69">
        <v>1.5</v>
      </c>
      <c r="F574" s="69">
        <v>1.35</v>
      </c>
      <c r="G574" s="69">
        <v>1.1339999999999999</v>
      </c>
      <c r="H574" s="71">
        <v>14.13</v>
      </c>
      <c r="I574" s="70">
        <v>1.43</v>
      </c>
      <c r="J574" s="71">
        <v>20.21</v>
      </c>
      <c r="K574" s="70"/>
      <c r="L574" s="71">
        <v>22.92</v>
      </c>
    </row>
    <row r="575" spans="1:101" ht="15" x14ac:dyDescent="0.2">
      <c r="A575" s="66"/>
      <c r="B575" s="69">
        <v>4</v>
      </c>
      <c r="C575" s="66" t="s">
        <v>731</v>
      </c>
      <c r="D575" s="68"/>
      <c r="E575" s="76"/>
      <c r="F575" s="69"/>
      <c r="G575" s="69"/>
      <c r="H575" s="69"/>
      <c r="I575" s="69"/>
      <c r="J575" s="69"/>
      <c r="K575" s="69"/>
      <c r="L575" s="77">
        <v>504.61</v>
      </c>
    </row>
    <row r="576" spans="1:101" ht="14.25" x14ac:dyDescent="0.2">
      <c r="A576" s="67"/>
      <c r="B576" s="67" t="s">
        <v>401</v>
      </c>
      <c r="C576" s="67" t="s">
        <v>403</v>
      </c>
      <c r="D576" s="68" t="s">
        <v>113</v>
      </c>
      <c r="E576" s="69">
        <v>16.3</v>
      </c>
      <c r="F576" s="69"/>
      <c r="G576" s="69">
        <v>9.1280000000000001</v>
      </c>
      <c r="H576" s="71">
        <v>35.71</v>
      </c>
      <c r="I576" s="70">
        <v>1.53</v>
      </c>
      <c r="J576" s="71">
        <v>54.64</v>
      </c>
      <c r="K576" s="70"/>
      <c r="L576" s="71">
        <v>498.75</v>
      </c>
    </row>
    <row r="577" spans="1:82" ht="14.25" x14ac:dyDescent="0.2">
      <c r="A577" s="67"/>
      <c r="B577" s="67" t="s">
        <v>404</v>
      </c>
      <c r="C577" s="67" t="s">
        <v>406</v>
      </c>
      <c r="D577" s="68" t="s">
        <v>223</v>
      </c>
      <c r="E577" s="69">
        <v>0.02</v>
      </c>
      <c r="F577" s="69"/>
      <c r="G577" s="69">
        <v>1.12E-2</v>
      </c>
      <c r="H577" s="71">
        <v>128.4</v>
      </c>
      <c r="I577" s="70">
        <v>1.33</v>
      </c>
      <c r="J577" s="71">
        <v>170.77</v>
      </c>
      <c r="K577" s="70"/>
      <c r="L577" s="71">
        <v>1.91</v>
      </c>
    </row>
    <row r="578" spans="1:82" ht="28.5" x14ac:dyDescent="0.2">
      <c r="A578" s="67"/>
      <c r="B578" s="67" t="s">
        <v>407</v>
      </c>
      <c r="C578" s="67" t="s">
        <v>409</v>
      </c>
      <c r="D578" s="68" t="s">
        <v>223</v>
      </c>
      <c r="E578" s="69">
        <v>0.05</v>
      </c>
      <c r="F578" s="69"/>
      <c r="G578" s="69">
        <v>2.8000000000000001E-2</v>
      </c>
      <c r="H578" s="71">
        <v>79.88</v>
      </c>
      <c r="I578" s="70">
        <v>1.4</v>
      </c>
      <c r="J578" s="71">
        <v>111.83</v>
      </c>
      <c r="K578" s="70"/>
      <c r="L578" s="71">
        <v>3.13</v>
      </c>
    </row>
    <row r="579" spans="1:82" ht="57" x14ac:dyDescent="0.2">
      <c r="A579" s="67"/>
      <c r="B579" s="67" t="s">
        <v>410</v>
      </c>
      <c r="C579" s="78" t="s">
        <v>412</v>
      </c>
      <c r="D579" s="79" t="s">
        <v>125</v>
      </c>
      <c r="E579" s="80">
        <v>2.0000000000000002E-5</v>
      </c>
      <c r="F579" s="80"/>
      <c r="G579" s="80">
        <v>1.1199999999999999E-5</v>
      </c>
      <c r="H579" s="81">
        <v>60697.21</v>
      </c>
      <c r="I579" s="82">
        <v>1.2</v>
      </c>
      <c r="J579" s="81">
        <v>72836.649999999994</v>
      </c>
      <c r="K579" s="82"/>
      <c r="L579" s="81">
        <v>0.82</v>
      </c>
    </row>
    <row r="580" spans="1:82" ht="15" x14ac:dyDescent="0.2">
      <c r="A580" s="67"/>
      <c r="B580" s="67"/>
      <c r="C580" s="85" t="s">
        <v>732</v>
      </c>
      <c r="D580" s="68"/>
      <c r="E580" s="69"/>
      <c r="F580" s="69"/>
      <c r="G580" s="69"/>
      <c r="H580" s="71"/>
      <c r="I580" s="70"/>
      <c r="J580" s="71"/>
      <c r="K580" s="70"/>
      <c r="L580" s="71">
        <v>3829.6800000000003</v>
      </c>
    </row>
    <row r="581" spans="1:82" ht="14.25" x14ac:dyDescent="0.2">
      <c r="A581" s="67"/>
      <c r="B581" s="67"/>
      <c r="C581" s="67" t="s">
        <v>733</v>
      </c>
      <c r="D581" s="68"/>
      <c r="E581" s="69"/>
      <c r="F581" s="69"/>
      <c r="G581" s="69"/>
      <c r="H581" s="71"/>
      <c r="I581" s="70"/>
      <c r="J581" s="71"/>
      <c r="K581" s="70"/>
      <c r="L581" s="71">
        <v>3302.15</v>
      </c>
    </row>
    <row r="582" spans="1:82" ht="71.25" x14ac:dyDescent="0.2">
      <c r="A582" s="67"/>
      <c r="B582" s="67" t="s">
        <v>164</v>
      </c>
      <c r="C582" s="67" t="s">
        <v>789</v>
      </c>
      <c r="D582" s="68" t="s">
        <v>141</v>
      </c>
      <c r="E582" s="69">
        <v>121</v>
      </c>
      <c r="F582" s="69"/>
      <c r="G582" s="69">
        <v>121</v>
      </c>
      <c r="H582" s="71"/>
      <c r="I582" s="70"/>
      <c r="J582" s="71"/>
      <c r="K582" s="70"/>
      <c r="L582" s="71">
        <v>3995.6</v>
      </c>
    </row>
    <row r="583" spans="1:82" ht="71.25" x14ac:dyDescent="0.2">
      <c r="A583" s="78"/>
      <c r="B583" s="78" t="s">
        <v>165</v>
      </c>
      <c r="C583" s="78" t="s">
        <v>790</v>
      </c>
      <c r="D583" s="79" t="s">
        <v>141</v>
      </c>
      <c r="E583" s="80">
        <v>72</v>
      </c>
      <c r="F583" s="80"/>
      <c r="G583" s="80">
        <v>72</v>
      </c>
      <c r="H583" s="81"/>
      <c r="I583" s="82"/>
      <c r="J583" s="81"/>
      <c r="K583" s="82"/>
      <c r="L583" s="81">
        <v>2377.5500000000002</v>
      </c>
    </row>
    <row r="584" spans="1:82" ht="15" x14ac:dyDescent="0.2">
      <c r="C584" s="87" t="s">
        <v>736</v>
      </c>
      <c r="D584" s="87"/>
      <c r="E584" s="87"/>
      <c r="F584" s="87"/>
      <c r="G584" s="87"/>
      <c r="H584" s="87"/>
      <c r="I584" s="88">
        <v>18219.339285714286</v>
      </c>
      <c r="J584" s="88"/>
      <c r="K584" s="88">
        <v>10202.830000000002</v>
      </c>
      <c r="L584" s="88"/>
      <c r="AD584">
        <f>ROUND((Source!AT218/100)*((ROUND(SUMIF(SmtRes!AQ218:'SmtRes'!AQ223,"=1",SmtRes!AD218:'SmtRes'!AD223)*Source!I218, 2)+ROUND(SUMIF(SmtRes!AQ218:'SmtRes'!AQ223,"=1",SmtRes!AC218:'SmtRes'!AC223)*Source!I218, 2))), 2)</f>
        <v>590.76</v>
      </c>
      <c r="AE584">
        <f>ROUND((Source!AU218/100)*((ROUND(SUMIF(SmtRes!AQ218:'SmtRes'!AQ223,"=1",SmtRes!AD218:'SmtRes'!AD223)*Source!I218, 2)+ROUND(SUMIF(SmtRes!AQ218:'SmtRes'!AQ223,"=1",SmtRes!AC218:'SmtRes'!AC223)*Source!I218, 2))), 2)</f>
        <v>351.53</v>
      </c>
      <c r="AN584" s="83">
        <f>L570+L572+L575+L582+L583+L573</f>
        <v>10202.830000000002</v>
      </c>
      <c r="AO584" s="83">
        <f>L572</f>
        <v>22.92</v>
      </c>
      <c r="AQ584" t="s">
        <v>737</v>
      </c>
      <c r="AR584" s="83">
        <f>L570</f>
        <v>3302.15</v>
      </c>
      <c r="AT584" s="83">
        <f>L573</f>
        <v>0</v>
      </c>
      <c r="AV584" t="s">
        <v>737</v>
      </c>
      <c r="AW584" s="83">
        <f>L575</f>
        <v>504.61</v>
      </c>
      <c r="AZ584">
        <f>Source!X218</f>
        <v>3995.6</v>
      </c>
      <c r="BA584">
        <f>Source!Y218</f>
        <v>2377.5500000000002</v>
      </c>
      <c r="CD584">
        <v>1</v>
      </c>
    </row>
    <row r="586" spans="1:82" ht="15" x14ac:dyDescent="0.2">
      <c r="A586" s="91"/>
      <c r="B586" s="92"/>
      <c r="C586" s="93" t="s">
        <v>740</v>
      </c>
      <c r="D586" s="93"/>
      <c r="E586" s="93"/>
      <c r="F586" s="93"/>
      <c r="G586" s="93"/>
      <c r="H586" s="93"/>
      <c r="I586" s="77"/>
      <c r="J586" s="91"/>
      <c r="K586" s="94"/>
      <c r="L586" s="77">
        <v>9191.630000000001</v>
      </c>
    </row>
    <row r="587" spans="1:82" ht="14.25" x14ac:dyDescent="0.2">
      <c r="A587" s="86"/>
      <c r="B587" s="89"/>
      <c r="C587" s="95" t="s">
        <v>741</v>
      </c>
      <c r="D587" s="90"/>
      <c r="E587" s="90"/>
      <c r="F587" s="90"/>
      <c r="G587" s="90"/>
      <c r="H587" s="90"/>
      <c r="I587" s="71"/>
      <c r="J587" s="86"/>
      <c r="K587" s="69"/>
      <c r="L587" s="71"/>
    </row>
    <row r="588" spans="1:82" ht="14.25" x14ac:dyDescent="0.2">
      <c r="A588" s="86"/>
      <c r="B588" s="89"/>
      <c r="C588" s="90" t="s">
        <v>742</v>
      </c>
      <c r="D588" s="90"/>
      <c r="E588" s="90"/>
      <c r="F588" s="90"/>
      <c r="G588" s="90"/>
      <c r="H588" s="90"/>
      <c r="I588" s="71"/>
      <c r="J588" s="86"/>
      <c r="K588" s="69"/>
      <c r="L588" s="71">
        <v>8491.24</v>
      </c>
    </row>
    <row r="589" spans="1:82" ht="14.25" hidden="1" x14ac:dyDescent="0.2">
      <c r="A589" s="86"/>
      <c r="B589" s="89"/>
      <c r="C589" s="90" t="s">
        <v>743</v>
      </c>
      <c r="D589" s="90"/>
      <c r="E589" s="90"/>
      <c r="F589" s="90"/>
      <c r="G589" s="90"/>
      <c r="H589" s="90"/>
      <c r="I589" s="71"/>
      <c r="J589" s="86"/>
      <c r="K589" s="69"/>
      <c r="L589" s="71">
        <v>58.930000000000007</v>
      </c>
    </row>
    <row r="590" spans="1:82" ht="14.25" hidden="1" x14ac:dyDescent="0.2">
      <c r="A590" s="86"/>
      <c r="B590" s="89"/>
      <c r="C590" s="95" t="s">
        <v>744</v>
      </c>
      <c r="D590" s="90"/>
      <c r="E590" s="90"/>
      <c r="F590" s="90"/>
      <c r="G590" s="90"/>
      <c r="H590" s="90"/>
      <c r="I590" s="71"/>
      <c r="J590" s="86"/>
      <c r="K590" s="69"/>
      <c r="L590" s="71"/>
    </row>
    <row r="591" spans="1:82" ht="14.25" x14ac:dyDescent="0.2">
      <c r="A591" s="86"/>
      <c r="B591" s="89"/>
      <c r="C591" s="90" t="s">
        <v>743</v>
      </c>
      <c r="D591" s="90"/>
      <c r="E591" s="90"/>
      <c r="F591" s="90"/>
      <c r="G591" s="90"/>
      <c r="H591" s="90"/>
      <c r="I591" s="71"/>
      <c r="J591" s="86"/>
      <c r="K591" s="69"/>
      <c r="L591" s="71">
        <v>58.930000000000007</v>
      </c>
    </row>
    <row r="592" spans="1:82" ht="14.25" hidden="1" x14ac:dyDescent="0.2">
      <c r="A592" s="86"/>
      <c r="B592" s="89"/>
      <c r="C592" s="95" t="s">
        <v>745</v>
      </c>
      <c r="D592" s="90"/>
      <c r="E592" s="90"/>
      <c r="F592" s="90"/>
      <c r="G592" s="90"/>
      <c r="H592" s="90"/>
      <c r="I592" s="71"/>
      <c r="J592" s="86"/>
      <c r="K592" s="69"/>
      <c r="L592" s="71"/>
    </row>
    <row r="593" spans="1:12" ht="14.25" hidden="1" x14ac:dyDescent="0.2">
      <c r="A593" s="86"/>
      <c r="B593" s="89"/>
      <c r="C593" s="90" t="s">
        <v>765</v>
      </c>
      <c r="D593" s="90"/>
      <c r="E593" s="90"/>
      <c r="F593" s="90"/>
      <c r="G593" s="90"/>
      <c r="H593" s="90"/>
      <c r="I593" s="71"/>
      <c r="J593" s="86"/>
      <c r="K593" s="69"/>
      <c r="L593" s="71">
        <v>0</v>
      </c>
    </row>
    <row r="594" spans="1:12" ht="14.25" hidden="1" x14ac:dyDescent="0.2">
      <c r="A594" s="86"/>
      <c r="B594" s="89"/>
      <c r="C594" s="90" t="s">
        <v>746</v>
      </c>
      <c r="D594" s="90"/>
      <c r="E594" s="90"/>
      <c r="F594" s="90"/>
      <c r="G594" s="90"/>
      <c r="H594" s="90"/>
      <c r="I594" s="71"/>
      <c r="J594" s="86"/>
      <c r="K594" s="69"/>
      <c r="L594" s="71">
        <v>0</v>
      </c>
    </row>
    <row r="595" spans="1:12" ht="14.25" x14ac:dyDescent="0.2">
      <c r="A595" s="86"/>
      <c r="B595" s="89"/>
      <c r="C595" s="90" t="s">
        <v>747</v>
      </c>
      <c r="D595" s="90"/>
      <c r="E595" s="90"/>
      <c r="F595" s="90"/>
      <c r="G595" s="90"/>
      <c r="H595" s="90"/>
      <c r="I595" s="71"/>
      <c r="J595" s="86"/>
      <c r="K595" s="69"/>
      <c r="L595" s="71">
        <v>641.46</v>
      </c>
    </row>
    <row r="596" spans="1:12" ht="14.25" x14ac:dyDescent="0.2">
      <c r="A596" s="86"/>
      <c r="B596" s="89"/>
      <c r="C596" s="95" t="s">
        <v>744</v>
      </c>
      <c r="D596" s="90"/>
      <c r="E596" s="90"/>
      <c r="F596" s="90"/>
      <c r="G596" s="90"/>
      <c r="H596" s="90"/>
      <c r="I596" s="71"/>
      <c r="J596" s="86"/>
      <c r="K596" s="69"/>
      <c r="L596" s="71"/>
    </row>
    <row r="597" spans="1:12" ht="14.25" x14ac:dyDescent="0.2">
      <c r="A597" s="86"/>
      <c r="B597" s="89"/>
      <c r="C597" s="90" t="s">
        <v>748</v>
      </c>
      <c r="D597" s="90"/>
      <c r="E597" s="90"/>
      <c r="F597" s="90"/>
      <c r="G597" s="90"/>
      <c r="H597" s="90"/>
      <c r="I597" s="71"/>
      <c r="J597" s="86"/>
      <c r="K597" s="69"/>
      <c r="L597" s="71">
        <v>641.46</v>
      </c>
    </row>
    <row r="598" spans="1:12" ht="14.25" hidden="1" x14ac:dyDescent="0.2">
      <c r="A598" s="86"/>
      <c r="B598" s="89"/>
      <c r="C598" s="90" t="s">
        <v>749</v>
      </c>
      <c r="D598" s="90"/>
      <c r="E598" s="90"/>
      <c r="F598" s="90"/>
      <c r="G598" s="90"/>
      <c r="H598" s="90"/>
      <c r="I598" s="71"/>
      <c r="J598" s="86"/>
      <c r="K598" s="69"/>
      <c r="L598" s="71">
        <v>0</v>
      </c>
    </row>
    <row r="599" spans="1:12" ht="14.25" hidden="1" x14ac:dyDescent="0.2">
      <c r="A599" s="86"/>
      <c r="B599" s="89"/>
      <c r="C599" s="90" t="s">
        <v>750</v>
      </c>
      <c r="D599" s="90"/>
      <c r="E599" s="90"/>
      <c r="F599" s="90"/>
      <c r="G599" s="90"/>
      <c r="H599" s="90"/>
      <c r="I599" s="71"/>
      <c r="J599" s="86"/>
      <c r="K599" s="69"/>
      <c r="L599" s="71">
        <v>0</v>
      </c>
    </row>
    <row r="600" spans="1:12" ht="14.25" x14ac:dyDescent="0.2">
      <c r="A600" s="86"/>
      <c r="B600" s="89"/>
      <c r="C600" s="90" t="s">
        <v>751</v>
      </c>
      <c r="D600" s="90"/>
      <c r="E600" s="90"/>
      <c r="F600" s="90"/>
      <c r="G600" s="90"/>
      <c r="H600" s="90"/>
      <c r="I600" s="71"/>
      <c r="J600" s="86"/>
      <c r="K600" s="69"/>
      <c r="L600" s="71">
        <v>8491.24</v>
      </c>
    </row>
    <row r="601" spans="1:12" ht="14.25" x14ac:dyDescent="0.2">
      <c r="A601" s="86"/>
      <c r="B601" s="89"/>
      <c r="C601" s="90" t="s">
        <v>752</v>
      </c>
      <c r="D601" s="90"/>
      <c r="E601" s="90"/>
      <c r="F601" s="90"/>
      <c r="G601" s="90"/>
      <c r="H601" s="90"/>
      <c r="I601" s="71"/>
      <c r="J601" s="86"/>
      <c r="K601" s="69"/>
      <c r="L601" s="71">
        <v>10274.4</v>
      </c>
    </row>
    <row r="602" spans="1:12" ht="14.25" x14ac:dyDescent="0.2">
      <c r="A602" s="86"/>
      <c r="B602" s="89"/>
      <c r="C602" s="90" t="s">
        <v>753</v>
      </c>
      <c r="D602" s="90"/>
      <c r="E602" s="90"/>
      <c r="F602" s="90"/>
      <c r="G602" s="90"/>
      <c r="H602" s="90"/>
      <c r="I602" s="71"/>
      <c r="J602" s="86"/>
      <c r="K602" s="69"/>
      <c r="L602" s="71">
        <v>6113.6900000000005</v>
      </c>
    </row>
    <row r="603" spans="1:12" ht="14.25" hidden="1" x14ac:dyDescent="0.2">
      <c r="A603" s="86"/>
      <c r="B603" s="89"/>
      <c r="C603" s="90" t="s">
        <v>754</v>
      </c>
      <c r="D603" s="90"/>
      <c r="E603" s="90"/>
      <c r="F603" s="90"/>
      <c r="G603" s="90"/>
      <c r="H603" s="90"/>
      <c r="I603" s="71"/>
      <c r="J603" s="86"/>
      <c r="K603" s="69"/>
      <c r="L603" s="71">
        <v>0</v>
      </c>
    </row>
    <row r="604" spans="1:12" ht="14.25" hidden="1" x14ac:dyDescent="0.2">
      <c r="A604" s="86"/>
      <c r="B604" s="89"/>
      <c r="C604" s="95" t="s">
        <v>741</v>
      </c>
      <c r="D604" s="90"/>
      <c r="E604" s="90"/>
      <c r="F604" s="90"/>
      <c r="G604" s="90"/>
      <c r="H604" s="90"/>
      <c r="I604" s="71"/>
      <c r="J604" s="86"/>
      <c r="K604" s="69"/>
      <c r="L604" s="71"/>
    </row>
    <row r="605" spans="1:12" ht="14.25" hidden="1" x14ac:dyDescent="0.2">
      <c r="A605" s="86"/>
      <c r="B605" s="89"/>
      <c r="C605" s="90" t="s">
        <v>755</v>
      </c>
      <c r="D605" s="90"/>
      <c r="E605" s="90"/>
      <c r="F605" s="90"/>
      <c r="G605" s="90"/>
      <c r="H605" s="90"/>
      <c r="I605" s="71"/>
      <c r="J605" s="86"/>
      <c r="K605" s="69"/>
      <c r="L605" s="71">
        <v>0</v>
      </c>
    </row>
    <row r="606" spans="1:12" ht="14.25" hidden="1" x14ac:dyDescent="0.2">
      <c r="A606" s="86"/>
      <c r="B606" s="89"/>
      <c r="C606" s="90" t="s">
        <v>756</v>
      </c>
      <c r="D606" s="90"/>
      <c r="E606" s="90"/>
      <c r="F606" s="90"/>
      <c r="G606" s="90"/>
      <c r="H606" s="90"/>
      <c r="I606" s="71"/>
      <c r="J606" s="86"/>
      <c r="K606" s="69"/>
      <c r="L606" s="71">
        <v>0</v>
      </c>
    </row>
    <row r="607" spans="1:12" ht="14.25" hidden="1" x14ac:dyDescent="0.2">
      <c r="A607" s="86"/>
      <c r="B607" s="89"/>
      <c r="C607" s="90" t="s">
        <v>757</v>
      </c>
      <c r="D607" s="90"/>
      <c r="E607" s="90"/>
      <c r="F607" s="90"/>
      <c r="G607" s="90"/>
      <c r="H607" s="90"/>
      <c r="I607" s="71"/>
      <c r="J607" s="86"/>
      <c r="K607" s="69"/>
      <c r="L607" s="71"/>
    </row>
    <row r="608" spans="1:12" ht="14.25" hidden="1" x14ac:dyDescent="0.2">
      <c r="A608" s="86"/>
      <c r="B608" s="89"/>
      <c r="C608" s="90" t="s">
        <v>757</v>
      </c>
      <c r="D608" s="90"/>
      <c r="E608" s="90"/>
      <c r="F608" s="90"/>
      <c r="G608" s="90"/>
      <c r="H608" s="90"/>
      <c r="I608" s="71"/>
      <c r="J608" s="86"/>
      <c r="K608" s="69"/>
      <c r="L608" s="71">
        <v>0</v>
      </c>
    </row>
    <row r="609" spans="1:12" ht="14.25" hidden="1" x14ac:dyDescent="0.2">
      <c r="A609" s="86"/>
      <c r="B609" s="89"/>
      <c r="C609" s="90" t="s">
        <v>758</v>
      </c>
      <c r="D609" s="90"/>
      <c r="E609" s="90"/>
      <c r="F609" s="90"/>
      <c r="G609" s="90"/>
      <c r="H609" s="90"/>
      <c r="I609" s="71"/>
      <c r="J609" s="86"/>
      <c r="K609" s="69"/>
      <c r="L609" s="71">
        <v>0</v>
      </c>
    </row>
    <row r="610" spans="1:12" ht="15" x14ac:dyDescent="0.2">
      <c r="A610" s="91"/>
      <c r="B610" s="92"/>
      <c r="C610" s="93" t="s">
        <v>759</v>
      </c>
      <c r="D610" s="93"/>
      <c r="E610" s="93"/>
      <c r="F610" s="93"/>
      <c r="G610" s="93"/>
      <c r="H610" s="93"/>
      <c r="I610" s="77"/>
      <c r="J610" s="91"/>
      <c r="K610" s="94"/>
      <c r="L610" s="77">
        <v>25579.72</v>
      </c>
    </row>
    <row r="611" spans="1:12" ht="14.25" x14ac:dyDescent="0.2">
      <c r="A611" s="86"/>
      <c r="B611" s="89"/>
      <c r="C611" s="95" t="s">
        <v>760</v>
      </c>
      <c r="D611" s="90"/>
      <c r="E611" s="90"/>
      <c r="F611" s="90"/>
      <c r="G611" s="90"/>
      <c r="H611" s="90"/>
      <c r="I611" s="71"/>
      <c r="J611" s="86"/>
      <c r="K611" s="69"/>
      <c r="L611" s="71"/>
    </row>
    <row r="612" spans="1:12" ht="14.25" hidden="1" x14ac:dyDescent="0.2">
      <c r="A612" s="86"/>
      <c r="B612" s="89"/>
      <c r="C612" s="90" t="s">
        <v>761</v>
      </c>
      <c r="D612" s="90"/>
      <c r="E612" s="90"/>
      <c r="F612" s="90"/>
      <c r="G612" s="90"/>
      <c r="H612" s="90"/>
      <c r="I612" s="71"/>
      <c r="J612" s="86"/>
      <c r="K612" s="69"/>
      <c r="L612" s="71">
        <v>0</v>
      </c>
    </row>
    <row r="613" spans="1:12" ht="14.25" hidden="1" x14ac:dyDescent="0.2">
      <c r="A613" s="86"/>
      <c r="B613" s="89"/>
      <c r="C613" s="90" t="s">
        <v>762</v>
      </c>
      <c r="D613" s="90"/>
      <c r="E613" s="90"/>
      <c r="F613" s="90"/>
      <c r="G613" s="90"/>
      <c r="H613" s="90"/>
      <c r="I613" s="71"/>
      <c r="J613" s="86"/>
      <c r="K613" s="69"/>
      <c r="L613" s="71">
        <v>0</v>
      </c>
    </row>
    <row r="614" spans="1:12" ht="14.25" x14ac:dyDescent="0.2">
      <c r="A614" s="86"/>
      <c r="B614" s="89"/>
      <c r="C614" s="90" t="s">
        <v>763</v>
      </c>
      <c r="D614" s="90"/>
      <c r="E614" s="90"/>
      <c r="F614" s="96"/>
      <c r="G614" s="76">
        <v>9.7394400000000001</v>
      </c>
      <c r="H614" s="86"/>
      <c r="I614" s="86"/>
      <c r="J614" s="86"/>
      <c r="K614" s="86"/>
      <c r="L614" s="86"/>
    </row>
    <row r="615" spans="1:12" ht="14.25" hidden="1" customHeight="1" x14ac:dyDescent="0.2">
      <c r="A615" s="86"/>
      <c r="B615" s="89"/>
      <c r="C615" s="90" t="s">
        <v>764</v>
      </c>
      <c r="D615" s="90"/>
      <c r="E615" s="90"/>
      <c r="F615" s="96"/>
      <c r="G615" s="76">
        <v>0</v>
      </c>
      <c r="H615" s="86"/>
      <c r="I615" s="86"/>
      <c r="J615" s="86"/>
      <c r="K615" s="86"/>
      <c r="L615" s="86"/>
    </row>
    <row r="618" spans="1:12" ht="15" x14ac:dyDescent="0.2">
      <c r="A618" s="103"/>
      <c r="B618" s="104"/>
      <c r="C618" s="105" t="s">
        <v>820</v>
      </c>
      <c r="D618" s="105"/>
      <c r="E618" s="105"/>
      <c r="F618" s="105"/>
      <c r="G618" s="105"/>
      <c r="H618" s="105"/>
      <c r="I618" s="106"/>
      <c r="J618" s="103"/>
      <c r="K618" s="107"/>
      <c r="L618" s="106"/>
    </row>
    <row r="620" spans="1:12" ht="15" x14ac:dyDescent="0.2">
      <c r="A620" s="91"/>
      <c r="B620" s="92"/>
      <c r="C620" s="93" t="s">
        <v>821</v>
      </c>
      <c r="D620" s="93"/>
      <c r="E620" s="93"/>
      <c r="F620" s="93"/>
      <c r="G620" s="93"/>
      <c r="H620" s="93"/>
      <c r="I620" s="77"/>
      <c r="J620" s="91"/>
      <c r="K620" s="94"/>
      <c r="L620" s="77">
        <v>369576.92</v>
      </c>
    </row>
    <row r="621" spans="1:12" ht="14.25" x14ac:dyDescent="0.2">
      <c r="A621" s="86"/>
      <c r="B621" s="89"/>
      <c r="C621" s="95" t="s">
        <v>741</v>
      </c>
      <c r="D621" s="90"/>
      <c r="E621" s="90"/>
      <c r="F621" s="90"/>
      <c r="G621" s="90"/>
      <c r="H621" s="90"/>
      <c r="I621" s="71"/>
      <c r="J621" s="86"/>
      <c r="K621" s="69"/>
      <c r="L621" s="71"/>
    </row>
    <row r="622" spans="1:12" ht="14.25" x14ac:dyDescent="0.2">
      <c r="A622" s="86"/>
      <c r="B622" s="89"/>
      <c r="C622" s="90" t="s">
        <v>822</v>
      </c>
      <c r="D622" s="90"/>
      <c r="E622" s="90"/>
      <c r="F622" s="90"/>
      <c r="G622" s="90"/>
      <c r="H622" s="90"/>
      <c r="I622" s="71"/>
      <c r="J622" s="86"/>
      <c r="K622" s="69"/>
      <c r="L622" s="71">
        <v>259457.88000000003</v>
      </c>
    </row>
    <row r="623" spans="1:12" ht="14.25" x14ac:dyDescent="0.2">
      <c r="A623" s="86"/>
      <c r="B623" s="89"/>
      <c r="C623" s="95" t="s">
        <v>741</v>
      </c>
      <c r="D623" s="90"/>
      <c r="E623" s="90"/>
      <c r="F623" s="90"/>
      <c r="G623" s="90"/>
      <c r="H623" s="90"/>
      <c r="I623" s="71"/>
      <c r="J623" s="86"/>
      <c r="K623" s="69"/>
      <c r="L623" s="71"/>
    </row>
    <row r="624" spans="1:12" ht="14.25" x14ac:dyDescent="0.2">
      <c r="A624" s="86"/>
      <c r="B624" s="89"/>
      <c r="C624" s="90" t="s">
        <v>823</v>
      </c>
      <c r="D624" s="90"/>
      <c r="E624" s="90"/>
      <c r="F624" s="90"/>
      <c r="G624" s="90"/>
      <c r="H624" s="90"/>
      <c r="I624" s="71"/>
      <c r="J624" s="86"/>
      <c r="K624" s="69"/>
      <c r="L624" s="71">
        <v>67331.929999999993</v>
      </c>
    </row>
    <row r="625" spans="1:12" ht="14.25" hidden="1" x14ac:dyDescent="0.2">
      <c r="A625" s="86"/>
      <c r="B625" s="89"/>
      <c r="C625" s="90" t="s">
        <v>743</v>
      </c>
      <c r="D625" s="90"/>
      <c r="E625" s="90"/>
      <c r="F625" s="90"/>
      <c r="G625" s="90"/>
      <c r="H625" s="90"/>
      <c r="I625" s="71"/>
      <c r="J625" s="86"/>
      <c r="K625" s="69"/>
      <c r="L625" s="71">
        <v>2268.8500000000004</v>
      </c>
    </row>
    <row r="626" spans="1:12" ht="14.25" hidden="1" x14ac:dyDescent="0.2">
      <c r="A626" s="86"/>
      <c r="B626" s="89"/>
      <c r="C626" s="95" t="s">
        <v>744</v>
      </c>
      <c r="D626" s="90"/>
      <c r="E626" s="90"/>
      <c r="F626" s="90"/>
      <c r="G626" s="90"/>
      <c r="H626" s="90"/>
      <c r="I626" s="71"/>
      <c r="J626" s="86"/>
      <c r="K626" s="69"/>
      <c r="L626" s="71"/>
    </row>
    <row r="627" spans="1:12" ht="14.25" x14ac:dyDescent="0.2">
      <c r="A627" s="86"/>
      <c r="B627" s="89"/>
      <c r="C627" s="90" t="s">
        <v>743</v>
      </c>
      <c r="D627" s="90"/>
      <c r="E627" s="90"/>
      <c r="F627" s="90"/>
      <c r="G627" s="90"/>
      <c r="H627" s="90"/>
      <c r="I627" s="71"/>
      <c r="J627" s="86"/>
      <c r="K627" s="69"/>
      <c r="L627" s="71">
        <v>1174.6400000000003</v>
      </c>
    </row>
    <row r="628" spans="1:12" ht="14.25" hidden="1" x14ac:dyDescent="0.2">
      <c r="A628" s="86"/>
      <c r="B628" s="89"/>
      <c r="C628" s="95" t="s">
        <v>745</v>
      </c>
      <c r="D628" s="90"/>
      <c r="E628" s="90"/>
      <c r="F628" s="90"/>
      <c r="G628" s="90"/>
      <c r="H628" s="90"/>
      <c r="I628" s="71"/>
      <c r="J628" s="86"/>
      <c r="K628" s="69"/>
      <c r="L628" s="71"/>
    </row>
    <row r="629" spans="1:12" ht="14.25" x14ac:dyDescent="0.2">
      <c r="A629" s="86"/>
      <c r="B629" s="89"/>
      <c r="C629" s="90" t="s">
        <v>765</v>
      </c>
      <c r="D629" s="90"/>
      <c r="E629" s="90"/>
      <c r="F629" s="90"/>
      <c r="G629" s="90"/>
      <c r="H629" s="90"/>
      <c r="I629" s="71"/>
      <c r="J629" s="86"/>
      <c r="K629" s="69"/>
      <c r="L629" s="71">
        <v>1094.21</v>
      </c>
    </row>
    <row r="630" spans="1:12" ht="14.25" hidden="1" x14ac:dyDescent="0.2">
      <c r="A630" s="86"/>
      <c r="B630" s="89"/>
      <c r="C630" s="90" t="s">
        <v>746</v>
      </c>
      <c r="D630" s="90"/>
      <c r="E630" s="90"/>
      <c r="F630" s="90"/>
      <c r="G630" s="90"/>
      <c r="H630" s="90"/>
      <c r="I630" s="71"/>
      <c r="J630" s="86"/>
      <c r="K630" s="69"/>
      <c r="L630" s="71">
        <v>0</v>
      </c>
    </row>
    <row r="631" spans="1:12" ht="14.25" x14ac:dyDescent="0.2">
      <c r="A631" s="86"/>
      <c r="B631" s="89"/>
      <c r="C631" s="90" t="s">
        <v>747</v>
      </c>
      <c r="D631" s="90"/>
      <c r="E631" s="90"/>
      <c r="F631" s="90"/>
      <c r="G631" s="90"/>
      <c r="H631" s="90"/>
      <c r="I631" s="71"/>
      <c r="J631" s="86"/>
      <c r="K631" s="69"/>
      <c r="L631" s="71">
        <v>189857.10000000003</v>
      </c>
    </row>
    <row r="632" spans="1:12" ht="14.25" x14ac:dyDescent="0.2">
      <c r="A632" s="86"/>
      <c r="B632" s="89"/>
      <c r="C632" s="95" t="s">
        <v>744</v>
      </c>
      <c r="D632" s="90"/>
      <c r="E632" s="90"/>
      <c r="F632" s="90"/>
      <c r="G632" s="90"/>
      <c r="H632" s="90"/>
      <c r="I632" s="71"/>
      <c r="J632" s="86"/>
      <c r="K632" s="69"/>
      <c r="L632" s="71"/>
    </row>
    <row r="633" spans="1:12" ht="14.25" x14ac:dyDescent="0.2">
      <c r="A633" s="86"/>
      <c r="B633" s="89"/>
      <c r="C633" s="90" t="s">
        <v>748</v>
      </c>
      <c r="D633" s="90"/>
      <c r="E633" s="90"/>
      <c r="F633" s="90"/>
      <c r="G633" s="90"/>
      <c r="H633" s="90"/>
      <c r="I633" s="71"/>
      <c r="J633" s="86"/>
      <c r="K633" s="69"/>
      <c r="L633" s="71">
        <v>189857.10000000003</v>
      </c>
    </row>
    <row r="634" spans="1:12" ht="14.25" hidden="1" x14ac:dyDescent="0.2">
      <c r="A634" s="86"/>
      <c r="B634" s="89"/>
      <c r="C634" s="90" t="s">
        <v>749</v>
      </c>
      <c r="D634" s="90"/>
      <c r="E634" s="90"/>
      <c r="F634" s="90"/>
      <c r="G634" s="90"/>
      <c r="H634" s="90"/>
      <c r="I634" s="71"/>
      <c r="J634" s="86"/>
      <c r="K634" s="69"/>
      <c r="L634" s="71">
        <v>0</v>
      </c>
    </row>
    <row r="635" spans="1:12" ht="14.25" hidden="1" x14ac:dyDescent="0.2">
      <c r="A635" s="86"/>
      <c r="B635" s="89"/>
      <c r="C635" s="90" t="s">
        <v>750</v>
      </c>
      <c r="D635" s="90"/>
      <c r="E635" s="90"/>
      <c r="F635" s="90"/>
      <c r="G635" s="90"/>
      <c r="H635" s="90"/>
      <c r="I635" s="71"/>
      <c r="J635" s="86"/>
      <c r="K635" s="69"/>
      <c r="L635" s="71">
        <v>0</v>
      </c>
    </row>
    <row r="636" spans="1:12" ht="14.25" x14ac:dyDescent="0.2">
      <c r="A636" s="86"/>
      <c r="B636" s="89"/>
      <c r="C636" s="90" t="s">
        <v>824</v>
      </c>
      <c r="D636" s="90"/>
      <c r="E636" s="90"/>
      <c r="F636" s="90"/>
      <c r="G636" s="90"/>
      <c r="H636" s="90"/>
      <c r="I636" s="71"/>
      <c r="J636" s="86"/>
      <c r="K636" s="69"/>
      <c r="L636" s="71">
        <v>68426.14</v>
      </c>
    </row>
    <row r="637" spans="1:12" ht="14.25" x14ac:dyDescent="0.2">
      <c r="A637" s="86"/>
      <c r="B637" s="89"/>
      <c r="C637" s="90" t="s">
        <v>825</v>
      </c>
      <c r="D637" s="90"/>
      <c r="E637" s="90"/>
      <c r="F637" s="90"/>
      <c r="G637" s="90"/>
      <c r="H637" s="90"/>
      <c r="I637" s="71"/>
      <c r="J637" s="86"/>
      <c r="K637" s="69"/>
      <c r="L637" s="71">
        <v>71747.87</v>
      </c>
    </row>
    <row r="638" spans="1:12" ht="14.25" x14ac:dyDescent="0.2">
      <c r="A638" s="86"/>
      <c r="B638" s="89"/>
      <c r="C638" s="90" t="s">
        <v>826</v>
      </c>
      <c r="D638" s="90"/>
      <c r="E638" s="90"/>
      <c r="F638" s="90"/>
      <c r="G638" s="90"/>
      <c r="H638" s="90"/>
      <c r="I638" s="71"/>
      <c r="J638" s="86"/>
      <c r="K638" s="69"/>
      <c r="L638" s="71">
        <v>38371.17</v>
      </c>
    </row>
    <row r="640" spans="1:12" ht="15" x14ac:dyDescent="0.2">
      <c r="A640" s="91"/>
      <c r="B640" s="92"/>
      <c r="C640" s="93" t="s">
        <v>827</v>
      </c>
      <c r="D640" s="93"/>
      <c r="E640" s="93"/>
      <c r="F640" s="93"/>
      <c r="G640" s="93"/>
      <c r="H640" s="93"/>
      <c r="I640" s="77"/>
      <c r="J640" s="91"/>
      <c r="K640" s="94"/>
      <c r="L640" s="77">
        <v>2462.3300000000004</v>
      </c>
    </row>
    <row r="641" spans="1:12" ht="14.25" x14ac:dyDescent="0.2">
      <c r="A641" s="86"/>
      <c r="B641" s="89"/>
      <c r="C641" s="95" t="s">
        <v>741</v>
      </c>
      <c r="D641" s="90"/>
      <c r="E641" s="90"/>
      <c r="F641" s="90"/>
      <c r="G641" s="90"/>
      <c r="H641" s="90"/>
      <c r="I641" s="71"/>
      <c r="J641" s="86"/>
      <c r="K641" s="69"/>
      <c r="L641" s="71"/>
    </row>
    <row r="642" spans="1:12" ht="14.25" x14ac:dyDescent="0.2">
      <c r="A642" s="86"/>
      <c r="B642" s="89"/>
      <c r="C642" s="90" t="s">
        <v>822</v>
      </c>
      <c r="D642" s="90"/>
      <c r="E642" s="90"/>
      <c r="F642" s="90"/>
      <c r="G642" s="90"/>
      <c r="H642" s="90"/>
      <c r="I642" s="71"/>
      <c r="J642" s="86"/>
      <c r="K642" s="69"/>
      <c r="L642" s="71">
        <v>1056.1200000000001</v>
      </c>
    </row>
    <row r="643" spans="1:12" ht="14.25" x14ac:dyDescent="0.2">
      <c r="A643" s="86"/>
      <c r="B643" s="89"/>
      <c r="C643" s="95" t="s">
        <v>741</v>
      </c>
      <c r="D643" s="90"/>
      <c r="E643" s="90"/>
      <c r="F643" s="90"/>
      <c r="G643" s="90"/>
      <c r="H643" s="90"/>
      <c r="I643" s="71"/>
      <c r="J643" s="86"/>
      <c r="K643" s="69"/>
      <c r="L643" s="71"/>
    </row>
    <row r="644" spans="1:12" ht="14.25" x14ac:dyDescent="0.2">
      <c r="A644" s="86"/>
      <c r="B644" s="89"/>
      <c r="C644" s="90" t="s">
        <v>823</v>
      </c>
      <c r="D644" s="90"/>
      <c r="E644" s="90"/>
      <c r="F644" s="90"/>
      <c r="G644" s="90"/>
      <c r="H644" s="90"/>
      <c r="I644" s="71"/>
      <c r="J644" s="86"/>
      <c r="K644" s="69"/>
      <c r="L644" s="71">
        <v>1033.98</v>
      </c>
    </row>
    <row r="645" spans="1:12" ht="14.25" hidden="1" x14ac:dyDescent="0.2">
      <c r="A645" s="86"/>
      <c r="B645" s="89"/>
      <c r="C645" s="90" t="s">
        <v>743</v>
      </c>
      <c r="D645" s="90"/>
      <c r="E645" s="90"/>
      <c r="F645" s="90"/>
      <c r="G645" s="90"/>
      <c r="H645" s="90"/>
      <c r="I645" s="71"/>
      <c r="J645" s="86"/>
      <c r="K645" s="69"/>
      <c r="L645" s="71">
        <v>0</v>
      </c>
    </row>
    <row r="646" spans="1:12" ht="14.25" hidden="1" x14ac:dyDescent="0.2">
      <c r="A646" s="86"/>
      <c r="B646" s="89"/>
      <c r="C646" s="95" t="s">
        <v>744</v>
      </c>
      <c r="D646" s="90"/>
      <c r="E646" s="90"/>
      <c r="F646" s="90"/>
      <c r="G646" s="90"/>
      <c r="H646" s="90"/>
      <c r="I646" s="71"/>
      <c r="J646" s="86"/>
      <c r="K646" s="69"/>
      <c r="L646" s="71"/>
    </row>
    <row r="647" spans="1:12" ht="14.25" hidden="1" x14ac:dyDescent="0.2">
      <c r="A647" s="86"/>
      <c r="B647" s="89"/>
      <c r="C647" s="90" t="s">
        <v>743</v>
      </c>
      <c r="D647" s="90"/>
      <c r="E647" s="90"/>
      <c r="F647" s="90"/>
      <c r="G647" s="90"/>
      <c r="H647" s="90"/>
      <c r="I647" s="71"/>
      <c r="J647" s="86"/>
      <c r="K647" s="69"/>
      <c r="L647" s="71">
        <v>0</v>
      </c>
    </row>
    <row r="648" spans="1:12" ht="14.25" hidden="1" x14ac:dyDescent="0.2">
      <c r="A648" s="86"/>
      <c r="B648" s="89"/>
      <c r="C648" s="95" t="s">
        <v>745</v>
      </c>
      <c r="D648" s="90"/>
      <c r="E648" s="90"/>
      <c r="F648" s="90"/>
      <c r="G648" s="90"/>
      <c r="H648" s="90"/>
      <c r="I648" s="71"/>
      <c r="J648" s="86"/>
      <c r="K648" s="69"/>
      <c r="L648" s="71"/>
    </row>
    <row r="649" spans="1:12" ht="14.25" hidden="1" x14ac:dyDescent="0.2">
      <c r="A649" s="86"/>
      <c r="B649" s="89"/>
      <c r="C649" s="90" t="s">
        <v>765</v>
      </c>
      <c r="D649" s="90"/>
      <c r="E649" s="90"/>
      <c r="F649" s="90"/>
      <c r="G649" s="90"/>
      <c r="H649" s="90"/>
      <c r="I649" s="71"/>
      <c r="J649" s="86"/>
      <c r="K649" s="69"/>
      <c r="L649" s="71">
        <v>0</v>
      </c>
    </row>
    <row r="650" spans="1:12" ht="14.25" hidden="1" x14ac:dyDescent="0.2">
      <c r="A650" s="86"/>
      <c r="B650" s="89"/>
      <c r="C650" s="90" t="s">
        <v>746</v>
      </c>
      <c r="D650" s="90"/>
      <c r="E650" s="90"/>
      <c r="F650" s="90"/>
      <c r="G650" s="90"/>
      <c r="H650" s="90"/>
      <c r="I650" s="71"/>
      <c r="J650" s="86"/>
      <c r="K650" s="69"/>
      <c r="L650" s="71">
        <v>0</v>
      </c>
    </row>
    <row r="651" spans="1:12" ht="14.25" x14ac:dyDescent="0.2">
      <c r="A651" s="86"/>
      <c r="B651" s="89"/>
      <c r="C651" s="90" t="s">
        <v>747</v>
      </c>
      <c r="D651" s="90"/>
      <c r="E651" s="90"/>
      <c r="F651" s="90"/>
      <c r="G651" s="90"/>
      <c r="H651" s="90"/>
      <c r="I651" s="71"/>
      <c r="J651" s="86"/>
      <c r="K651" s="69"/>
      <c r="L651" s="71">
        <v>22.14</v>
      </c>
    </row>
    <row r="652" spans="1:12" ht="14.25" x14ac:dyDescent="0.2">
      <c r="A652" s="86"/>
      <c r="B652" s="89"/>
      <c r="C652" s="95" t="s">
        <v>744</v>
      </c>
      <c r="D652" s="90"/>
      <c r="E652" s="90"/>
      <c r="F652" s="90"/>
      <c r="G652" s="90"/>
      <c r="H652" s="90"/>
      <c r="I652" s="71"/>
      <c r="J652" s="86"/>
      <c r="K652" s="69"/>
      <c r="L652" s="71"/>
    </row>
    <row r="653" spans="1:12" ht="14.25" x14ac:dyDescent="0.2">
      <c r="A653" s="86"/>
      <c r="B653" s="89"/>
      <c r="C653" s="90" t="s">
        <v>748</v>
      </c>
      <c r="D653" s="90"/>
      <c r="E653" s="90"/>
      <c r="F653" s="90"/>
      <c r="G653" s="90"/>
      <c r="H653" s="90"/>
      <c r="I653" s="71"/>
      <c r="J653" s="86"/>
      <c r="K653" s="69"/>
      <c r="L653" s="71">
        <v>22.14</v>
      </c>
    </row>
    <row r="654" spans="1:12" ht="14.25" hidden="1" x14ac:dyDescent="0.2">
      <c r="A654" s="86"/>
      <c r="B654" s="89"/>
      <c r="C654" s="90" t="s">
        <v>749</v>
      </c>
      <c r="D654" s="90"/>
      <c r="E654" s="90"/>
      <c r="F654" s="90"/>
      <c r="G654" s="90"/>
      <c r="H654" s="90"/>
      <c r="I654" s="71"/>
      <c r="J654" s="86"/>
      <c r="K654" s="69"/>
      <c r="L654" s="71">
        <v>0</v>
      </c>
    </row>
    <row r="655" spans="1:12" ht="14.25" hidden="1" x14ac:dyDescent="0.2">
      <c r="A655" s="86"/>
      <c r="B655" s="89"/>
      <c r="C655" s="90" t="s">
        <v>750</v>
      </c>
      <c r="D655" s="90"/>
      <c r="E655" s="90"/>
      <c r="F655" s="90"/>
      <c r="G655" s="90"/>
      <c r="H655" s="90"/>
      <c r="I655" s="71"/>
      <c r="J655" s="86"/>
      <c r="K655" s="69"/>
      <c r="L655" s="71">
        <v>0</v>
      </c>
    </row>
    <row r="656" spans="1:12" ht="14.25" x14ac:dyDescent="0.2">
      <c r="A656" s="86"/>
      <c r="B656" s="89"/>
      <c r="C656" s="90" t="s">
        <v>824</v>
      </c>
      <c r="D656" s="90"/>
      <c r="E656" s="90"/>
      <c r="F656" s="90"/>
      <c r="G656" s="90"/>
      <c r="H656" s="90"/>
      <c r="I656" s="71"/>
      <c r="J656" s="86"/>
      <c r="K656" s="69"/>
      <c r="L656" s="71">
        <v>1033.98</v>
      </c>
    </row>
    <row r="657" spans="1:12" ht="14.25" x14ac:dyDescent="0.2">
      <c r="A657" s="86"/>
      <c r="B657" s="89"/>
      <c r="C657" s="90" t="s">
        <v>825</v>
      </c>
      <c r="D657" s="90"/>
      <c r="E657" s="90"/>
      <c r="F657" s="90"/>
      <c r="G657" s="90"/>
      <c r="H657" s="90"/>
      <c r="I657" s="71"/>
      <c r="J657" s="86"/>
      <c r="K657" s="69"/>
      <c r="L657" s="71">
        <v>930.58</v>
      </c>
    </row>
    <row r="658" spans="1:12" ht="14.25" x14ac:dyDescent="0.2">
      <c r="A658" s="86"/>
      <c r="B658" s="89"/>
      <c r="C658" s="90" t="s">
        <v>826</v>
      </c>
      <c r="D658" s="90"/>
      <c r="E658" s="90"/>
      <c r="F658" s="90"/>
      <c r="G658" s="90"/>
      <c r="H658" s="90"/>
      <c r="I658" s="71"/>
      <c r="J658" s="86"/>
      <c r="K658" s="69"/>
      <c r="L658" s="71">
        <v>475.63</v>
      </c>
    </row>
    <row r="660" spans="1:12" ht="15" x14ac:dyDescent="0.2">
      <c r="A660" s="91"/>
      <c r="B660" s="92"/>
      <c r="C660" s="93" t="s">
        <v>828</v>
      </c>
      <c r="D660" s="93"/>
      <c r="E660" s="93"/>
      <c r="F660" s="93"/>
      <c r="G660" s="93"/>
      <c r="H660" s="93"/>
      <c r="I660" s="77"/>
      <c r="J660" s="91"/>
      <c r="K660" s="94"/>
      <c r="L660" s="77">
        <v>21332.39</v>
      </c>
    </row>
    <row r="661" spans="1:12" ht="14.25" x14ac:dyDescent="0.2">
      <c r="A661" s="86"/>
      <c r="B661" s="89"/>
      <c r="C661" s="95" t="s">
        <v>741</v>
      </c>
      <c r="D661" s="90"/>
      <c r="E661" s="90"/>
      <c r="F661" s="90"/>
      <c r="G661" s="90"/>
      <c r="H661" s="90"/>
      <c r="I661" s="71"/>
      <c r="J661" s="86"/>
      <c r="K661" s="69"/>
      <c r="L661" s="71"/>
    </row>
    <row r="662" spans="1:12" ht="14.25" x14ac:dyDescent="0.2">
      <c r="A662" s="86"/>
      <c r="B662" s="89"/>
      <c r="C662" s="90" t="s">
        <v>755</v>
      </c>
      <c r="D662" s="90"/>
      <c r="E662" s="90"/>
      <c r="F662" s="90"/>
      <c r="G662" s="90"/>
      <c r="H662" s="90"/>
      <c r="I662" s="71"/>
      <c r="J662" s="86"/>
      <c r="K662" s="69"/>
      <c r="L662" s="71">
        <v>21332.39</v>
      </c>
    </row>
    <row r="663" spans="1:12" ht="14.25" hidden="1" x14ac:dyDescent="0.2">
      <c r="A663" s="86"/>
      <c r="B663" s="89"/>
      <c r="C663" s="90" t="s">
        <v>756</v>
      </c>
      <c r="D663" s="90"/>
      <c r="E663" s="90"/>
      <c r="F663" s="90"/>
      <c r="G663" s="90"/>
      <c r="H663" s="90"/>
      <c r="I663" s="71"/>
      <c r="J663" s="86"/>
      <c r="K663" s="69"/>
      <c r="L663" s="71">
        <v>0</v>
      </c>
    </row>
    <row r="664" spans="1:12" hidden="1" x14ac:dyDescent="0.2"/>
    <row r="665" spans="1:12" ht="15" hidden="1" x14ac:dyDescent="0.2">
      <c r="A665" s="91"/>
      <c r="B665" s="92"/>
      <c r="C665" s="93" t="s">
        <v>829</v>
      </c>
      <c r="D665" s="93"/>
      <c r="E665" s="93"/>
      <c r="F665" s="93"/>
      <c r="G665" s="93"/>
      <c r="H665" s="93"/>
      <c r="I665" s="77"/>
      <c r="J665" s="91"/>
      <c r="K665" s="94"/>
      <c r="L665" s="77">
        <v>0</v>
      </c>
    </row>
    <row r="666" spans="1:12" ht="14.25" hidden="1" x14ac:dyDescent="0.2">
      <c r="A666" s="86"/>
      <c r="B666" s="89"/>
      <c r="C666" s="95" t="s">
        <v>741</v>
      </c>
      <c r="D666" s="90"/>
      <c r="E666" s="90"/>
      <c r="F666" s="90"/>
      <c r="G666" s="90"/>
      <c r="H666" s="90"/>
      <c r="I666" s="71"/>
      <c r="J666" s="86"/>
      <c r="K666" s="69"/>
      <c r="L666" s="71"/>
    </row>
    <row r="667" spans="1:12" ht="14.25" hidden="1" x14ac:dyDescent="0.2">
      <c r="A667" s="86"/>
      <c r="B667" s="89"/>
      <c r="C667" s="90" t="s">
        <v>830</v>
      </c>
      <c r="D667" s="90"/>
      <c r="E667" s="90"/>
      <c r="F667" s="90"/>
      <c r="G667" s="90"/>
      <c r="H667" s="90"/>
      <c r="I667" s="71"/>
      <c r="J667" s="86"/>
      <c r="K667" s="69"/>
      <c r="L667" s="71"/>
    </row>
    <row r="668" spans="1:12" ht="14.25" hidden="1" x14ac:dyDescent="0.2">
      <c r="A668" s="86"/>
      <c r="B668" s="89"/>
      <c r="C668" s="90" t="s">
        <v>830</v>
      </c>
      <c r="D668" s="90"/>
      <c r="E668" s="90"/>
      <c r="F668" s="90"/>
      <c r="G668" s="90"/>
      <c r="H668" s="90"/>
      <c r="I668" s="71"/>
      <c r="J668" s="86"/>
      <c r="K668" s="69"/>
      <c r="L668" s="71">
        <v>0</v>
      </c>
    </row>
    <row r="669" spans="1:12" ht="14.25" hidden="1" x14ac:dyDescent="0.2">
      <c r="A669" s="86"/>
      <c r="B669" s="89"/>
      <c r="C669" s="90" t="s">
        <v>831</v>
      </c>
      <c r="D669" s="90"/>
      <c r="E669" s="90"/>
      <c r="F669" s="90"/>
      <c r="G669" s="90"/>
      <c r="H669" s="90"/>
      <c r="I669" s="71"/>
      <c r="J669" s="86"/>
      <c r="K669" s="69"/>
      <c r="L669" s="71">
        <v>0</v>
      </c>
    </row>
    <row r="670" spans="1:12" ht="14.25" hidden="1" x14ac:dyDescent="0.2">
      <c r="A670" s="86"/>
      <c r="B670" s="89"/>
      <c r="C670" s="90" t="s">
        <v>832</v>
      </c>
      <c r="D670" s="90"/>
      <c r="E670" s="90"/>
      <c r="F670" s="90"/>
      <c r="G670" s="90"/>
      <c r="H670" s="90"/>
      <c r="I670" s="71"/>
      <c r="J670" s="86"/>
      <c r="K670" s="69"/>
      <c r="L670" s="71">
        <v>0</v>
      </c>
    </row>
    <row r="671" spans="1:12" ht="14.25" hidden="1" x14ac:dyDescent="0.2">
      <c r="A671" s="86"/>
      <c r="B671" s="89"/>
      <c r="C671" s="90" t="s">
        <v>833</v>
      </c>
      <c r="D671" s="90"/>
      <c r="E671" s="90"/>
      <c r="F671" s="90"/>
      <c r="G671" s="90"/>
      <c r="H671" s="90"/>
      <c r="I671" s="71"/>
      <c r="J671" s="86"/>
      <c r="K671" s="69"/>
      <c r="L671" s="71">
        <v>0</v>
      </c>
    </row>
    <row r="672" spans="1:12" ht="14.25" hidden="1" x14ac:dyDescent="0.2">
      <c r="A672" s="86"/>
      <c r="B672" s="89"/>
      <c r="C672" s="95" t="s">
        <v>741</v>
      </c>
      <c r="D672" s="90"/>
      <c r="E672" s="90"/>
      <c r="F672" s="90"/>
      <c r="G672" s="90"/>
      <c r="H672" s="90"/>
      <c r="I672" s="71"/>
      <c r="J672" s="86"/>
      <c r="K672" s="69"/>
      <c r="L672" s="71"/>
    </row>
    <row r="673" spans="1:12" ht="14.25" hidden="1" x14ac:dyDescent="0.2">
      <c r="A673" s="86"/>
      <c r="B673" s="89"/>
      <c r="C673" s="90" t="s">
        <v>822</v>
      </c>
      <c r="D673" s="90"/>
      <c r="E673" s="90"/>
      <c r="F673" s="90"/>
      <c r="G673" s="90"/>
      <c r="H673" s="90"/>
      <c r="I673" s="71"/>
      <c r="J673" s="86"/>
      <c r="K673" s="69"/>
      <c r="L673" s="71">
        <v>0</v>
      </c>
    </row>
    <row r="674" spans="1:12" ht="14.25" hidden="1" x14ac:dyDescent="0.2">
      <c r="A674" s="86"/>
      <c r="B674" s="89"/>
      <c r="C674" s="95" t="s">
        <v>741</v>
      </c>
      <c r="D674" s="90"/>
      <c r="E674" s="90"/>
      <c r="F674" s="90"/>
      <c r="G674" s="90"/>
      <c r="H674" s="90"/>
      <c r="I674" s="71"/>
      <c r="J674" s="86"/>
      <c r="K674" s="69"/>
      <c r="L674" s="71"/>
    </row>
    <row r="675" spans="1:12" ht="14.25" hidden="1" x14ac:dyDescent="0.2">
      <c r="A675" s="86"/>
      <c r="B675" s="89"/>
      <c r="C675" s="90" t="s">
        <v>823</v>
      </c>
      <c r="D675" s="90"/>
      <c r="E675" s="90"/>
      <c r="F675" s="90"/>
      <c r="G675" s="90"/>
      <c r="H675" s="90"/>
      <c r="I675" s="71"/>
      <c r="J675" s="86"/>
      <c r="K675" s="69"/>
      <c r="L675" s="71">
        <v>0</v>
      </c>
    </row>
    <row r="676" spans="1:12" ht="14.25" hidden="1" x14ac:dyDescent="0.2">
      <c r="A676" s="86"/>
      <c r="B676" s="89"/>
      <c r="C676" s="90" t="s">
        <v>743</v>
      </c>
      <c r="D676" s="90"/>
      <c r="E676" s="90"/>
      <c r="F676" s="90"/>
      <c r="G676" s="90"/>
      <c r="H676" s="90"/>
      <c r="I676" s="71"/>
      <c r="J676" s="86"/>
      <c r="K676" s="69"/>
      <c r="L676" s="71">
        <v>0</v>
      </c>
    </row>
    <row r="677" spans="1:12" ht="14.25" hidden="1" x14ac:dyDescent="0.2">
      <c r="A677" s="86"/>
      <c r="B677" s="89"/>
      <c r="C677" s="95" t="s">
        <v>744</v>
      </c>
      <c r="D677" s="90"/>
      <c r="E677" s="90"/>
      <c r="F677" s="90"/>
      <c r="G677" s="90"/>
      <c r="H677" s="90"/>
      <c r="I677" s="71"/>
      <c r="J677" s="86"/>
      <c r="K677" s="69"/>
      <c r="L677" s="71"/>
    </row>
    <row r="678" spans="1:12" ht="14.25" hidden="1" x14ac:dyDescent="0.2">
      <c r="A678" s="86"/>
      <c r="B678" s="89"/>
      <c r="C678" s="90" t="s">
        <v>743</v>
      </c>
      <c r="D678" s="90"/>
      <c r="E678" s="90"/>
      <c r="F678" s="90"/>
      <c r="G678" s="90"/>
      <c r="H678" s="90"/>
      <c r="I678" s="71"/>
      <c r="J678" s="86"/>
      <c r="K678" s="69"/>
      <c r="L678" s="71">
        <v>0</v>
      </c>
    </row>
    <row r="679" spans="1:12" ht="14.25" hidden="1" x14ac:dyDescent="0.2">
      <c r="A679" s="86"/>
      <c r="B679" s="89"/>
      <c r="C679" s="95" t="s">
        <v>745</v>
      </c>
      <c r="D679" s="90"/>
      <c r="E679" s="90"/>
      <c r="F679" s="90"/>
      <c r="G679" s="90"/>
      <c r="H679" s="90"/>
      <c r="I679" s="71"/>
      <c r="J679" s="86"/>
      <c r="K679" s="69"/>
      <c r="L679" s="71"/>
    </row>
    <row r="680" spans="1:12" ht="14.25" hidden="1" x14ac:dyDescent="0.2">
      <c r="A680" s="86"/>
      <c r="B680" s="89"/>
      <c r="C680" s="90" t="s">
        <v>765</v>
      </c>
      <c r="D680" s="90"/>
      <c r="E680" s="90"/>
      <c r="F680" s="90"/>
      <c r="G680" s="90"/>
      <c r="H680" s="90"/>
      <c r="I680" s="71"/>
      <c r="J680" s="86"/>
      <c r="K680" s="69"/>
      <c r="L680" s="71">
        <v>0</v>
      </c>
    </row>
    <row r="681" spans="1:12" ht="14.25" hidden="1" x14ac:dyDescent="0.2">
      <c r="A681" s="86"/>
      <c r="B681" s="89"/>
      <c r="C681" s="90" t="s">
        <v>746</v>
      </c>
      <c r="D681" s="90"/>
      <c r="E681" s="90"/>
      <c r="F681" s="90"/>
      <c r="G681" s="90"/>
      <c r="H681" s="90"/>
      <c r="I681" s="71"/>
      <c r="J681" s="86"/>
      <c r="K681" s="69"/>
      <c r="L681" s="71">
        <v>0</v>
      </c>
    </row>
    <row r="682" spans="1:12" ht="14.25" hidden="1" x14ac:dyDescent="0.2">
      <c r="A682" s="86"/>
      <c r="B682" s="89"/>
      <c r="C682" s="90" t="s">
        <v>747</v>
      </c>
      <c r="D682" s="90"/>
      <c r="E682" s="90"/>
      <c r="F682" s="90"/>
      <c r="G682" s="90"/>
      <c r="H682" s="90"/>
      <c r="I682" s="71"/>
      <c r="J682" s="86"/>
      <c r="K682" s="69"/>
      <c r="L682" s="71">
        <v>0</v>
      </c>
    </row>
    <row r="683" spans="1:12" ht="14.25" hidden="1" x14ac:dyDescent="0.2">
      <c r="A683" s="86"/>
      <c r="B683" s="89"/>
      <c r="C683" s="95" t="s">
        <v>744</v>
      </c>
      <c r="D683" s="90"/>
      <c r="E683" s="90"/>
      <c r="F683" s="90"/>
      <c r="G683" s="90"/>
      <c r="H683" s="90"/>
      <c r="I683" s="71"/>
      <c r="J683" s="86"/>
      <c r="K683" s="69"/>
      <c r="L683" s="71"/>
    </row>
    <row r="684" spans="1:12" ht="14.25" hidden="1" x14ac:dyDescent="0.2">
      <c r="A684" s="86"/>
      <c r="B684" s="89"/>
      <c r="C684" s="90" t="s">
        <v>748</v>
      </c>
      <c r="D684" s="90"/>
      <c r="E684" s="90"/>
      <c r="F684" s="90"/>
      <c r="G684" s="90"/>
      <c r="H684" s="90"/>
      <c r="I684" s="71"/>
      <c r="J684" s="86"/>
      <c r="K684" s="69"/>
      <c r="L684" s="71">
        <v>0</v>
      </c>
    </row>
    <row r="685" spans="1:12" ht="14.25" hidden="1" x14ac:dyDescent="0.2">
      <c r="A685" s="86"/>
      <c r="B685" s="89"/>
      <c r="C685" s="90" t="s">
        <v>749</v>
      </c>
      <c r="D685" s="90"/>
      <c r="E685" s="90"/>
      <c r="F685" s="90"/>
      <c r="G685" s="90"/>
      <c r="H685" s="90"/>
      <c r="I685" s="71"/>
      <c r="J685" s="86"/>
      <c r="K685" s="69"/>
      <c r="L685" s="71">
        <v>0</v>
      </c>
    </row>
    <row r="686" spans="1:12" ht="14.25" hidden="1" x14ac:dyDescent="0.2">
      <c r="A686" s="86"/>
      <c r="B686" s="89"/>
      <c r="C686" s="90" t="s">
        <v>750</v>
      </c>
      <c r="D686" s="90"/>
      <c r="E686" s="90"/>
      <c r="F686" s="90"/>
      <c r="G686" s="90"/>
      <c r="H686" s="90"/>
      <c r="I686" s="71"/>
      <c r="J686" s="86"/>
      <c r="K686" s="69"/>
      <c r="L686" s="71">
        <v>0</v>
      </c>
    </row>
    <row r="687" spans="1:12" ht="14.25" hidden="1" x14ac:dyDescent="0.2">
      <c r="A687" s="86"/>
      <c r="B687" s="89"/>
      <c r="C687" s="90" t="s">
        <v>824</v>
      </c>
      <c r="D687" s="90"/>
      <c r="E687" s="90"/>
      <c r="F687" s="90"/>
      <c r="G687" s="90"/>
      <c r="H687" s="90"/>
      <c r="I687" s="71"/>
      <c r="J687" s="86"/>
      <c r="K687" s="69"/>
      <c r="L687" s="71">
        <v>0</v>
      </c>
    </row>
    <row r="688" spans="1:12" ht="14.25" hidden="1" x14ac:dyDescent="0.2">
      <c r="A688" s="86"/>
      <c r="B688" s="89"/>
      <c r="C688" s="90" t="s">
        <v>825</v>
      </c>
      <c r="D688" s="90"/>
      <c r="E688" s="90"/>
      <c r="F688" s="90"/>
      <c r="G688" s="90"/>
      <c r="H688" s="90"/>
      <c r="I688" s="71"/>
      <c r="J688" s="86"/>
      <c r="K688" s="69"/>
      <c r="L688" s="71">
        <v>0</v>
      </c>
    </row>
    <row r="689" spans="1:12" ht="14.25" hidden="1" x14ac:dyDescent="0.2">
      <c r="A689" s="86"/>
      <c r="B689" s="89"/>
      <c r="C689" s="90" t="s">
        <v>826</v>
      </c>
      <c r="D689" s="90"/>
      <c r="E689" s="90"/>
      <c r="F689" s="90"/>
      <c r="G689" s="90"/>
      <c r="H689" s="90"/>
      <c r="I689" s="71"/>
      <c r="J689" s="86"/>
      <c r="K689" s="69"/>
      <c r="L689" s="71">
        <v>0</v>
      </c>
    </row>
    <row r="691" spans="1:12" ht="15" x14ac:dyDescent="0.2">
      <c r="A691" s="91"/>
      <c r="B691" s="92"/>
      <c r="C691" s="93" t="s">
        <v>834</v>
      </c>
      <c r="D691" s="93"/>
      <c r="E691" s="93"/>
      <c r="F691" s="93"/>
      <c r="G691" s="93"/>
      <c r="H691" s="93"/>
      <c r="I691" s="77"/>
      <c r="J691" s="91"/>
      <c r="K691" s="94"/>
      <c r="L691" s="77">
        <v>393371.64</v>
      </c>
    </row>
    <row r="692" spans="1:12" ht="14.25" x14ac:dyDescent="0.2">
      <c r="A692" s="86"/>
      <c r="B692" s="89"/>
      <c r="C692" s="95" t="s">
        <v>741</v>
      </c>
      <c r="D692" s="90"/>
      <c r="E692" s="90"/>
      <c r="F692" s="90"/>
      <c r="G692" s="90"/>
      <c r="H692" s="90"/>
      <c r="I692" s="71"/>
      <c r="J692" s="86"/>
      <c r="K692" s="69"/>
      <c r="L692" s="71"/>
    </row>
    <row r="693" spans="1:12" ht="14.25" x14ac:dyDescent="0.2">
      <c r="A693" s="86"/>
      <c r="B693" s="89"/>
      <c r="C693" s="90" t="s">
        <v>822</v>
      </c>
      <c r="D693" s="90"/>
      <c r="E693" s="90"/>
      <c r="F693" s="90"/>
      <c r="G693" s="90"/>
      <c r="H693" s="90"/>
      <c r="I693" s="71"/>
      <c r="J693" s="86"/>
      <c r="K693" s="69"/>
      <c r="L693" s="71">
        <v>260514</v>
      </c>
    </row>
    <row r="694" spans="1:12" ht="14.25" x14ac:dyDescent="0.2">
      <c r="A694" s="86"/>
      <c r="B694" s="89"/>
      <c r="C694" s="95" t="s">
        <v>741</v>
      </c>
      <c r="D694" s="90"/>
      <c r="E694" s="90"/>
      <c r="F694" s="90"/>
      <c r="G694" s="90"/>
      <c r="H694" s="90"/>
      <c r="I694" s="71"/>
      <c r="J694" s="86"/>
      <c r="K694" s="69"/>
      <c r="L694" s="71"/>
    </row>
    <row r="695" spans="1:12" ht="14.25" x14ac:dyDescent="0.2">
      <c r="A695" s="86"/>
      <c r="B695" s="89"/>
      <c r="C695" s="90" t="s">
        <v>823</v>
      </c>
      <c r="D695" s="90"/>
      <c r="E695" s="90"/>
      <c r="F695" s="90"/>
      <c r="G695" s="90"/>
      <c r="H695" s="90"/>
      <c r="I695" s="71"/>
      <c r="J695" s="86"/>
      <c r="K695" s="69"/>
      <c r="L695" s="71">
        <v>68365.91</v>
      </c>
    </row>
    <row r="696" spans="1:12" ht="14.25" hidden="1" x14ac:dyDescent="0.2">
      <c r="A696" s="86"/>
      <c r="B696" s="89"/>
      <c r="C696" s="90" t="s">
        <v>743</v>
      </c>
      <c r="D696" s="90"/>
      <c r="E696" s="90"/>
      <c r="F696" s="90"/>
      <c r="G696" s="90"/>
      <c r="H696" s="90"/>
      <c r="I696" s="71"/>
      <c r="J696" s="86"/>
      <c r="K696" s="69"/>
      <c r="L696" s="71">
        <v>2268.8500000000004</v>
      </c>
    </row>
    <row r="697" spans="1:12" ht="14.25" hidden="1" x14ac:dyDescent="0.2">
      <c r="A697" s="86"/>
      <c r="B697" s="89"/>
      <c r="C697" s="95" t="s">
        <v>744</v>
      </c>
      <c r="D697" s="90"/>
      <c r="E697" s="90"/>
      <c r="F697" s="90"/>
      <c r="G697" s="90"/>
      <c r="H697" s="90"/>
      <c r="I697" s="71"/>
      <c r="J697" s="86"/>
      <c r="K697" s="69"/>
      <c r="L697" s="71"/>
    </row>
    <row r="698" spans="1:12" ht="14.25" x14ac:dyDescent="0.2">
      <c r="A698" s="86"/>
      <c r="B698" s="89"/>
      <c r="C698" s="90" t="s">
        <v>743</v>
      </c>
      <c r="D698" s="90"/>
      <c r="E698" s="90"/>
      <c r="F698" s="90"/>
      <c r="G698" s="90"/>
      <c r="H698" s="90"/>
      <c r="I698" s="71"/>
      <c r="J698" s="86"/>
      <c r="K698" s="69"/>
      <c r="L698" s="71">
        <v>1174.6400000000003</v>
      </c>
    </row>
    <row r="699" spans="1:12" ht="14.25" hidden="1" x14ac:dyDescent="0.2">
      <c r="A699" s="86"/>
      <c r="B699" s="89"/>
      <c r="C699" s="95" t="s">
        <v>745</v>
      </c>
      <c r="D699" s="90"/>
      <c r="E699" s="90"/>
      <c r="F699" s="90"/>
      <c r="G699" s="90"/>
      <c r="H699" s="90"/>
      <c r="I699" s="71"/>
      <c r="J699" s="86"/>
      <c r="K699" s="69"/>
      <c r="L699" s="71"/>
    </row>
    <row r="700" spans="1:12" ht="14.25" x14ac:dyDescent="0.2">
      <c r="A700" s="86"/>
      <c r="B700" s="89"/>
      <c r="C700" s="90" t="s">
        <v>765</v>
      </c>
      <c r="D700" s="90"/>
      <c r="E700" s="90"/>
      <c r="F700" s="90"/>
      <c r="G700" s="90"/>
      <c r="H700" s="90"/>
      <c r="I700" s="71"/>
      <c r="J700" s="86"/>
      <c r="K700" s="69"/>
      <c r="L700" s="71">
        <v>1094.21</v>
      </c>
    </row>
    <row r="701" spans="1:12" ht="14.25" hidden="1" x14ac:dyDescent="0.2">
      <c r="A701" s="86"/>
      <c r="B701" s="89"/>
      <c r="C701" s="90" t="s">
        <v>746</v>
      </c>
      <c r="D701" s="90"/>
      <c r="E701" s="90"/>
      <c r="F701" s="90"/>
      <c r="G701" s="90"/>
      <c r="H701" s="90"/>
      <c r="I701" s="71"/>
      <c r="J701" s="86"/>
      <c r="K701" s="69"/>
      <c r="L701" s="71">
        <v>0</v>
      </c>
    </row>
    <row r="702" spans="1:12" ht="14.25" x14ac:dyDescent="0.2">
      <c r="A702" s="86"/>
      <c r="B702" s="89"/>
      <c r="C702" s="90" t="s">
        <v>747</v>
      </c>
      <c r="D702" s="90"/>
      <c r="E702" s="90"/>
      <c r="F702" s="90"/>
      <c r="G702" s="90"/>
      <c r="H702" s="90"/>
      <c r="I702" s="71"/>
      <c r="J702" s="86"/>
      <c r="K702" s="69"/>
      <c r="L702" s="71">
        <v>189879.24</v>
      </c>
    </row>
    <row r="703" spans="1:12" ht="14.25" x14ac:dyDescent="0.2">
      <c r="A703" s="86"/>
      <c r="B703" s="89"/>
      <c r="C703" s="95" t="s">
        <v>744</v>
      </c>
      <c r="D703" s="90"/>
      <c r="E703" s="90"/>
      <c r="F703" s="90"/>
      <c r="G703" s="90"/>
      <c r="H703" s="90"/>
      <c r="I703" s="71"/>
      <c r="J703" s="86"/>
      <c r="K703" s="69"/>
      <c r="L703" s="71"/>
    </row>
    <row r="704" spans="1:12" ht="14.25" x14ac:dyDescent="0.2">
      <c r="A704" s="86"/>
      <c r="B704" s="89"/>
      <c r="C704" s="90" t="s">
        <v>748</v>
      </c>
      <c r="D704" s="90"/>
      <c r="E704" s="90"/>
      <c r="F704" s="90"/>
      <c r="G704" s="90"/>
      <c r="H704" s="90"/>
      <c r="I704" s="71"/>
      <c r="J704" s="86"/>
      <c r="K704" s="69"/>
      <c r="L704" s="71">
        <v>189879.24</v>
      </c>
    </row>
    <row r="705" spans="1:12" ht="14.25" hidden="1" x14ac:dyDescent="0.2">
      <c r="A705" s="86"/>
      <c r="B705" s="89"/>
      <c r="C705" s="90" t="s">
        <v>749</v>
      </c>
      <c r="D705" s="90"/>
      <c r="E705" s="90"/>
      <c r="F705" s="90"/>
      <c r="G705" s="90"/>
      <c r="H705" s="90"/>
      <c r="I705" s="71"/>
      <c r="J705" s="86"/>
      <c r="K705" s="69"/>
      <c r="L705" s="71">
        <v>0</v>
      </c>
    </row>
    <row r="706" spans="1:12" ht="14.25" hidden="1" x14ac:dyDescent="0.2">
      <c r="A706" s="86"/>
      <c r="B706" s="89"/>
      <c r="C706" s="90" t="s">
        <v>750</v>
      </c>
      <c r="D706" s="90"/>
      <c r="E706" s="90"/>
      <c r="F706" s="90"/>
      <c r="G706" s="90"/>
      <c r="H706" s="90"/>
      <c r="I706" s="71"/>
      <c r="J706" s="86"/>
      <c r="K706" s="69"/>
      <c r="L706" s="71">
        <v>0</v>
      </c>
    </row>
    <row r="707" spans="1:12" ht="14.25" x14ac:dyDescent="0.2">
      <c r="A707" s="86"/>
      <c r="B707" s="89"/>
      <c r="C707" s="90" t="s">
        <v>751</v>
      </c>
      <c r="D707" s="90"/>
      <c r="E707" s="90"/>
      <c r="F707" s="90"/>
      <c r="G707" s="90"/>
      <c r="H707" s="90"/>
      <c r="I707" s="71"/>
      <c r="J707" s="86"/>
      <c r="K707" s="69"/>
      <c r="L707" s="71">
        <v>69460.12000000001</v>
      </c>
    </row>
    <row r="708" spans="1:12" ht="14.25" x14ac:dyDescent="0.2">
      <c r="A708" s="86"/>
      <c r="B708" s="89"/>
      <c r="C708" s="90" t="s">
        <v>752</v>
      </c>
      <c r="D708" s="90"/>
      <c r="E708" s="90"/>
      <c r="F708" s="90"/>
      <c r="G708" s="90"/>
      <c r="H708" s="90"/>
      <c r="I708" s="71"/>
      <c r="J708" s="86"/>
      <c r="K708" s="69"/>
      <c r="L708" s="71">
        <v>72678.45</v>
      </c>
    </row>
    <row r="709" spans="1:12" ht="14.25" x14ac:dyDescent="0.2">
      <c r="A709" s="86"/>
      <c r="B709" s="89"/>
      <c r="C709" s="90" t="s">
        <v>753</v>
      </c>
      <c r="D709" s="90"/>
      <c r="E709" s="90"/>
      <c r="F709" s="90"/>
      <c r="G709" s="90"/>
      <c r="H709" s="90"/>
      <c r="I709" s="71"/>
      <c r="J709" s="86"/>
      <c r="K709" s="69"/>
      <c r="L709" s="71">
        <v>38846.800000000003</v>
      </c>
    </row>
    <row r="710" spans="1:12" ht="14.25" x14ac:dyDescent="0.2">
      <c r="A710" s="86"/>
      <c r="B710" s="89"/>
      <c r="C710" s="90" t="s">
        <v>835</v>
      </c>
      <c r="D710" s="90"/>
      <c r="E710" s="90"/>
      <c r="F710" s="90"/>
      <c r="G710" s="90"/>
      <c r="H710" s="90"/>
      <c r="I710" s="71"/>
      <c r="J710" s="86"/>
      <c r="K710" s="69"/>
      <c r="L710" s="71">
        <v>21332.39</v>
      </c>
    </row>
    <row r="711" spans="1:12" ht="14.25" x14ac:dyDescent="0.2">
      <c r="A711" s="86"/>
      <c r="B711" s="89"/>
      <c r="C711" s="95" t="s">
        <v>741</v>
      </c>
      <c r="D711" s="90"/>
      <c r="E711" s="90"/>
      <c r="F711" s="90"/>
      <c r="G711" s="90"/>
      <c r="H711" s="90"/>
      <c r="I711" s="71"/>
      <c r="J711" s="86"/>
      <c r="K711" s="69"/>
      <c r="L711" s="71"/>
    </row>
    <row r="712" spans="1:12" ht="14.25" x14ac:dyDescent="0.2">
      <c r="A712" s="86"/>
      <c r="B712" s="89"/>
      <c r="C712" s="90" t="s">
        <v>755</v>
      </c>
      <c r="D712" s="90"/>
      <c r="E712" s="90"/>
      <c r="F712" s="90"/>
      <c r="G712" s="90"/>
      <c r="H712" s="90"/>
      <c r="I712" s="71"/>
      <c r="J712" s="86"/>
      <c r="K712" s="69"/>
      <c r="L712" s="71">
        <v>21332.39</v>
      </c>
    </row>
    <row r="713" spans="1:12" ht="14.25" hidden="1" x14ac:dyDescent="0.2">
      <c r="A713" s="86"/>
      <c r="B713" s="89"/>
      <c r="C713" s="90" t="s">
        <v>756</v>
      </c>
      <c r="D713" s="90"/>
      <c r="E713" s="90"/>
      <c r="F713" s="90"/>
      <c r="G713" s="90"/>
      <c r="H713" s="90"/>
      <c r="I713" s="71"/>
      <c r="J713" s="86"/>
      <c r="K713" s="69"/>
      <c r="L713" s="71">
        <v>0</v>
      </c>
    </row>
    <row r="714" spans="1:12" ht="14.25" hidden="1" x14ac:dyDescent="0.2">
      <c r="A714" s="86"/>
      <c r="B714" s="89"/>
      <c r="C714" s="90" t="s">
        <v>836</v>
      </c>
      <c r="D714" s="90"/>
      <c r="E714" s="90"/>
      <c r="F714" s="90"/>
      <c r="G714" s="90"/>
      <c r="H714" s="90"/>
      <c r="I714" s="71"/>
      <c r="J714" s="86"/>
      <c r="K714" s="69"/>
      <c r="L714" s="71">
        <v>0</v>
      </c>
    </row>
    <row r="715" spans="1:12" ht="14.25" x14ac:dyDescent="0.2">
      <c r="A715" s="86"/>
      <c r="B715" s="89"/>
      <c r="C715" s="93" t="s">
        <v>760</v>
      </c>
      <c r="D715" s="90"/>
      <c r="E715" s="90"/>
      <c r="F715" s="90"/>
      <c r="G715" s="90"/>
      <c r="H715" s="90"/>
      <c r="I715" s="71"/>
      <c r="J715" s="86"/>
      <c r="K715" s="69"/>
      <c r="L715" s="71"/>
    </row>
    <row r="716" spans="1:12" ht="14.25" hidden="1" x14ac:dyDescent="0.2">
      <c r="A716" s="86"/>
      <c r="B716" s="89"/>
      <c r="C716" s="90" t="s">
        <v>761</v>
      </c>
      <c r="D716" s="90"/>
      <c r="E716" s="90"/>
      <c r="F716" s="90"/>
      <c r="G716" s="90"/>
      <c r="H716" s="90"/>
      <c r="I716" s="71"/>
      <c r="J716" s="86"/>
      <c r="K716" s="69"/>
      <c r="L716" s="71">
        <v>0</v>
      </c>
    </row>
    <row r="717" spans="1:12" ht="14.25" hidden="1" x14ac:dyDescent="0.2">
      <c r="A717" s="86"/>
      <c r="B717" s="89"/>
      <c r="C717" s="90" t="s">
        <v>762</v>
      </c>
      <c r="D717" s="90"/>
      <c r="E717" s="90"/>
      <c r="F717" s="90"/>
      <c r="G717" s="90"/>
      <c r="H717" s="90"/>
      <c r="I717" s="71"/>
      <c r="J717" s="86"/>
      <c r="K717" s="69"/>
      <c r="L717" s="71">
        <v>0</v>
      </c>
    </row>
    <row r="718" spans="1:12" ht="14.25" x14ac:dyDescent="0.2">
      <c r="A718" s="86"/>
      <c r="B718" s="89"/>
      <c r="C718" s="90" t="s">
        <v>763</v>
      </c>
      <c r="D718" s="90"/>
      <c r="E718" s="90"/>
      <c r="F718" s="96"/>
      <c r="G718" s="76">
        <v>99.150825999999995</v>
      </c>
      <c r="H718" s="86"/>
      <c r="I718" s="86"/>
      <c r="J718" s="86"/>
      <c r="K718" s="86"/>
      <c r="L718" s="86"/>
    </row>
    <row r="719" spans="1:12" ht="14.25" x14ac:dyDescent="0.2">
      <c r="A719" s="86"/>
      <c r="B719" s="89"/>
      <c r="C719" s="90" t="s">
        <v>764</v>
      </c>
      <c r="D719" s="90"/>
      <c r="E719" s="90"/>
      <c r="F719" s="96"/>
      <c r="G719" s="76">
        <v>1.4983569000000001</v>
      </c>
      <c r="H719" s="86"/>
      <c r="I719" s="86"/>
      <c r="J719" s="86"/>
      <c r="K719" s="86"/>
      <c r="L719" s="86"/>
    </row>
    <row r="721" spans="1:12" ht="14.25" x14ac:dyDescent="0.2">
      <c r="C721" s="108" t="s">
        <v>319</v>
      </c>
      <c r="D721" s="108"/>
      <c r="E721" s="108"/>
      <c r="F721" s="108"/>
      <c r="G721" s="108"/>
      <c r="H721" s="108"/>
      <c r="I721" s="108"/>
      <c r="J721" s="108"/>
      <c r="K721" s="108"/>
      <c r="L721" s="84">
        <v>86541.759999999995</v>
      </c>
    </row>
    <row r="722" spans="1:12" ht="14.25" x14ac:dyDescent="0.2">
      <c r="C722" s="108" t="s">
        <v>321</v>
      </c>
      <c r="D722" s="108"/>
      <c r="E722" s="108"/>
      <c r="F722" s="108"/>
      <c r="G722" s="108"/>
      <c r="H722" s="108"/>
      <c r="I722" s="108"/>
      <c r="J722" s="108"/>
      <c r="K722" s="108"/>
      <c r="L722" s="84">
        <v>479913.4</v>
      </c>
    </row>
    <row r="725" spans="1:12" ht="14.25" customHeight="1" x14ac:dyDescent="0.2">
      <c r="A725" s="114"/>
      <c r="B725" s="115" t="s">
        <v>837</v>
      </c>
      <c r="C725" s="117" t="s">
        <v>862</v>
      </c>
      <c r="D725" s="44"/>
      <c r="E725" s="44"/>
      <c r="F725" s="44"/>
      <c r="G725" s="44"/>
      <c r="H725" s="116" t="s">
        <v>862</v>
      </c>
      <c r="I725" s="32"/>
      <c r="J725" s="32"/>
      <c r="K725" s="60"/>
      <c r="L725" s="60"/>
    </row>
    <row r="726" spans="1:12" ht="14.25" customHeight="1" x14ac:dyDescent="0.2">
      <c r="A726" s="114"/>
      <c r="B726" s="118"/>
      <c r="C726" s="119" t="s">
        <v>838</v>
      </c>
      <c r="D726" s="119"/>
      <c r="E726" s="119"/>
      <c r="F726" s="119"/>
      <c r="G726" s="119"/>
      <c r="H726" s="32"/>
      <c r="I726" s="32"/>
      <c r="J726" s="32"/>
      <c r="K726" s="60"/>
      <c r="L726" s="60"/>
    </row>
    <row r="727" spans="1:12" ht="14.25" customHeight="1" x14ac:dyDescent="0.2">
      <c r="A727" s="114"/>
      <c r="B727" s="118"/>
      <c r="C727" s="27"/>
      <c r="D727" s="27"/>
      <c r="E727" s="27"/>
      <c r="F727" s="27"/>
      <c r="G727" s="27"/>
      <c r="H727" s="32"/>
      <c r="I727" s="32"/>
      <c r="J727" s="32"/>
      <c r="K727" s="60"/>
      <c r="L727" s="60"/>
    </row>
    <row r="728" spans="1:12" ht="14.25" customHeight="1" x14ac:dyDescent="0.2">
      <c r="A728" s="114"/>
      <c r="B728" s="115" t="s">
        <v>839</v>
      </c>
      <c r="C728" s="117" t="s">
        <v>862</v>
      </c>
      <c r="D728" s="44"/>
      <c r="E728" s="44"/>
      <c r="F728" s="44"/>
      <c r="G728" s="44"/>
      <c r="H728" s="116" t="s">
        <v>862</v>
      </c>
      <c r="I728" s="32"/>
      <c r="J728" s="32"/>
      <c r="K728" s="60"/>
      <c r="L728" s="60"/>
    </row>
    <row r="729" spans="1:12" ht="14.25" customHeight="1" x14ac:dyDescent="0.2">
      <c r="A729" s="27"/>
      <c r="B729" s="27"/>
      <c r="C729" s="119" t="s">
        <v>838</v>
      </c>
      <c r="D729" s="119"/>
      <c r="E729" s="119"/>
      <c r="F729" s="119"/>
      <c r="G729" s="119"/>
      <c r="H729" s="32"/>
      <c r="I729" s="32"/>
      <c r="J729" s="32"/>
      <c r="K729" s="60"/>
      <c r="L729" s="60"/>
    </row>
  </sheetData>
  <mergeCells count="376">
    <mergeCell ref="C722:K722"/>
    <mergeCell ref="C726:G726"/>
    <mergeCell ref="C729:G729"/>
    <mergeCell ref="C715:H715"/>
    <mergeCell ref="C716:H716"/>
    <mergeCell ref="C717:H717"/>
    <mergeCell ref="C718:F718"/>
    <mergeCell ref="C719:F719"/>
    <mergeCell ref="C721:K721"/>
    <mergeCell ref="C709:H709"/>
    <mergeCell ref="C710:H710"/>
    <mergeCell ref="C711:H711"/>
    <mergeCell ref="C712:H712"/>
    <mergeCell ref="C713:H713"/>
    <mergeCell ref="C714:H714"/>
    <mergeCell ref="C703:H703"/>
    <mergeCell ref="C704:H704"/>
    <mergeCell ref="C705:H705"/>
    <mergeCell ref="C706:H706"/>
    <mergeCell ref="C707:H707"/>
    <mergeCell ref="C708:H708"/>
    <mergeCell ref="C697:H697"/>
    <mergeCell ref="C698:H698"/>
    <mergeCell ref="C699:H699"/>
    <mergeCell ref="C700:H700"/>
    <mergeCell ref="C701:H701"/>
    <mergeCell ref="C702:H702"/>
    <mergeCell ref="C691:H691"/>
    <mergeCell ref="C692:H692"/>
    <mergeCell ref="C693:H693"/>
    <mergeCell ref="C694:H694"/>
    <mergeCell ref="C695:H695"/>
    <mergeCell ref="C696:H696"/>
    <mergeCell ref="C684:H684"/>
    <mergeCell ref="C685:H685"/>
    <mergeCell ref="C686:H686"/>
    <mergeCell ref="C687:H687"/>
    <mergeCell ref="C688:H688"/>
    <mergeCell ref="C689:H689"/>
    <mergeCell ref="C678:H678"/>
    <mergeCell ref="C679:H679"/>
    <mergeCell ref="C680:H680"/>
    <mergeCell ref="C681:H681"/>
    <mergeCell ref="C682:H682"/>
    <mergeCell ref="C683:H683"/>
    <mergeCell ref="C672:H672"/>
    <mergeCell ref="C673:H673"/>
    <mergeCell ref="C674:H674"/>
    <mergeCell ref="C675:H675"/>
    <mergeCell ref="C676:H676"/>
    <mergeCell ref="C677:H677"/>
    <mergeCell ref="C666:H666"/>
    <mergeCell ref="C667:H667"/>
    <mergeCell ref="C668:H668"/>
    <mergeCell ref="C669:H669"/>
    <mergeCell ref="C670:H670"/>
    <mergeCell ref="C671:H671"/>
    <mergeCell ref="C658:H658"/>
    <mergeCell ref="C660:H660"/>
    <mergeCell ref="C661:H661"/>
    <mergeCell ref="C662:H662"/>
    <mergeCell ref="C663:H663"/>
    <mergeCell ref="C665:H665"/>
    <mergeCell ref="C652:H652"/>
    <mergeCell ref="C653:H653"/>
    <mergeCell ref="C654:H654"/>
    <mergeCell ref="C655:H655"/>
    <mergeCell ref="C656:H656"/>
    <mergeCell ref="C657:H657"/>
    <mergeCell ref="C646:H646"/>
    <mergeCell ref="C647:H647"/>
    <mergeCell ref="C648:H648"/>
    <mergeCell ref="C649:H649"/>
    <mergeCell ref="C650:H650"/>
    <mergeCell ref="C651:H651"/>
    <mergeCell ref="C640:H640"/>
    <mergeCell ref="C641:H641"/>
    <mergeCell ref="C642:H642"/>
    <mergeCell ref="C643:H643"/>
    <mergeCell ref="C644:H644"/>
    <mergeCell ref="C645:H645"/>
    <mergeCell ref="C633:H633"/>
    <mergeCell ref="C634:H634"/>
    <mergeCell ref="C635:H635"/>
    <mergeCell ref="C636:H636"/>
    <mergeCell ref="C637:H637"/>
    <mergeCell ref="C638:H638"/>
    <mergeCell ref="C627:H627"/>
    <mergeCell ref="C628:H628"/>
    <mergeCell ref="C629:H629"/>
    <mergeCell ref="C630:H630"/>
    <mergeCell ref="C631:H631"/>
    <mergeCell ref="C632:H632"/>
    <mergeCell ref="C621:H621"/>
    <mergeCell ref="C622:H622"/>
    <mergeCell ref="C623:H623"/>
    <mergeCell ref="C624:H624"/>
    <mergeCell ref="C625:H625"/>
    <mergeCell ref="C626:H626"/>
    <mergeCell ref="C612:H612"/>
    <mergeCell ref="C613:H613"/>
    <mergeCell ref="C614:F614"/>
    <mergeCell ref="C615:F615"/>
    <mergeCell ref="C618:H618"/>
    <mergeCell ref="C620:H620"/>
    <mergeCell ref="C606:H606"/>
    <mergeCell ref="C607:H607"/>
    <mergeCell ref="C608:H608"/>
    <mergeCell ref="C609:H609"/>
    <mergeCell ref="C610:H610"/>
    <mergeCell ref="C611:H611"/>
    <mergeCell ref="C600:H600"/>
    <mergeCell ref="C601:H601"/>
    <mergeCell ref="C602:H602"/>
    <mergeCell ref="C603:H603"/>
    <mergeCell ref="C604:H604"/>
    <mergeCell ref="C605:H605"/>
    <mergeCell ref="C594:H594"/>
    <mergeCell ref="C595:H595"/>
    <mergeCell ref="C596:H596"/>
    <mergeCell ref="C597:H597"/>
    <mergeCell ref="C598:H598"/>
    <mergeCell ref="C599:H599"/>
    <mergeCell ref="C588:H588"/>
    <mergeCell ref="C589:H589"/>
    <mergeCell ref="C590:H590"/>
    <mergeCell ref="C591:H591"/>
    <mergeCell ref="C592:H592"/>
    <mergeCell ref="C593:H593"/>
    <mergeCell ref="C568:L568"/>
    <mergeCell ref="C584:H584"/>
    <mergeCell ref="I584:J584"/>
    <mergeCell ref="K584:L584"/>
    <mergeCell ref="C586:H586"/>
    <mergeCell ref="C587:H587"/>
    <mergeCell ref="C548:H548"/>
    <mergeCell ref="I548:J548"/>
    <mergeCell ref="K548:L548"/>
    <mergeCell ref="C550:L550"/>
    <mergeCell ref="C566:H566"/>
    <mergeCell ref="I566:J566"/>
    <mergeCell ref="K566:L566"/>
    <mergeCell ref="C524:H524"/>
    <mergeCell ref="C525:H525"/>
    <mergeCell ref="C526:F526"/>
    <mergeCell ref="C527:F527"/>
    <mergeCell ref="A530:L530"/>
    <mergeCell ref="C532:L532"/>
    <mergeCell ref="C518:H518"/>
    <mergeCell ref="C519:H519"/>
    <mergeCell ref="C520:H520"/>
    <mergeCell ref="C521:H521"/>
    <mergeCell ref="C522:H522"/>
    <mergeCell ref="C523:H523"/>
    <mergeCell ref="C512:H512"/>
    <mergeCell ref="C513:H513"/>
    <mergeCell ref="C514:H514"/>
    <mergeCell ref="C515:H515"/>
    <mergeCell ref="C516:H516"/>
    <mergeCell ref="C517:H517"/>
    <mergeCell ref="C506:H506"/>
    <mergeCell ref="C507:H507"/>
    <mergeCell ref="C508:H508"/>
    <mergeCell ref="C509:H509"/>
    <mergeCell ref="C510:H510"/>
    <mergeCell ref="C511:H511"/>
    <mergeCell ref="C500:H500"/>
    <mergeCell ref="C501:H501"/>
    <mergeCell ref="C502:H502"/>
    <mergeCell ref="C503:H503"/>
    <mergeCell ref="C504:H504"/>
    <mergeCell ref="C505:H505"/>
    <mergeCell ref="C474:L474"/>
    <mergeCell ref="C496:H496"/>
    <mergeCell ref="I496:J496"/>
    <mergeCell ref="K496:L496"/>
    <mergeCell ref="C498:H498"/>
    <mergeCell ref="C499:H499"/>
    <mergeCell ref="C433:L433"/>
    <mergeCell ref="C452:H452"/>
    <mergeCell ref="I452:J452"/>
    <mergeCell ref="K452:L452"/>
    <mergeCell ref="C454:L454"/>
    <mergeCell ref="C472:H472"/>
    <mergeCell ref="I472:J472"/>
    <mergeCell ref="K472:L472"/>
    <mergeCell ref="C383:L383"/>
    <mergeCell ref="C409:H409"/>
    <mergeCell ref="I409:J409"/>
    <mergeCell ref="K409:L409"/>
    <mergeCell ref="C411:L411"/>
    <mergeCell ref="C431:H431"/>
    <mergeCell ref="I431:J431"/>
    <mergeCell ref="K431:L431"/>
    <mergeCell ref="C360:H360"/>
    <mergeCell ref="C361:F361"/>
    <mergeCell ref="C362:F362"/>
    <mergeCell ref="A365:L365"/>
    <mergeCell ref="C367:L367"/>
    <mergeCell ref="C381:H381"/>
    <mergeCell ref="I381:J381"/>
    <mergeCell ref="K381:L381"/>
    <mergeCell ref="C354:H354"/>
    <mergeCell ref="C355:H355"/>
    <mergeCell ref="C356:H356"/>
    <mergeCell ref="C357:H357"/>
    <mergeCell ref="C358:H358"/>
    <mergeCell ref="C359:H359"/>
    <mergeCell ref="C348:H348"/>
    <mergeCell ref="C349:H349"/>
    <mergeCell ref="C350:H350"/>
    <mergeCell ref="C351:H351"/>
    <mergeCell ref="C352:H352"/>
    <mergeCell ref="C353:H353"/>
    <mergeCell ref="C342:H342"/>
    <mergeCell ref="C343:H343"/>
    <mergeCell ref="C344:H344"/>
    <mergeCell ref="C345:H345"/>
    <mergeCell ref="C346:H346"/>
    <mergeCell ref="C347:H347"/>
    <mergeCell ref="C336:H336"/>
    <mergeCell ref="C337:H337"/>
    <mergeCell ref="C338:H338"/>
    <mergeCell ref="C339:H339"/>
    <mergeCell ref="C340:H340"/>
    <mergeCell ref="C341:H341"/>
    <mergeCell ref="C331:H331"/>
    <mergeCell ref="I331:J331"/>
    <mergeCell ref="K331:L331"/>
    <mergeCell ref="C333:H333"/>
    <mergeCell ref="C334:H334"/>
    <mergeCell ref="C335:H335"/>
    <mergeCell ref="A283:L283"/>
    <mergeCell ref="C285:L285"/>
    <mergeCell ref="C307:H307"/>
    <mergeCell ref="I307:J307"/>
    <mergeCell ref="K307:L307"/>
    <mergeCell ref="C309:L309"/>
    <mergeCell ref="C275:H275"/>
    <mergeCell ref="C276:H276"/>
    <mergeCell ref="C277:H277"/>
    <mergeCell ref="C278:H278"/>
    <mergeCell ref="C279:F279"/>
    <mergeCell ref="C280:F280"/>
    <mergeCell ref="C269:H269"/>
    <mergeCell ref="C270:H270"/>
    <mergeCell ref="C271:H271"/>
    <mergeCell ref="C272:H272"/>
    <mergeCell ref="C273:H273"/>
    <mergeCell ref="C274:H274"/>
    <mergeCell ref="C263:H263"/>
    <mergeCell ref="C264:H264"/>
    <mergeCell ref="C265:H265"/>
    <mergeCell ref="C266:H266"/>
    <mergeCell ref="C267:H267"/>
    <mergeCell ref="C268:H268"/>
    <mergeCell ref="C257:H257"/>
    <mergeCell ref="C258:H258"/>
    <mergeCell ref="C259:H259"/>
    <mergeCell ref="C260:H260"/>
    <mergeCell ref="C261:H261"/>
    <mergeCell ref="C262:H262"/>
    <mergeCell ref="C251:H251"/>
    <mergeCell ref="C252:H252"/>
    <mergeCell ref="C253:H253"/>
    <mergeCell ref="C254:H254"/>
    <mergeCell ref="C255:H255"/>
    <mergeCell ref="C256:H256"/>
    <mergeCell ref="C210:L210"/>
    <mergeCell ref="C223:H223"/>
    <mergeCell ref="I223:J223"/>
    <mergeCell ref="K223:L223"/>
    <mergeCell ref="C225:L225"/>
    <mergeCell ref="C249:H249"/>
    <mergeCell ref="I249:J249"/>
    <mergeCell ref="K249:L249"/>
    <mergeCell ref="C195:H195"/>
    <mergeCell ref="I195:J195"/>
    <mergeCell ref="K195:L195"/>
    <mergeCell ref="C197:L197"/>
    <mergeCell ref="C208:H208"/>
    <mergeCell ref="I208:J208"/>
    <mergeCell ref="K208:L208"/>
    <mergeCell ref="A162:L162"/>
    <mergeCell ref="C164:L164"/>
    <mergeCell ref="C180:H180"/>
    <mergeCell ref="I180:J180"/>
    <mergeCell ref="K180:L180"/>
    <mergeCell ref="C182:L182"/>
    <mergeCell ref="C154:H154"/>
    <mergeCell ref="C155:H155"/>
    <mergeCell ref="C156:H156"/>
    <mergeCell ref="C157:H157"/>
    <mergeCell ref="C158:F158"/>
    <mergeCell ref="C159:F159"/>
    <mergeCell ref="C148:H148"/>
    <mergeCell ref="C149:H149"/>
    <mergeCell ref="C150:H150"/>
    <mergeCell ref="C151:H151"/>
    <mergeCell ref="C152:H152"/>
    <mergeCell ref="C153:H153"/>
    <mergeCell ref="C142:H142"/>
    <mergeCell ref="C143:H143"/>
    <mergeCell ref="C144:H144"/>
    <mergeCell ref="C145:H145"/>
    <mergeCell ref="C146:H146"/>
    <mergeCell ref="C147:H147"/>
    <mergeCell ref="C136:H136"/>
    <mergeCell ref="C137:H137"/>
    <mergeCell ref="C138:H138"/>
    <mergeCell ref="C139:H139"/>
    <mergeCell ref="C140:H140"/>
    <mergeCell ref="C141:H141"/>
    <mergeCell ref="C130:H130"/>
    <mergeCell ref="C131:H131"/>
    <mergeCell ref="C132:H132"/>
    <mergeCell ref="C133:H133"/>
    <mergeCell ref="C134:H134"/>
    <mergeCell ref="C135:H135"/>
    <mergeCell ref="C100:L100"/>
    <mergeCell ref="C113:H113"/>
    <mergeCell ref="I113:J113"/>
    <mergeCell ref="K113:L113"/>
    <mergeCell ref="C115:L115"/>
    <mergeCell ref="C128:H128"/>
    <mergeCell ref="I128:J128"/>
    <mergeCell ref="K128:L128"/>
    <mergeCell ref="C83:H83"/>
    <mergeCell ref="I83:J83"/>
    <mergeCell ref="K83:L83"/>
    <mergeCell ref="C85:L85"/>
    <mergeCell ref="C98:H98"/>
    <mergeCell ref="I98:J98"/>
    <mergeCell ref="K98:L98"/>
    <mergeCell ref="A53:L53"/>
    <mergeCell ref="C55:L55"/>
    <mergeCell ref="C68:H68"/>
    <mergeCell ref="I68:J68"/>
    <mergeCell ref="K68:L68"/>
    <mergeCell ref="C70:L70"/>
    <mergeCell ref="A46:A50"/>
    <mergeCell ref="B46:B50"/>
    <mergeCell ref="C46:C50"/>
    <mergeCell ref="D46:D50"/>
    <mergeCell ref="E46:G49"/>
    <mergeCell ref="H46:L49"/>
    <mergeCell ref="C34:L34"/>
    <mergeCell ref="C38:D38"/>
    <mergeCell ref="C41:D41"/>
    <mergeCell ref="C42:D42"/>
    <mergeCell ref="C43:D43"/>
    <mergeCell ref="C44:D44"/>
    <mergeCell ref="A22:L22"/>
    <mergeCell ref="A23:L23"/>
    <mergeCell ref="A25:L25"/>
    <mergeCell ref="A27:L27"/>
    <mergeCell ref="A28:L28"/>
    <mergeCell ref="C33:L33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A2:E2"/>
    <mergeCell ref="F2:L2"/>
    <mergeCell ref="A4:E4"/>
    <mergeCell ref="F4:L4"/>
    <mergeCell ref="A6:E6"/>
    <mergeCell ref="F6:L6"/>
  </mergeCells>
  <pageMargins left="0.4" right="0.2" top="0.2" bottom="0.4" header="0.2" footer="0.2"/>
  <pageSetup paperSize="9" scale="70" fitToHeight="0" orientation="landscape" horizontalDpi="0" verticalDpi="0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9F61-C097-4869-A3EE-F358B952505D}">
  <sheetPr>
    <pageSetUpPr fitToPage="1"/>
  </sheetPr>
  <dimension ref="A1:AF62"/>
  <sheetViews>
    <sheetView topLeftCell="A16" zoomScaleNormal="100" workbookViewId="0">
      <selection activeCell="F16" sqref="F16"/>
    </sheetView>
  </sheetViews>
  <sheetFormatPr defaultRowHeight="12.75" x14ac:dyDescent="0.2"/>
  <cols>
    <col min="1" max="2" width="6.7109375" customWidth="1"/>
    <col min="3" max="3" width="75.7109375" customWidth="1"/>
    <col min="4" max="8" width="15.7109375" customWidth="1"/>
    <col min="30" max="30" width="0" hidden="1" customWidth="1"/>
    <col min="31" max="31" width="114.7109375" hidden="1" customWidth="1"/>
    <col min="32" max="32" width="165.7109375" hidden="1" customWidth="1"/>
  </cols>
  <sheetData>
    <row r="1" spans="1:31" x14ac:dyDescent="0.2">
      <c r="A1" s="14" t="s">
        <v>0</v>
      </c>
    </row>
    <row r="2" spans="1:31" ht="14.25" x14ac:dyDescent="0.2">
      <c r="D2" s="64"/>
      <c r="E2" s="64"/>
    </row>
    <row r="3" spans="1:31" ht="15" x14ac:dyDescent="0.25">
      <c r="D3" s="64"/>
      <c r="E3" s="120" t="s">
        <v>840</v>
      </c>
    </row>
    <row r="4" spans="1:31" ht="15" x14ac:dyDescent="0.25">
      <c r="D4" s="120"/>
      <c r="E4" s="120"/>
    </row>
    <row r="5" spans="1:31" ht="15" x14ac:dyDescent="0.25">
      <c r="D5" s="121" t="s">
        <v>841</v>
      </c>
      <c r="E5" s="121"/>
    </row>
    <row r="6" spans="1:31" ht="15" x14ac:dyDescent="0.25">
      <c r="D6" s="120"/>
      <c r="E6" s="120"/>
    </row>
    <row r="7" spans="1:31" ht="15" x14ac:dyDescent="0.25">
      <c r="D7" s="121" t="s">
        <v>841</v>
      </c>
      <c r="E7" s="121"/>
    </row>
    <row r="8" spans="1:31" ht="15" x14ac:dyDescent="0.25">
      <c r="D8" s="120"/>
      <c r="E8" s="120"/>
    </row>
    <row r="9" spans="1:31" ht="15" x14ac:dyDescent="0.25">
      <c r="D9" s="120" t="s">
        <v>842</v>
      </c>
      <c r="E9" s="64"/>
    </row>
    <row r="10" spans="1:31" ht="14.25" x14ac:dyDescent="0.2">
      <c r="D10" s="64"/>
      <c r="E10" s="64"/>
    </row>
    <row r="12" spans="1:31" ht="15.75" x14ac:dyDescent="0.2">
      <c r="B12" s="122" t="s">
        <v>863</v>
      </c>
      <c r="C12" s="122"/>
      <c r="D12" s="122"/>
      <c r="E12" s="122"/>
    </row>
    <row r="13" spans="1:31" ht="15" x14ac:dyDescent="0.2">
      <c r="B13" s="123" t="s">
        <v>6</v>
      </c>
      <c r="C13" s="123"/>
      <c r="D13" s="123"/>
      <c r="E13" s="123"/>
      <c r="AE13" s="124" t="str">
        <f>Source!G12</f>
        <v>Выполнение работ по текущему ремонту ИТП по адресу: г.Москва, Петроверигский пер., д.10, стр.3</v>
      </c>
    </row>
    <row r="14" spans="1:31" hidden="1" x14ac:dyDescent="0.2"/>
    <row r="16" spans="1:31" ht="99.75" x14ac:dyDescent="0.2">
      <c r="A16" s="126" t="s">
        <v>710</v>
      </c>
      <c r="B16" s="126" t="s">
        <v>843</v>
      </c>
      <c r="C16" s="126" t="s">
        <v>712</v>
      </c>
      <c r="D16" s="126" t="s">
        <v>713</v>
      </c>
      <c r="E16" s="126" t="s">
        <v>714</v>
      </c>
      <c r="F16" s="126" t="s">
        <v>844</v>
      </c>
      <c r="G16" s="126" t="s">
        <v>845</v>
      </c>
      <c r="H16" s="126" t="s">
        <v>846</v>
      </c>
    </row>
    <row r="17" spans="1:8" ht="14.25" x14ac:dyDescent="0.2">
      <c r="A17" s="126">
        <v>1</v>
      </c>
      <c r="B17" s="126">
        <v>2</v>
      </c>
      <c r="C17" s="126">
        <v>3</v>
      </c>
      <c r="D17" s="126">
        <v>4</v>
      </c>
      <c r="E17" s="126">
        <v>5</v>
      </c>
      <c r="F17" s="126">
        <v>6</v>
      </c>
      <c r="G17" s="126">
        <v>7</v>
      </c>
      <c r="H17" s="126">
        <v>8</v>
      </c>
    </row>
    <row r="18" spans="1:8" ht="16.5" x14ac:dyDescent="0.25">
      <c r="A18" s="127" t="s">
        <v>727</v>
      </c>
      <c r="B18" s="127"/>
      <c r="C18" s="127"/>
      <c r="D18" s="127"/>
      <c r="E18" s="127"/>
      <c r="F18" s="127"/>
      <c r="G18" s="127"/>
      <c r="H18" s="127"/>
    </row>
    <row r="19" spans="1:8" ht="42.75" x14ac:dyDescent="0.2">
      <c r="A19" s="126">
        <v>1</v>
      </c>
      <c r="B19" s="126" t="s">
        <v>34</v>
      </c>
      <c r="C19" s="130" t="s">
        <v>36</v>
      </c>
      <c r="D19" s="126" t="s">
        <v>21</v>
      </c>
      <c r="E19" s="131">
        <v>0.05</v>
      </c>
      <c r="F19" s="126" t="s">
        <v>3</v>
      </c>
      <c r="G19" s="126" t="s">
        <v>864</v>
      </c>
      <c r="H19" s="130"/>
    </row>
    <row r="20" spans="1:8" ht="28.5" x14ac:dyDescent="0.2">
      <c r="A20" s="126">
        <v>2</v>
      </c>
      <c r="B20" s="126" t="s">
        <v>38</v>
      </c>
      <c r="C20" s="130" t="s">
        <v>40</v>
      </c>
      <c r="D20" s="126" t="s">
        <v>21</v>
      </c>
      <c r="E20" s="131">
        <v>0.02</v>
      </c>
      <c r="F20" s="126" t="s">
        <v>3</v>
      </c>
      <c r="G20" s="126" t="s">
        <v>865</v>
      </c>
      <c r="H20" s="130"/>
    </row>
    <row r="21" spans="1:8" ht="28.5" x14ac:dyDescent="0.2">
      <c r="A21" s="126">
        <v>3</v>
      </c>
      <c r="B21" s="126" t="s">
        <v>42</v>
      </c>
      <c r="C21" s="130" t="s">
        <v>43</v>
      </c>
      <c r="D21" s="126" t="s">
        <v>21</v>
      </c>
      <c r="E21" s="131">
        <v>0.01</v>
      </c>
      <c r="F21" s="126" t="s">
        <v>3</v>
      </c>
      <c r="G21" s="126" t="s">
        <v>866</v>
      </c>
      <c r="H21" s="130"/>
    </row>
    <row r="22" spans="1:8" ht="28.5" x14ac:dyDescent="0.2">
      <c r="A22" s="126">
        <v>4</v>
      </c>
      <c r="B22" s="126" t="s">
        <v>44</v>
      </c>
      <c r="C22" s="130" t="s">
        <v>45</v>
      </c>
      <c r="D22" s="126" t="s">
        <v>21</v>
      </c>
      <c r="E22" s="131">
        <v>7.0000000000000007E-2</v>
      </c>
      <c r="F22" s="126" t="s">
        <v>3</v>
      </c>
      <c r="G22" s="126" t="s">
        <v>867</v>
      </c>
      <c r="H22" s="130"/>
    </row>
    <row r="23" spans="1:8" ht="28.5" x14ac:dyDescent="0.2">
      <c r="A23" s="126">
        <v>5</v>
      </c>
      <c r="B23" s="126" t="s">
        <v>46</v>
      </c>
      <c r="C23" s="130" t="s">
        <v>47</v>
      </c>
      <c r="D23" s="126" t="s">
        <v>21</v>
      </c>
      <c r="E23" s="131">
        <v>0.03</v>
      </c>
      <c r="F23" s="126" t="s">
        <v>3</v>
      </c>
      <c r="G23" s="126" t="s">
        <v>868</v>
      </c>
      <c r="H23" s="130"/>
    </row>
    <row r="24" spans="1:8" ht="16.5" x14ac:dyDescent="0.25">
      <c r="A24" s="127" t="s">
        <v>766</v>
      </c>
      <c r="B24" s="127"/>
      <c r="C24" s="127"/>
      <c r="D24" s="127"/>
      <c r="E24" s="127"/>
      <c r="F24" s="127"/>
      <c r="G24" s="127"/>
      <c r="H24" s="127"/>
    </row>
    <row r="25" spans="1:8" ht="14.25" x14ac:dyDescent="0.2">
      <c r="A25" s="126">
        <v>6</v>
      </c>
      <c r="B25" s="126" t="s">
        <v>103</v>
      </c>
      <c r="C25" s="130" t="s">
        <v>105</v>
      </c>
      <c r="D25" s="126" t="s">
        <v>21</v>
      </c>
      <c r="E25" s="131">
        <v>0.02</v>
      </c>
      <c r="F25" s="126" t="s">
        <v>3</v>
      </c>
      <c r="G25" s="126" t="s">
        <v>869</v>
      </c>
      <c r="H25" s="130"/>
    </row>
    <row r="26" spans="1:8" ht="14.25" x14ac:dyDescent="0.2">
      <c r="A26" s="126">
        <v>7</v>
      </c>
      <c r="B26" s="126" t="s">
        <v>115</v>
      </c>
      <c r="C26" s="130" t="s">
        <v>117</v>
      </c>
      <c r="D26" s="126" t="s">
        <v>21</v>
      </c>
      <c r="E26" s="131">
        <v>0.01</v>
      </c>
      <c r="F26" s="126" t="s">
        <v>3</v>
      </c>
      <c r="G26" s="126" t="s">
        <v>866</v>
      </c>
      <c r="H26" s="130"/>
    </row>
    <row r="27" spans="1:8" ht="14.25" x14ac:dyDescent="0.2">
      <c r="A27" s="126">
        <v>7.1</v>
      </c>
      <c r="B27" s="126" t="s">
        <v>122</v>
      </c>
      <c r="C27" s="130" t="s">
        <v>124</v>
      </c>
      <c r="D27" s="126" t="s">
        <v>125</v>
      </c>
      <c r="E27" s="131">
        <v>1.5100000000000001E-2</v>
      </c>
      <c r="F27" s="126" t="s">
        <v>3</v>
      </c>
      <c r="G27" s="126"/>
      <c r="H27" s="130"/>
    </row>
    <row r="28" spans="1:8" ht="14.25" x14ac:dyDescent="0.2">
      <c r="A28" s="126">
        <v>8</v>
      </c>
      <c r="B28" s="126" t="s">
        <v>126</v>
      </c>
      <c r="C28" s="130" t="s">
        <v>128</v>
      </c>
      <c r="D28" s="126" t="s">
        <v>129</v>
      </c>
      <c r="E28" s="131">
        <v>1</v>
      </c>
      <c r="F28" s="126" t="s">
        <v>3</v>
      </c>
      <c r="G28" s="126">
        <v>1</v>
      </c>
      <c r="H28" s="130"/>
    </row>
    <row r="29" spans="1:8" ht="28.5" x14ac:dyDescent="0.2">
      <c r="A29" s="126">
        <v>8.1</v>
      </c>
      <c r="B29" s="126" t="s">
        <v>138</v>
      </c>
      <c r="C29" s="130" t="s">
        <v>140</v>
      </c>
      <c r="D29" s="126" t="s">
        <v>141</v>
      </c>
      <c r="E29" s="131">
        <v>2</v>
      </c>
      <c r="F29" s="126" t="s">
        <v>3</v>
      </c>
      <c r="G29" s="126"/>
      <c r="H29" s="130"/>
    </row>
    <row r="30" spans="1:8" ht="42.75" x14ac:dyDescent="0.2">
      <c r="A30" s="126">
        <v>8.1999999999999993</v>
      </c>
      <c r="B30" s="126" t="s">
        <v>142</v>
      </c>
      <c r="C30" s="130" t="s">
        <v>144</v>
      </c>
      <c r="D30" s="126" t="s">
        <v>145</v>
      </c>
      <c r="E30" s="131">
        <v>1</v>
      </c>
      <c r="F30" s="126" t="s">
        <v>3</v>
      </c>
      <c r="G30" s="126"/>
      <c r="H30" s="130"/>
    </row>
    <row r="31" spans="1:8" ht="14.25" x14ac:dyDescent="0.2">
      <c r="A31" s="126">
        <v>9</v>
      </c>
      <c r="B31" s="126" t="s">
        <v>150</v>
      </c>
      <c r="C31" s="130" t="s">
        <v>152</v>
      </c>
      <c r="D31" s="126" t="s">
        <v>21</v>
      </c>
      <c r="E31" s="131">
        <v>0.01</v>
      </c>
      <c r="F31" s="126" t="s">
        <v>3</v>
      </c>
      <c r="G31" s="126" t="s">
        <v>866</v>
      </c>
      <c r="H31" s="130"/>
    </row>
    <row r="32" spans="1:8" ht="14.25" x14ac:dyDescent="0.2">
      <c r="A32" s="126">
        <v>9.1</v>
      </c>
      <c r="B32" s="126" t="s">
        <v>154</v>
      </c>
      <c r="C32" s="130" t="s">
        <v>124</v>
      </c>
      <c r="D32" s="126" t="s">
        <v>125</v>
      </c>
      <c r="E32" s="131">
        <v>3.9800000000000002E-2</v>
      </c>
      <c r="F32" s="126" t="s">
        <v>3</v>
      </c>
      <c r="G32" s="126"/>
      <c r="H32" s="130"/>
    </row>
    <row r="33" spans="1:8" x14ac:dyDescent="0.2">
      <c r="A33" s="126">
        <v>10</v>
      </c>
      <c r="B33" s="126" t="s">
        <v>155</v>
      </c>
      <c r="C33" s="130" t="s">
        <v>157</v>
      </c>
      <c r="D33" s="126" t="s">
        <v>129</v>
      </c>
      <c r="E33" s="131">
        <v>1</v>
      </c>
      <c r="F33" s="126" t="s">
        <v>3</v>
      </c>
      <c r="G33" s="126">
        <v>1</v>
      </c>
      <c r="H33" s="130"/>
    </row>
    <row r="34" spans="1:8" ht="28.5" x14ac:dyDescent="0.2">
      <c r="A34" s="126">
        <v>10.1</v>
      </c>
      <c r="B34" s="126" t="s">
        <v>166</v>
      </c>
      <c r="C34" s="130" t="s">
        <v>168</v>
      </c>
      <c r="D34" s="126" t="s">
        <v>129</v>
      </c>
      <c r="E34" s="131">
        <v>1</v>
      </c>
      <c r="F34" s="126" t="s">
        <v>3</v>
      </c>
      <c r="G34" s="126"/>
      <c r="H34" s="130"/>
    </row>
    <row r="35" spans="1:8" ht="28.5" x14ac:dyDescent="0.2">
      <c r="A35" s="126">
        <v>10.199999999999999</v>
      </c>
      <c r="B35" s="126" t="s">
        <v>170</v>
      </c>
      <c r="C35" s="130" t="s">
        <v>172</v>
      </c>
      <c r="D35" s="126" t="s">
        <v>129</v>
      </c>
      <c r="E35" s="131">
        <v>2</v>
      </c>
      <c r="F35" s="126" t="s">
        <v>3</v>
      </c>
      <c r="G35" s="126"/>
      <c r="H35" s="130"/>
    </row>
    <row r="36" spans="1:8" ht="16.5" x14ac:dyDescent="0.25">
      <c r="A36" s="127" t="s">
        <v>791</v>
      </c>
      <c r="B36" s="127"/>
      <c r="C36" s="127"/>
      <c r="D36" s="127"/>
      <c r="E36" s="127"/>
      <c r="F36" s="127"/>
      <c r="G36" s="127"/>
      <c r="H36" s="127"/>
    </row>
    <row r="37" spans="1:8" ht="28.5" x14ac:dyDescent="0.2">
      <c r="A37" s="126">
        <v>11</v>
      </c>
      <c r="B37" s="126" t="s">
        <v>175</v>
      </c>
      <c r="C37" s="130" t="s">
        <v>177</v>
      </c>
      <c r="D37" s="126" t="s">
        <v>178</v>
      </c>
      <c r="E37" s="131">
        <v>1</v>
      </c>
      <c r="F37" s="126" t="s">
        <v>3</v>
      </c>
      <c r="G37" s="126" t="s">
        <v>870</v>
      </c>
      <c r="H37" s="130"/>
    </row>
    <row r="38" spans="1:8" ht="42.75" x14ac:dyDescent="0.2">
      <c r="A38" s="126">
        <v>11.1</v>
      </c>
      <c r="B38" s="126" t="s">
        <v>184</v>
      </c>
      <c r="C38" s="130" t="s">
        <v>186</v>
      </c>
      <c r="D38" s="126" t="s">
        <v>187</v>
      </c>
      <c r="E38" s="131">
        <v>11</v>
      </c>
      <c r="F38" s="126" t="s">
        <v>3</v>
      </c>
      <c r="G38" s="126"/>
      <c r="H38" s="130"/>
    </row>
    <row r="39" spans="1:8" ht="42.75" x14ac:dyDescent="0.2">
      <c r="A39" s="126">
        <v>11.2</v>
      </c>
      <c r="B39" s="126" t="s">
        <v>189</v>
      </c>
      <c r="C39" s="130" t="s">
        <v>191</v>
      </c>
      <c r="D39" s="126" t="s">
        <v>192</v>
      </c>
      <c r="E39" s="131">
        <v>1</v>
      </c>
      <c r="F39" s="126" t="s">
        <v>3</v>
      </c>
      <c r="G39" s="126"/>
      <c r="H39" s="130"/>
    </row>
    <row r="40" spans="1:8" ht="28.5" x14ac:dyDescent="0.2">
      <c r="A40" s="126">
        <v>12</v>
      </c>
      <c r="B40" s="126" t="s">
        <v>194</v>
      </c>
      <c r="C40" s="130" t="s">
        <v>177</v>
      </c>
      <c r="D40" s="126" t="s">
        <v>178</v>
      </c>
      <c r="E40" s="131">
        <v>2.4</v>
      </c>
      <c r="F40" s="126" t="s">
        <v>3</v>
      </c>
      <c r="G40" s="126" t="s">
        <v>871</v>
      </c>
      <c r="H40" s="130"/>
    </row>
    <row r="41" spans="1:8" ht="42.75" x14ac:dyDescent="0.2">
      <c r="A41" s="126">
        <v>12.1</v>
      </c>
      <c r="B41" s="126" t="s">
        <v>195</v>
      </c>
      <c r="C41" s="130" t="s">
        <v>197</v>
      </c>
      <c r="D41" s="126" t="s">
        <v>187</v>
      </c>
      <c r="E41" s="131">
        <v>26.4</v>
      </c>
      <c r="F41" s="126" t="s">
        <v>3</v>
      </c>
      <c r="G41" s="126"/>
      <c r="H41" s="130"/>
    </row>
    <row r="42" spans="1:8" ht="42.75" x14ac:dyDescent="0.2">
      <c r="A42" s="126">
        <v>12.2</v>
      </c>
      <c r="B42" s="126" t="s">
        <v>199</v>
      </c>
      <c r="C42" s="130" t="s">
        <v>191</v>
      </c>
      <c r="D42" s="126" t="s">
        <v>192</v>
      </c>
      <c r="E42" s="131">
        <v>2.4</v>
      </c>
      <c r="F42" s="126" t="s">
        <v>3</v>
      </c>
      <c r="G42" s="126"/>
      <c r="H42" s="130"/>
    </row>
    <row r="43" spans="1:8" ht="16.5" x14ac:dyDescent="0.25">
      <c r="A43" s="127" t="s">
        <v>799</v>
      </c>
      <c r="B43" s="127"/>
      <c r="C43" s="127"/>
      <c r="D43" s="127"/>
      <c r="E43" s="127"/>
      <c r="F43" s="127"/>
      <c r="G43" s="127"/>
      <c r="H43" s="127"/>
    </row>
    <row r="44" spans="1:8" ht="28.5" x14ac:dyDescent="0.2">
      <c r="A44" s="126">
        <v>13</v>
      </c>
      <c r="B44" s="126" t="s">
        <v>213</v>
      </c>
      <c r="C44" s="130" t="s">
        <v>215</v>
      </c>
      <c r="D44" s="126" t="s">
        <v>216</v>
      </c>
      <c r="E44" s="131">
        <v>0.05</v>
      </c>
      <c r="F44" s="126" t="s">
        <v>3</v>
      </c>
      <c r="G44" s="126" t="s">
        <v>872</v>
      </c>
      <c r="H44" s="130"/>
    </row>
    <row r="45" spans="1:8" ht="28.5" x14ac:dyDescent="0.2">
      <c r="A45" s="126">
        <v>14</v>
      </c>
      <c r="B45" s="126" t="s">
        <v>226</v>
      </c>
      <c r="C45" s="130" t="s">
        <v>219</v>
      </c>
      <c r="D45" s="126" t="s">
        <v>216</v>
      </c>
      <c r="E45" s="131">
        <v>0.05</v>
      </c>
      <c r="F45" s="126" t="s">
        <v>3</v>
      </c>
      <c r="G45" s="126" t="s">
        <v>872</v>
      </c>
      <c r="H45" s="130"/>
    </row>
    <row r="46" spans="1:8" ht="28.5" x14ac:dyDescent="0.2">
      <c r="A46" s="126">
        <v>15</v>
      </c>
      <c r="B46" s="126" t="s">
        <v>227</v>
      </c>
      <c r="C46" s="130" t="s">
        <v>229</v>
      </c>
      <c r="D46" s="126" t="s">
        <v>178</v>
      </c>
      <c r="E46" s="131">
        <v>0.5</v>
      </c>
      <c r="F46" s="126" t="s">
        <v>3</v>
      </c>
      <c r="G46" s="126" t="s">
        <v>873</v>
      </c>
      <c r="H46" s="130"/>
    </row>
    <row r="47" spans="1:8" ht="42.75" x14ac:dyDescent="0.2">
      <c r="A47" s="126">
        <v>15.1</v>
      </c>
      <c r="B47" s="126" t="s">
        <v>236</v>
      </c>
      <c r="C47" s="130" t="s">
        <v>238</v>
      </c>
      <c r="D47" s="126" t="s">
        <v>187</v>
      </c>
      <c r="E47" s="131">
        <v>5</v>
      </c>
      <c r="F47" s="126" t="s">
        <v>3</v>
      </c>
      <c r="G47" s="126"/>
      <c r="H47" s="130"/>
    </row>
    <row r="48" spans="1:8" ht="14.25" x14ac:dyDescent="0.2">
      <c r="A48" s="126">
        <v>16</v>
      </c>
      <c r="B48" s="126" t="s">
        <v>240</v>
      </c>
      <c r="C48" s="130" t="s">
        <v>242</v>
      </c>
      <c r="D48" s="126" t="s">
        <v>243</v>
      </c>
      <c r="E48" s="131">
        <v>1.5699999999999999E-2</v>
      </c>
      <c r="F48" s="126" t="s">
        <v>3</v>
      </c>
      <c r="G48" s="126" t="s">
        <v>874</v>
      </c>
      <c r="H48" s="130"/>
    </row>
    <row r="49" spans="1:8" ht="28.5" x14ac:dyDescent="0.2">
      <c r="A49" s="126">
        <v>17</v>
      </c>
      <c r="B49" s="126" t="s">
        <v>250</v>
      </c>
      <c r="C49" s="130" t="s">
        <v>252</v>
      </c>
      <c r="D49" s="126" t="s">
        <v>243</v>
      </c>
      <c r="E49" s="131">
        <v>1.5699999999999999E-2</v>
      </c>
      <c r="F49" s="126" t="s">
        <v>3</v>
      </c>
      <c r="G49" s="126">
        <v>1.5699999999999999E-2</v>
      </c>
      <c r="H49" s="130"/>
    </row>
    <row r="50" spans="1:8" ht="14.25" x14ac:dyDescent="0.2">
      <c r="A50" s="126">
        <v>17.100000000000001</v>
      </c>
      <c r="B50" s="126" t="s">
        <v>258</v>
      </c>
      <c r="C50" s="130" t="s">
        <v>260</v>
      </c>
      <c r="D50" s="126" t="s">
        <v>125</v>
      </c>
      <c r="E50" s="131">
        <v>3.8620000000000001E-4</v>
      </c>
      <c r="F50" s="126" t="s">
        <v>3</v>
      </c>
      <c r="G50" s="126"/>
      <c r="H50" s="130"/>
    </row>
    <row r="51" spans="1:8" ht="28.5" x14ac:dyDescent="0.2">
      <c r="A51" s="126">
        <v>18</v>
      </c>
      <c r="B51" s="126" t="s">
        <v>272</v>
      </c>
      <c r="C51" s="130" t="s">
        <v>177</v>
      </c>
      <c r="D51" s="126" t="s">
        <v>178</v>
      </c>
      <c r="E51" s="131">
        <v>0.5</v>
      </c>
      <c r="F51" s="126" t="s">
        <v>3</v>
      </c>
      <c r="G51" s="126" t="s">
        <v>873</v>
      </c>
      <c r="H51" s="130"/>
    </row>
    <row r="52" spans="1:8" ht="42.75" x14ac:dyDescent="0.2">
      <c r="A52" s="126">
        <v>18.100000000000001</v>
      </c>
      <c r="B52" s="126" t="s">
        <v>273</v>
      </c>
      <c r="C52" s="130" t="s">
        <v>197</v>
      </c>
      <c r="D52" s="126" t="s">
        <v>187</v>
      </c>
      <c r="E52" s="131">
        <v>5.5</v>
      </c>
      <c r="F52" s="126" t="s">
        <v>3</v>
      </c>
      <c r="G52" s="126"/>
      <c r="H52" s="130"/>
    </row>
    <row r="53" spans="1:8" ht="42.75" x14ac:dyDescent="0.2">
      <c r="A53" s="126">
        <v>18.2</v>
      </c>
      <c r="B53" s="126" t="s">
        <v>274</v>
      </c>
      <c r="C53" s="130" t="s">
        <v>191</v>
      </c>
      <c r="D53" s="126" t="s">
        <v>192</v>
      </c>
      <c r="E53" s="131">
        <v>0.5</v>
      </c>
      <c r="F53" s="126" t="s">
        <v>3</v>
      </c>
      <c r="G53" s="126"/>
      <c r="H53" s="130"/>
    </row>
    <row r="54" spans="1:8" ht="16.5" x14ac:dyDescent="0.25">
      <c r="A54" s="127" t="s">
        <v>816</v>
      </c>
      <c r="B54" s="127"/>
      <c r="C54" s="127"/>
      <c r="D54" s="127"/>
      <c r="E54" s="127"/>
      <c r="F54" s="127"/>
      <c r="G54" s="127"/>
      <c r="H54" s="127"/>
    </row>
    <row r="55" spans="1:8" ht="28.5" x14ac:dyDescent="0.2">
      <c r="A55" s="126">
        <v>19</v>
      </c>
      <c r="B55" s="126" t="s">
        <v>279</v>
      </c>
      <c r="C55" s="130" t="s">
        <v>281</v>
      </c>
      <c r="D55" s="126" t="s">
        <v>216</v>
      </c>
      <c r="E55" s="131">
        <v>0.36</v>
      </c>
      <c r="F55" s="126" t="s">
        <v>3</v>
      </c>
      <c r="G55" s="126" t="s">
        <v>875</v>
      </c>
      <c r="H55" s="130"/>
    </row>
    <row r="56" spans="1:8" ht="28.5" x14ac:dyDescent="0.2">
      <c r="A56" s="126">
        <v>20</v>
      </c>
      <c r="B56" s="126" t="s">
        <v>283</v>
      </c>
      <c r="C56" s="130" t="s">
        <v>276</v>
      </c>
      <c r="D56" s="126" t="s">
        <v>216</v>
      </c>
      <c r="E56" s="131">
        <v>0.52</v>
      </c>
      <c r="F56" s="126" t="s">
        <v>3</v>
      </c>
      <c r="G56" s="126" t="s">
        <v>876</v>
      </c>
      <c r="H56" s="130"/>
    </row>
    <row r="57" spans="1:8" ht="28.5" x14ac:dyDescent="0.2">
      <c r="A57" s="125">
        <v>21</v>
      </c>
      <c r="B57" s="125" t="s">
        <v>284</v>
      </c>
      <c r="C57" s="128" t="s">
        <v>286</v>
      </c>
      <c r="D57" s="125" t="s">
        <v>216</v>
      </c>
      <c r="E57" s="129">
        <v>0.56000000000000005</v>
      </c>
      <c r="F57" s="125" t="s">
        <v>3</v>
      </c>
      <c r="G57" s="125" t="s">
        <v>877</v>
      </c>
      <c r="H57" s="128"/>
    </row>
    <row r="60" spans="1:8" ht="15" x14ac:dyDescent="0.25">
      <c r="C60" s="132"/>
      <c r="D60" s="132" t="s">
        <v>862</v>
      </c>
      <c r="E60" s="133"/>
    </row>
    <row r="61" spans="1:8" ht="15" x14ac:dyDescent="0.25">
      <c r="C61" s="64"/>
      <c r="D61" s="133"/>
      <c r="E61" s="133"/>
    </row>
    <row r="62" spans="1:8" ht="15" x14ac:dyDescent="0.25">
      <c r="C62" s="132"/>
      <c r="D62" s="132" t="s">
        <v>862</v>
      </c>
      <c r="E62" s="133"/>
    </row>
  </sheetData>
  <mergeCells count="9">
    <mergeCell ref="A24:H24"/>
    <mergeCell ref="A36:H36"/>
    <mergeCell ref="A43:H43"/>
    <mergeCell ref="A54:H54"/>
    <mergeCell ref="D5:E5"/>
    <mergeCell ref="D7:E7"/>
    <mergeCell ref="B12:E12"/>
    <mergeCell ref="B13:E13"/>
    <mergeCell ref="A18:H18"/>
  </mergeCells>
  <pageMargins left="0.4" right="0.2" top="0.2" bottom="0.4" header="0.2" footer="0.2"/>
  <pageSetup paperSize="9" scale="59" fitToHeight="0" orientation="portrait" horizontalDpi="0" verticalDpi="0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58"/>
  <sheetViews>
    <sheetView workbookViewId="0">
      <selection activeCell="A354" sqref="A354:AX354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74933</v>
      </c>
      <c r="M1">
        <v>10</v>
      </c>
      <c r="N1">
        <v>12</v>
      </c>
      <c r="O1">
        <v>1</v>
      </c>
      <c r="P1">
        <v>0</v>
      </c>
      <c r="Q1">
        <v>2</v>
      </c>
    </row>
    <row r="4" spans="1:133" x14ac:dyDescent="0.2">
      <c r="A4" s="1">
        <v>1</v>
      </c>
      <c r="B4" s="1">
        <v>1</v>
      </c>
      <c r="C4" s="1">
        <v>-1</v>
      </c>
      <c r="D4" s="1"/>
      <c r="E4" s="1"/>
      <c r="F4" s="1"/>
      <c r="G4" s="1" t="s">
        <v>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>
        <v>0</v>
      </c>
    </row>
    <row r="12" spans="1:133" x14ac:dyDescent="0.2">
      <c r="A12" s="1">
        <v>1</v>
      </c>
      <c r="B12" s="1">
        <v>352</v>
      </c>
      <c r="C12" s="1">
        <v>0</v>
      </c>
      <c r="D12" s="1">
        <f>ROW(A293)</f>
        <v>293</v>
      </c>
      <c r="E12" s="1">
        <v>0</v>
      </c>
      <c r="F12" s="1" t="s">
        <v>5</v>
      </c>
      <c r="G12" s="1" t="s">
        <v>6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7</v>
      </c>
      <c r="BI12" s="1" t="s">
        <v>8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9</v>
      </c>
      <c r="BZ12" s="1" t="s">
        <v>10</v>
      </c>
      <c r="CA12" s="1" t="s">
        <v>11</v>
      </c>
      <c r="CB12" s="1" t="s">
        <v>11</v>
      </c>
      <c r="CC12" s="1" t="s">
        <v>11</v>
      </c>
      <c r="CD12" s="1" t="s">
        <v>11</v>
      </c>
      <c r="CE12" s="1" t="s">
        <v>12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13</v>
      </c>
      <c r="CR12" s="1" t="s">
        <v>14</v>
      </c>
      <c r="CS12" s="1">
        <v>46073</v>
      </c>
      <c r="CT12" s="1">
        <v>540</v>
      </c>
      <c r="CU12" s="1">
        <v>17</v>
      </c>
      <c r="CV12" s="1" t="s">
        <v>679</v>
      </c>
      <c r="CW12" s="1"/>
      <c r="CX12" s="1"/>
      <c r="CY12" s="1">
        <v>0</v>
      </c>
      <c r="CZ12" s="1" t="s">
        <v>15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B293</f>
        <v>352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</v>
      </c>
      <c r="G18" s="3" t="str">
        <f t="shared" si="0"/>
        <v>Выполнение работ по текущему ремонту ИТП по адресу: г.Москва, Петроверигский пер., д.10, стр.3</v>
      </c>
      <c r="H18" s="3"/>
      <c r="I18" s="3"/>
      <c r="J18" s="3"/>
      <c r="K18" s="3"/>
      <c r="L18" s="3"/>
      <c r="M18" s="3"/>
      <c r="N18" s="3"/>
      <c r="O18" s="3">
        <f t="shared" ref="O18:AT18" si="1">O293</f>
        <v>281846.39</v>
      </c>
      <c r="P18" s="3">
        <f t="shared" si="1"/>
        <v>211211.63</v>
      </c>
      <c r="Q18" s="3">
        <f t="shared" si="1"/>
        <v>1174.6400000000001</v>
      </c>
      <c r="R18" s="3">
        <f t="shared" si="1"/>
        <v>1094.21</v>
      </c>
      <c r="S18" s="3">
        <f t="shared" si="1"/>
        <v>68365.91</v>
      </c>
      <c r="T18" s="3">
        <f t="shared" si="1"/>
        <v>0</v>
      </c>
      <c r="U18" s="3">
        <f t="shared" si="1"/>
        <v>99.150826000000009</v>
      </c>
      <c r="V18" s="3">
        <f t="shared" si="1"/>
        <v>1.4983569000000001</v>
      </c>
      <c r="W18" s="3">
        <f t="shared" si="1"/>
        <v>0</v>
      </c>
      <c r="X18" s="3">
        <f t="shared" si="1"/>
        <v>72678.45</v>
      </c>
      <c r="Y18" s="3">
        <f t="shared" si="1"/>
        <v>38846.800000000003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21332.39</v>
      </c>
      <c r="AQ18" s="3">
        <f t="shared" si="1"/>
        <v>0</v>
      </c>
      <c r="AR18" s="3">
        <f t="shared" si="1"/>
        <v>393371.64</v>
      </c>
      <c r="AS18" s="3">
        <f t="shared" si="1"/>
        <v>369576.92</v>
      </c>
      <c r="AT18" s="3">
        <f t="shared" si="1"/>
        <v>2462.33</v>
      </c>
      <c r="AU18" s="3">
        <f t="shared" ref="AU18:BZ18" si="2">AU293</f>
        <v>0</v>
      </c>
      <c r="AV18" s="3">
        <f t="shared" si="2"/>
        <v>211211.63</v>
      </c>
      <c r="AW18" s="3">
        <f t="shared" si="2"/>
        <v>189879.24</v>
      </c>
      <c r="AX18" s="3">
        <f t="shared" si="2"/>
        <v>0</v>
      </c>
      <c r="AY18" s="3">
        <f t="shared" si="2"/>
        <v>189879.24</v>
      </c>
      <c r="AZ18" s="3">
        <f t="shared" si="2"/>
        <v>21332.39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0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CA293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DG293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EM293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FS293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ROW(A261)</f>
        <v>261</v>
      </c>
      <c r="E20" s="1"/>
      <c r="F20" s="1" t="s">
        <v>16</v>
      </c>
      <c r="G20" s="1" t="s">
        <v>6</v>
      </c>
      <c r="H20" s="1" t="s">
        <v>3</v>
      </c>
      <c r="I20" s="1">
        <v>0</v>
      </c>
      <c r="J20" s="1" t="s">
        <v>3</v>
      </c>
      <c r="K20" s="1">
        <v>-1</v>
      </c>
      <c r="L20" s="1" t="s">
        <v>16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B261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Новая локальная смета</v>
      </c>
      <c r="G22" s="3" t="str">
        <f t="shared" si="7"/>
        <v>Выполнение работ по текущему ремонту ИТП по адресу: г.Москва, Петроверигский пер., д.10, стр.3</v>
      </c>
      <c r="H22" s="3"/>
      <c r="I22" s="3"/>
      <c r="J22" s="3"/>
      <c r="K22" s="3"/>
      <c r="L22" s="3"/>
      <c r="M22" s="3"/>
      <c r="N22" s="3"/>
      <c r="O22" s="3">
        <f t="shared" ref="O22:AT22" si="8">O261</f>
        <v>281846.39</v>
      </c>
      <c r="P22" s="3">
        <f t="shared" si="8"/>
        <v>211211.63</v>
      </c>
      <c r="Q22" s="3">
        <f t="shared" si="8"/>
        <v>1174.6400000000001</v>
      </c>
      <c r="R22" s="3">
        <f t="shared" si="8"/>
        <v>1094.21</v>
      </c>
      <c r="S22" s="3">
        <f t="shared" si="8"/>
        <v>68365.91</v>
      </c>
      <c r="T22" s="3">
        <f t="shared" si="8"/>
        <v>0</v>
      </c>
      <c r="U22" s="3">
        <f t="shared" si="8"/>
        <v>99.150826000000009</v>
      </c>
      <c r="V22" s="3">
        <f t="shared" si="8"/>
        <v>1.4983569000000001</v>
      </c>
      <c r="W22" s="3">
        <f t="shared" si="8"/>
        <v>0</v>
      </c>
      <c r="X22" s="3">
        <f t="shared" si="8"/>
        <v>72678.45</v>
      </c>
      <c r="Y22" s="3">
        <f t="shared" si="8"/>
        <v>38846.800000000003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21332.39</v>
      </c>
      <c r="AQ22" s="3">
        <f t="shared" si="8"/>
        <v>0</v>
      </c>
      <c r="AR22" s="3">
        <f t="shared" si="8"/>
        <v>393371.64</v>
      </c>
      <c r="AS22" s="3">
        <f t="shared" si="8"/>
        <v>369576.92</v>
      </c>
      <c r="AT22" s="3">
        <f t="shared" si="8"/>
        <v>2462.33</v>
      </c>
      <c r="AU22" s="3">
        <f t="shared" ref="AU22:BZ22" si="9">AU261</f>
        <v>0</v>
      </c>
      <c r="AV22" s="3">
        <f t="shared" si="9"/>
        <v>211211.63</v>
      </c>
      <c r="AW22" s="3">
        <f t="shared" si="9"/>
        <v>189879.24</v>
      </c>
      <c r="AX22" s="3">
        <f t="shared" si="9"/>
        <v>0</v>
      </c>
      <c r="AY22" s="3">
        <f t="shared" si="9"/>
        <v>189879.24</v>
      </c>
      <c r="AZ22" s="3">
        <f t="shared" si="9"/>
        <v>21332.39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0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CA261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DG261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EM261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FS261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ROW(A36)</f>
        <v>36</v>
      </c>
      <c r="E24" s="1"/>
      <c r="F24" s="1" t="s">
        <v>17</v>
      </c>
      <c r="G24" s="1" t="s">
        <v>18</v>
      </c>
      <c r="H24" s="1" t="s">
        <v>3</v>
      </c>
      <c r="I24" s="1">
        <v>0</v>
      </c>
      <c r="J24" s="1"/>
      <c r="K24" s="1">
        <v>0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B36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>Новый раздел</v>
      </c>
      <c r="G26" s="3" t="str">
        <f t="shared" si="14"/>
        <v>Прочистка и промывка оборудования</v>
      </c>
      <c r="H26" s="3"/>
      <c r="I26" s="3"/>
      <c r="J26" s="3"/>
      <c r="K26" s="3"/>
      <c r="L26" s="3"/>
      <c r="M26" s="3"/>
      <c r="N26" s="3"/>
      <c r="O26" s="3">
        <f t="shared" ref="O26:AT26" si="15">O36</f>
        <v>35505.769999999997</v>
      </c>
      <c r="P26" s="3">
        <f t="shared" si="15"/>
        <v>536.70000000000005</v>
      </c>
      <c r="Q26" s="3">
        <f t="shared" si="15"/>
        <v>0</v>
      </c>
      <c r="R26" s="3">
        <f t="shared" si="15"/>
        <v>0</v>
      </c>
      <c r="S26" s="3">
        <f t="shared" si="15"/>
        <v>34969.07</v>
      </c>
      <c r="T26" s="3">
        <f t="shared" si="15"/>
        <v>0</v>
      </c>
      <c r="U26" s="3">
        <f t="shared" si="15"/>
        <v>53.856570000000005</v>
      </c>
      <c r="V26" s="3">
        <f t="shared" si="15"/>
        <v>0</v>
      </c>
      <c r="W26" s="3">
        <f t="shared" si="15"/>
        <v>0</v>
      </c>
      <c r="X26" s="3">
        <f t="shared" si="15"/>
        <v>36018.14</v>
      </c>
      <c r="Y26" s="3">
        <f t="shared" si="15"/>
        <v>18183.919999999998</v>
      </c>
      <c r="Z26" s="3">
        <f t="shared" si="15"/>
        <v>0</v>
      </c>
      <c r="AA26" s="3">
        <f t="shared" si="15"/>
        <v>0</v>
      </c>
      <c r="AB26" s="3">
        <f t="shared" si="15"/>
        <v>35505.769999999997</v>
      </c>
      <c r="AC26" s="3">
        <f t="shared" si="15"/>
        <v>536.70000000000005</v>
      </c>
      <c r="AD26" s="3">
        <f t="shared" si="15"/>
        <v>0</v>
      </c>
      <c r="AE26" s="3">
        <f t="shared" si="15"/>
        <v>0</v>
      </c>
      <c r="AF26" s="3">
        <f t="shared" si="15"/>
        <v>34969.07</v>
      </c>
      <c r="AG26" s="3">
        <f t="shared" si="15"/>
        <v>0</v>
      </c>
      <c r="AH26" s="3">
        <f t="shared" si="15"/>
        <v>53.856570000000005</v>
      </c>
      <c r="AI26" s="3">
        <f t="shared" si="15"/>
        <v>0</v>
      </c>
      <c r="AJ26" s="3">
        <f t="shared" si="15"/>
        <v>0</v>
      </c>
      <c r="AK26" s="3">
        <f t="shared" si="15"/>
        <v>36018.14</v>
      </c>
      <c r="AL26" s="3">
        <f t="shared" si="15"/>
        <v>18183.919999999998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0</v>
      </c>
      <c r="AQ26" s="3">
        <f t="shared" si="15"/>
        <v>0</v>
      </c>
      <c r="AR26" s="3">
        <f t="shared" si="15"/>
        <v>89707.83</v>
      </c>
      <c r="AS26" s="3">
        <f t="shared" si="15"/>
        <v>89707.83</v>
      </c>
      <c r="AT26" s="3">
        <f t="shared" si="15"/>
        <v>0</v>
      </c>
      <c r="AU26" s="3">
        <f t="shared" ref="AU26:BZ26" si="16">AU36</f>
        <v>0</v>
      </c>
      <c r="AV26" s="3">
        <f t="shared" si="16"/>
        <v>536.70000000000005</v>
      </c>
      <c r="AW26" s="3">
        <f t="shared" si="16"/>
        <v>536.70000000000005</v>
      </c>
      <c r="AX26" s="3">
        <f t="shared" si="16"/>
        <v>0</v>
      </c>
      <c r="AY26" s="3">
        <f t="shared" si="16"/>
        <v>536.70000000000005</v>
      </c>
      <c r="AZ26" s="3">
        <f t="shared" si="16"/>
        <v>0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0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0</v>
      </c>
      <c r="BZ26" s="3">
        <f t="shared" si="16"/>
        <v>0</v>
      </c>
      <c r="CA26" s="3">
        <f t="shared" ref="CA26:DF26" si="17">CA36</f>
        <v>89707.83</v>
      </c>
      <c r="CB26" s="3">
        <f t="shared" si="17"/>
        <v>89707.83</v>
      </c>
      <c r="CC26" s="3">
        <f t="shared" si="17"/>
        <v>0</v>
      </c>
      <c r="CD26" s="3">
        <f t="shared" si="17"/>
        <v>0</v>
      </c>
      <c r="CE26" s="3">
        <f t="shared" si="17"/>
        <v>536.70000000000005</v>
      </c>
      <c r="CF26" s="3">
        <f t="shared" si="17"/>
        <v>536.70000000000005</v>
      </c>
      <c r="CG26" s="3">
        <f t="shared" si="17"/>
        <v>0</v>
      </c>
      <c r="CH26" s="3">
        <f t="shared" si="17"/>
        <v>536.70000000000005</v>
      </c>
      <c r="CI26" s="3">
        <f t="shared" si="17"/>
        <v>0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0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DG36</f>
        <v>0</v>
      </c>
      <c r="DH26" s="4">
        <f t="shared" si="18"/>
        <v>0</v>
      </c>
      <c r="DI26" s="4">
        <f t="shared" si="18"/>
        <v>0</v>
      </c>
      <c r="DJ26" s="4">
        <f t="shared" si="18"/>
        <v>0</v>
      </c>
      <c r="DK26" s="4">
        <f t="shared" si="18"/>
        <v>0</v>
      </c>
      <c r="DL26" s="4">
        <f t="shared" si="18"/>
        <v>0</v>
      </c>
      <c r="DM26" s="4">
        <f t="shared" si="18"/>
        <v>0</v>
      </c>
      <c r="DN26" s="4">
        <f t="shared" si="18"/>
        <v>0</v>
      </c>
      <c r="DO26" s="4">
        <f t="shared" si="18"/>
        <v>0</v>
      </c>
      <c r="DP26" s="4">
        <f t="shared" si="18"/>
        <v>0</v>
      </c>
      <c r="DQ26" s="4">
        <f t="shared" si="18"/>
        <v>0</v>
      </c>
      <c r="DR26" s="4">
        <f t="shared" si="18"/>
        <v>0</v>
      </c>
      <c r="DS26" s="4">
        <f t="shared" si="18"/>
        <v>0</v>
      </c>
      <c r="DT26" s="4">
        <f t="shared" si="18"/>
        <v>0</v>
      </c>
      <c r="DU26" s="4">
        <f t="shared" si="18"/>
        <v>0</v>
      </c>
      <c r="DV26" s="4">
        <f t="shared" si="18"/>
        <v>0</v>
      </c>
      <c r="DW26" s="4">
        <f t="shared" si="18"/>
        <v>0</v>
      </c>
      <c r="DX26" s="4">
        <f t="shared" si="18"/>
        <v>0</v>
      </c>
      <c r="DY26" s="4">
        <f t="shared" si="18"/>
        <v>0</v>
      </c>
      <c r="DZ26" s="4">
        <f t="shared" si="18"/>
        <v>0</v>
      </c>
      <c r="EA26" s="4">
        <f t="shared" si="18"/>
        <v>0</v>
      </c>
      <c r="EB26" s="4">
        <f t="shared" si="18"/>
        <v>0</v>
      </c>
      <c r="EC26" s="4">
        <f t="shared" si="18"/>
        <v>0</v>
      </c>
      <c r="ED26" s="4">
        <f t="shared" si="18"/>
        <v>0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0</v>
      </c>
      <c r="EK26" s="4">
        <f t="shared" si="18"/>
        <v>0</v>
      </c>
      <c r="EL26" s="4">
        <f t="shared" si="18"/>
        <v>0</v>
      </c>
      <c r="EM26" s="4">
        <f t="shared" ref="EM26:FR26" si="19">EM36</f>
        <v>0</v>
      </c>
      <c r="EN26" s="4">
        <f t="shared" si="19"/>
        <v>0</v>
      </c>
      <c r="EO26" s="4">
        <f t="shared" si="19"/>
        <v>0</v>
      </c>
      <c r="EP26" s="4">
        <f t="shared" si="19"/>
        <v>0</v>
      </c>
      <c r="EQ26" s="4">
        <f t="shared" si="19"/>
        <v>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FS36</f>
        <v>0</v>
      </c>
      <c r="FT26" s="4">
        <f t="shared" si="20"/>
        <v>0</v>
      </c>
      <c r="FU26" s="4">
        <f t="shared" si="20"/>
        <v>0</v>
      </c>
      <c r="FV26" s="4">
        <f t="shared" si="20"/>
        <v>0</v>
      </c>
      <c r="FW26" s="4">
        <f t="shared" si="20"/>
        <v>0</v>
      </c>
      <c r="FX26" s="4">
        <f t="shared" si="20"/>
        <v>0</v>
      </c>
      <c r="FY26" s="4">
        <f t="shared" si="20"/>
        <v>0</v>
      </c>
      <c r="FZ26" s="4">
        <f t="shared" si="20"/>
        <v>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ht="409.5" x14ac:dyDescent="0.2">
      <c r="A28" s="2">
        <v>17</v>
      </c>
      <c r="B28" s="2">
        <v>1</v>
      </c>
      <c r="C28" s="2">
        <f>ROW(SmtRes!A5)</f>
        <v>5</v>
      </c>
      <c r="D28" s="2">
        <f>ROW(EtalonRes!A5)</f>
        <v>5</v>
      </c>
      <c r="E28" s="2" t="s">
        <v>3</v>
      </c>
      <c r="F28" s="2" t="s">
        <v>19</v>
      </c>
      <c r="G28" s="2" t="s">
        <v>20</v>
      </c>
      <c r="H28" s="2" t="s">
        <v>21</v>
      </c>
      <c r="I28" s="2">
        <f>ROUND((2+2+2+1)/100,7)</f>
        <v>7.0000000000000007E-2</v>
      </c>
      <c r="J28" s="2">
        <v>0</v>
      </c>
      <c r="K28" s="2">
        <f>ROUND((2+2+2+1)/100,7)</f>
        <v>7.0000000000000007E-2</v>
      </c>
      <c r="L28" s="2"/>
      <c r="M28" s="2"/>
      <c r="N28" s="2"/>
      <c r="O28" s="2">
        <f t="shared" ref="O28:O34" si="21">ROUND(CP28,2)</f>
        <v>20533.14</v>
      </c>
      <c r="P28" s="2">
        <f>SUMIF(SmtRes!AQ1:'SmtRes'!AQ5,"=1",SmtRes!DF1:'SmtRes'!DF5)</f>
        <v>226.25</v>
      </c>
      <c r="Q28" s="2">
        <f>SUMIF(SmtRes!AQ1:'SmtRes'!AQ5,"=1",SmtRes!DG1:'SmtRes'!DG5)</f>
        <v>0</v>
      </c>
      <c r="R28" s="2">
        <f>SUMIF(SmtRes!AQ1:'SmtRes'!AQ5,"=1",SmtRes!DH1:'SmtRes'!DH5)</f>
        <v>0</v>
      </c>
      <c r="S28" s="2">
        <f>SUMIF(SmtRes!AQ1:'SmtRes'!AQ5,"=1",SmtRes!DI1:'SmtRes'!DI5)</f>
        <v>20306.89</v>
      </c>
      <c r="T28" s="2">
        <f t="shared" ref="T28:T34" si="22">ROUND(CU28*I28,2)</f>
        <v>0</v>
      </c>
      <c r="U28" s="2">
        <f>SUMIF(SmtRes!AQ1:'SmtRes'!AQ5,"=1",SmtRes!CV1:'SmtRes'!CV5)</f>
        <v>31.275054999999998</v>
      </c>
      <c r="V28" s="2">
        <f>SUMIF(SmtRes!AQ1:'SmtRes'!AQ5,"=1",SmtRes!CW1:'SmtRes'!CW5)</f>
        <v>0</v>
      </c>
      <c r="W28" s="2">
        <f t="shared" ref="W28:W34" si="23">ROUND(CX28*I28,2)</f>
        <v>0</v>
      </c>
      <c r="X28" s="2">
        <f t="shared" ref="X28:Y34" si="24">ROUND(CY28,2)</f>
        <v>20916.099999999999</v>
      </c>
      <c r="Y28" s="2">
        <f t="shared" si="24"/>
        <v>10559.58</v>
      </c>
      <c r="Z28" s="2"/>
      <c r="AA28" s="2">
        <v>-1</v>
      </c>
      <c r="AB28" s="2">
        <f t="shared" ref="AB28:AB34" si="25">ROUND((AC28+AD28+AF28),6)</f>
        <v>292441.75349999999</v>
      </c>
      <c r="AC28" s="2">
        <f>ROUND((SUM(SmtRes!BQ1:'SmtRes'!BQ5)),6)</f>
        <v>2343.2790500000001</v>
      </c>
      <c r="AD28" s="2">
        <f t="shared" ref="AD28:AD34" si="26">ROUND((((0)-(0))+AE28),6)</f>
        <v>0</v>
      </c>
      <c r="AE28" s="2">
        <f t="shared" ref="AE28:AE34" si="27">ROUND((0),6)</f>
        <v>0</v>
      </c>
      <c r="AF28" s="2">
        <f>ROUND((SUM(SmtRes!BT1:'SmtRes'!BT5)),6)</f>
        <v>290098.47444999998</v>
      </c>
      <c r="AG28" s="2">
        <f t="shared" ref="AG28:AG34" si="28">ROUND((AP28),6)</f>
        <v>0</v>
      </c>
      <c r="AH28" s="2">
        <f>(SUM(SmtRes!BU1:'SmtRes'!BU5))</f>
        <v>446.78649999999999</v>
      </c>
      <c r="AI28" s="2">
        <f>(0)</f>
        <v>0</v>
      </c>
      <c r="AJ28" s="2">
        <f t="shared" ref="AJ28:AJ34" si="29">(AS28)</f>
        <v>0</v>
      </c>
      <c r="AK28" s="2">
        <v>254602.82204999999</v>
      </c>
      <c r="AL28" s="2">
        <v>2343.2790500000001</v>
      </c>
      <c r="AM28" s="2">
        <v>0</v>
      </c>
      <c r="AN28" s="2">
        <v>0</v>
      </c>
      <c r="AO28" s="2">
        <v>252259.54299999998</v>
      </c>
      <c r="AP28" s="2">
        <v>0</v>
      </c>
      <c r="AQ28" s="2">
        <v>388.51</v>
      </c>
      <c r="AR28" s="2">
        <v>0</v>
      </c>
      <c r="AS28" s="2">
        <v>0</v>
      </c>
      <c r="AT28" s="2">
        <v>103</v>
      </c>
      <c r="AU28" s="2">
        <v>52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22</v>
      </c>
      <c r="BK28" s="2"/>
      <c r="BL28" s="2"/>
      <c r="BM28" s="2">
        <v>65007</v>
      </c>
      <c r="BN28" s="2">
        <v>0</v>
      </c>
      <c r="BO28" s="2" t="s">
        <v>3</v>
      </c>
      <c r="BP28" s="2">
        <v>0</v>
      </c>
      <c r="BQ28" s="2">
        <v>6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103</v>
      </c>
      <c r="CA28" s="2">
        <v>52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7" t="s">
        <v>681</v>
      </c>
      <c r="CO28" s="2">
        <v>0</v>
      </c>
      <c r="CP28" s="2">
        <f t="shared" ref="CP28:CP34" si="30">(P28+Q28+S28+R28)</f>
        <v>20533.14</v>
      </c>
      <c r="CQ28" s="2">
        <f>SUMIF(SmtRes!AQ1:'SmtRes'!AQ5,"=1",SmtRes!AA1:'SmtRes'!AA5)</f>
        <v>73173.89</v>
      </c>
      <c r="CR28" s="2">
        <f>SUMIF(SmtRes!AQ1:'SmtRes'!AQ5,"=1",SmtRes!AB1:'SmtRes'!AB5)</f>
        <v>0</v>
      </c>
      <c r="CS28" s="2">
        <f>SUMIF(SmtRes!AQ1:'SmtRes'!AQ5,"=1",SmtRes!AC1:'SmtRes'!AC5)</f>
        <v>0</v>
      </c>
      <c r="CT28" s="2">
        <f>SUMIF(SmtRes!AQ1:'SmtRes'!AQ5,"=1",SmtRes!AD1:'SmtRes'!AD5)</f>
        <v>649.29999999999995</v>
      </c>
      <c r="CU28" s="2">
        <f t="shared" ref="CU28:CU34" si="31">AG28</f>
        <v>0</v>
      </c>
      <c r="CV28" s="2">
        <f>SUMIF(SmtRes!AQ1:'SmtRes'!AQ5,"=1",SmtRes!BU1:'SmtRes'!BU5)</f>
        <v>446.78649999999999</v>
      </c>
      <c r="CW28" s="2">
        <f>SUMIF(SmtRes!AQ1:'SmtRes'!AQ5,"=1",SmtRes!BV1:'SmtRes'!BV5)</f>
        <v>0</v>
      </c>
      <c r="CX28" s="2">
        <f t="shared" ref="CX28:CX34" si="32">AJ28</f>
        <v>0</v>
      </c>
      <c r="CY28" s="2">
        <f t="shared" ref="CY28:CY34" si="33">(((S28+R28)*AT28)/100)</f>
        <v>20916.096699999998</v>
      </c>
      <c r="CZ28" s="2">
        <f t="shared" ref="CZ28:CZ34" si="34">(((S28+R28)*AU28)/100)</f>
        <v>10559.5828</v>
      </c>
      <c r="DA28" s="2"/>
      <c r="DB28" s="2">
        <v>1</v>
      </c>
      <c r="DC28" s="2" t="s">
        <v>3</v>
      </c>
      <c r="DD28" s="2" t="s">
        <v>3</v>
      </c>
      <c r="DE28" s="2" t="s">
        <v>23</v>
      </c>
      <c r="DF28" s="2" t="s">
        <v>23</v>
      </c>
      <c r="DG28" s="2" t="s">
        <v>23</v>
      </c>
      <c r="DH28" s="2" t="s">
        <v>3</v>
      </c>
      <c r="DI28" s="2" t="s">
        <v>23</v>
      </c>
      <c r="DJ28" s="2" t="s">
        <v>23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1013</v>
      </c>
      <c r="DV28" s="2" t="s">
        <v>21</v>
      </c>
      <c r="DW28" s="2" t="s">
        <v>21</v>
      </c>
      <c r="DX28" s="2">
        <v>1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89369929</v>
      </c>
      <c r="EF28" s="2">
        <v>6</v>
      </c>
      <c r="EG28" s="2" t="s">
        <v>24</v>
      </c>
      <c r="EH28" s="2">
        <v>99</v>
      </c>
      <c r="EI28" s="2" t="s">
        <v>25</v>
      </c>
      <c r="EJ28" s="2">
        <v>1</v>
      </c>
      <c r="EK28" s="2">
        <v>65007</v>
      </c>
      <c r="EL28" s="2" t="s">
        <v>26</v>
      </c>
      <c r="EM28" s="2" t="s">
        <v>27</v>
      </c>
      <c r="EN28" s="2"/>
      <c r="EO28" s="2" t="s">
        <v>28</v>
      </c>
      <c r="EP28" s="2"/>
      <c r="EQ28" s="2">
        <v>1024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388.51</v>
      </c>
      <c r="EX28" s="2">
        <v>0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103</v>
      </c>
      <c r="FY28" s="2">
        <v>52</v>
      </c>
      <c r="FZ28" s="2"/>
      <c r="GA28" s="2" t="s">
        <v>3</v>
      </c>
      <c r="GB28" s="2"/>
      <c r="GC28" s="2"/>
      <c r="GD28" s="2">
        <v>1</v>
      </c>
      <c r="GE28" s="2"/>
      <c r="GF28" s="2">
        <v>562944970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ref="GL28:GL34" si="35">ROUND(IF(AND(BH28=3,BI28=3,FS28&lt;&gt;0),P28,0),2)</f>
        <v>0</v>
      </c>
      <c r="GM28" s="2">
        <f t="shared" ref="GM28:GM34" si="36">ROUND(O28+X28+Y28,2)+GX28</f>
        <v>52008.82</v>
      </c>
      <c r="GN28" s="2">
        <f t="shared" ref="GN28:GN34" si="37">IF(OR(BI28=0,BI28=1),GM28-GX28,0)</f>
        <v>52008.82</v>
      </c>
      <c r="GO28" s="2">
        <f t="shared" ref="GO28:GO34" si="38">IF(BI28=2,GM28-GX28,0)</f>
        <v>0</v>
      </c>
      <c r="GP28" s="2">
        <f t="shared" ref="GP28:GP34" si="39">IF(BI28=4,GM28-GX28,0)</f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 t="shared" ref="GV28:GV34" si="40">ROUND((GT28),6)</f>
        <v>0</v>
      </c>
      <c r="GW28" s="2">
        <v>1</v>
      </c>
      <c r="GX28" s="2">
        <f t="shared" ref="GX28:GX34" si="41">ROUND(HC28*I28,2)</f>
        <v>0</v>
      </c>
      <c r="GY28" s="2"/>
      <c r="GZ28" s="2"/>
      <c r="HA28" s="2">
        <v>0</v>
      </c>
      <c r="HB28" s="2">
        <v>0</v>
      </c>
      <c r="HC28" s="2">
        <f t="shared" ref="HC28:HC34" si="42"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29</v>
      </c>
      <c r="HO28" s="2" t="s">
        <v>30</v>
      </c>
      <c r="HP28" s="2" t="s">
        <v>26</v>
      </c>
      <c r="HQ28" s="2" t="s">
        <v>26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17</v>
      </c>
      <c r="B29" s="2">
        <v>1</v>
      </c>
      <c r="C29" s="2">
        <f>ROW(SmtRes!A6)</f>
        <v>6</v>
      </c>
      <c r="D29" s="2">
        <f>ROW(EtalonRes!A6)</f>
        <v>6</v>
      </c>
      <c r="E29" s="2" t="s">
        <v>3</v>
      </c>
      <c r="F29" s="2" t="s">
        <v>31</v>
      </c>
      <c r="G29" s="2" t="s">
        <v>32</v>
      </c>
      <c r="H29" s="2" t="s">
        <v>21</v>
      </c>
      <c r="I29" s="2">
        <f>ROUND((2+2+2+1)/100,7)</f>
        <v>7.0000000000000007E-2</v>
      </c>
      <c r="J29" s="2">
        <v>0</v>
      </c>
      <c r="K29" s="2">
        <f>ROUND((2+2+2+1)/100,7)</f>
        <v>7.0000000000000007E-2</v>
      </c>
      <c r="L29" s="2"/>
      <c r="M29" s="2"/>
      <c r="N29" s="2"/>
      <c r="O29" s="2">
        <f t="shared" si="21"/>
        <v>49865.82</v>
      </c>
      <c r="P29" s="2">
        <f>SUMIF(SmtRes!AQ6:'SmtRes'!AQ6,"=1",SmtRes!DF6:'SmtRes'!DF6)</f>
        <v>0</v>
      </c>
      <c r="Q29" s="2">
        <f>SUMIF(SmtRes!AQ6:'SmtRes'!AQ6,"=1",SmtRes!DG6:'SmtRes'!DG6)</f>
        <v>0</v>
      </c>
      <c r="R29" s="2">
        <f>SUMIF(SmtRes!AQ6:'SmtRes'!AQ6,"=1",SmtRes!DH6:'SmtRes'!DH6)</f>
        <v>0</v>
      </c>
      <c r="S29" s="2">
        <f>SUMIF(SmtRes!AQ6:'SmtRes'!AQ6,"=1",SmtRes!DI6:'SmtRes'!DI6)</f>
        <v>49865.82</v>
      </c>
      <c r="T29" s="2">
        <f t="shared" si="22"/>
        <v>0</v>
      </c>
      <c r="U29" s="2">
        <f>SUMIF(SmtRes!AQ6:'SmtRes'!AQ6,"=1",SmtRes!CV6:'SmtRes'!CV6)</f>
        <v>67.06</v>
      </c>
      <c r="V29" s="2">
        <f>SUMIF(SmtRes!AQ6:'SmtRes'!AQ6,"=1",SmtRes!CW6:'SmtRes'!CW6)</f>
        <v>0</v>
      </c>
      <c r="W29" s="2">
        <f t="shared" si="23"/>
        <v>0</v>
      </c>
      <c r="X29" s="2">
        <f t="shared" si="24"/>
        <v>51361.79</v>
      </c>
      <c r="Y29" s="2">
        <f t="shared" si="24"/>
        <v>25930.23</v>
      </c>
      <c r="Z29" s="2"/>
      <c r="AA29" s="2">
        <v>-1</v>
      </c>
      <c r="AB29" s="2">
        <f t="shared" si="25"/>
        <v>712368.8</v>
      </c>
      <c r="AC29" s="2">
        <f>ROUND((0),6)</f>
        <v>0</v>
      </c>
      <c r="AD29" s="2">
        <f t="shared" si="26"/>
        <v>0</v>
      </c>
      <c r="AE29" s="2">
        <f t="shared" si="27"/>
        <v>0</v>
      </c>
      <c r="AF29" s="2">
        <f>ROUND((SUM(SmtRes!BT6:'SmtRes'!BT6)),6)</f>
        <v>712368.8</v>
      </c>
      <c r="AG29" s="2">
        <f t="shared" si="28"/>
        <v>0</v>
      </c>
      <c r="AH29" s="2">
        <f>(SUM(SmtRes!BU6:'SmtRes'!BU6))</f>
        <v>958</v>
      </c>
      <c r="AI29" s="2">
        <f>(0)</f>
        <v>0</v>
      </c>
      <c r="AJ29" s="2">
        <f t="shared" si="29"/>
        <v>0</v>
      </c>
      <c r="AK29" s="2">
        <v>712368.8</v>
      </c>
      <c r="AL29" s="2">
        <v>0</v>
      </c>
      <c r="AM29" s="2">
        <v>0</v>
      </c>
      <c r="AN29" s="2">
        <v>0</v>
      </c>
      <c r="AO29" s="2">
        <v>712368.8</v>
      </c>
      <c r="AP29" s="2">
        <v>0</v>
      </c>
      <c r="AQ29" s="2">
        <v>958</v>
      </c>
      <c r="AR29" s="2">
        <v>0</v>
      </c>
      <c r="AS29" s="2">
        <v>0</v>
      </c>
      <c r="AT29" s="2">
        <v>103</v>
      </c>
      <c r="AU29" s="2">
        <v>52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0</v>
      </c>
      <c r="BI29" s="2">
        <v>1</v>
      </c>
      <c r="BJ29" s="2" t="s">
        <v>33</v>
      </c>
      <c r="BK29" s="2"/>
      <c r="BL29" s="2"/>
      <c r="BM29" s="2">
        <v>65007</v>
      </c>
      <c r="BN29" s="2">
        <v>0</v>
      </c>
      <c r="BO29" s="2" t="s">
        <v>3</v>
      </c>
      <c r="BP29" s="2">
        <v>0</v>
      </c>
      <c r="BQ29" s="2">
        <v>6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103</v>
      </c>
      <c r="CA29" s="2">
        <v>52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 t="shared" si="30"/>
        <v>49865.82</v>
      </c>
      <c r="CQ29" s="2">
        <f>SUMIF(SmtRes!AQ6:'SmtRes'!AQ6,"=1",SmtRes!AA6:'SmtRes'!AA6)</f>
        <v>0</v>
      </c>
      <c r="CR29" s="2">
        <f>SUMIF(SmtRes!AQ6:'SmtRes'!AQ6,"=1",SmtRes!AB6:'SmtRes'!AB6)</f>
        <v>0</v>
      </c>
      <c r="CS29" s="2">
        <f>SUMIF(SmtRes!AQ6:'SmtRes'!AQ6,"=1",SmtRes!AC6:'SmtRes'!AC6)</f>
        <v>0</v>
      </c>
      <c r="CT29" s="2">
        <f>SUMIF(SmtRes!AQ6:'SmtRes'!AQ6,"=1",SmtRes!AD6:'SmtRes'!AD6)</f>
        <v>743.6</v>
      </c>
      <c r="CU29" s="2">
        <f t="shared" si="31"/>
        <v>0</v>
      </c>
      <c r="CV29" s="2">
        <f>SUMIF(SmtRes!AQ6:'SmtRes'!AQ6,"=1",SmtRes!BU6:'SmtRes'!BU6)</f>
        <v>958</v>
      </c>
      <c r="CW29" s="2">
        <f>SUMIF(SmtRes!AQ6:'SmtRes'!AQ6,"=1",SmtRes!BV6:'SmtRes'!BV6)</f>
        <v>0</v>
      </c>
      <c r="CX29" s="2">
        <f t="shared" si="32"/>
        <v>0</v>
      </c>
      <c r="CY29" s="2">
        <f t="shared" si="33"/>
        <v>51361.794600000001</v>
      </c>
      <c r="CZ29" s="2">
        <f t="shared" si="34"/>
        <v>25930.2264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1013</v>
      </c>
      <c r="DV29" s="2" t="s">
        <v>21</v>
      </c>
      <c r="DW29" s="2" t="s">
        <v>21</v>
      </c>
      <c r="DX29" s="2">
        <v>1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89369929</v>
      </c>
      <c r="EF29" s="2">
        <v>6</v>
      </c>
      <c r="EG29" s="2" t="s">
        <v>24</v>
      </c>
      <c r="EH29" s="2">
        <v>99</v>
      </c>
      <c r="EI29" s="2" t="s">
        <v>25</v>
      </c>
      <c r="EJ29" s="2">
        <v>1</v>
      </c>
      <c r="EK29" s="2">
        <v>65007</v>
      </c>
      <c r="EL29" s="2" t="s">
        <v>26</v>
      </c>
      <c r="EM29" s="2" t="s">
        <v>27</v>
      </c>
      <c r="EN29" s="2"/>
      <c r="EO29" s="2" t="s">
        <v>3</v>
      </c>
      <c r="EP29" s="2"/>
      <c r="EQ29" s="2">
        <v>1024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958</v>
      </c>
      <c r="EX29" s="2">
        <v>0</v>
      </c>
      <c r="EY29" s="2">
        <v>0</v>
      </c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103</v>
      </c>
      <c r="FY29" s="2">
        <v>52</v>
      </c>
      <c r="FZ29" s="2"/>
      <c r="GA29" s="2" t="s">
        <v>3</v>
      </c>
      <c r="GB29" s="2"/>
      <c r="GC29" s="2"/>
      <c r="GD29" s="2">
        <v>1</v>
      </c>
      <c r="GE29" s="2"/>
      <c r="GF29" s="2">
        <v>534675455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si="35"/>
        <v>0</v>
      </c>
      <c r="GM29" s="2">
        <f t="shared" si="36"/>
        <v>127157.84</v>
      </c>
      <c r="GN29" s="2">
        <f t="shared" si="37"/>
        <v>127157.84</v>
      </c>
      <c r="GO29" s="2">
        <f t="shared" si="38"/>
        <v>0</v>
      </c>
      <c r="GP29" s="2">
        <f t="shared" si="39"/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si="40"/>
        <v>0</v>
      </c>
      <c r="GW29" s="2">
        <v>1</v>
      </c>
      <c r="GX29" s="2">
        <f t="shared" si="41"/>
        <v>0</v>
      </c>
      <c r="GY29" s="2"/>
      <c r="GZ29" s="2"/>
      <c r="HA29" s="2">
        <v>0</v>
      </c>
      <c r="HB29" s="2">
        <v>0</v>
      </c>
      <c r="HC29" s="2">
        <f t="shared" si="42"/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29</v>
      </c>
      <c r="HO29" s="2" t="s">
        <v>30</v>
      </c>
      <c r="HP29" s="2" t="s">
        <v>26</v>
      </c>
      <c r="HQ29" s="2" t="s">
        <v>26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ht="409.5" x14ac:dyDescent="0.2">
      <c r="A30" s="2">
        <v>17</v>
      </c>
      <c r="B30" s="2">
        <v>1</v>
      </c>
      <c r="C30" s="2">
        <f>ROW(SmtRes!A11)</f>
        <v>11</v>
      </c>
      <c r="D30" s="2">
        <f>ROW(EtalonRes!A11)</f>
        <v>11</v>
      </c>
      <c r="E30" s="2" t="s">
        <v>34</v>
      </c>
      <c r="F30" s="2" t="s">
        <v>35</v>
      </c>
      <c r="G30" s="2" t="s">
        <v>36</v>
      </c>
      <c r="H30" s="2" t="s">
        <v>21</v>
      </c>
      <c r="I30" s="2">
        <f>ROUND((2+2+1)/100,7)</f>
        <v>0.05</v>
      </c>
      <c r="J30" s="2">
        <v>0</v>
      </c>
      <c r="K30" s="2">
        <f>ROUND((2+2+1)/100,7)</f>
        <v>0.05</v>
      </c>
      <c r="L30" s="2"/>
      <c r="M30" s="2"/>
      <c r="N30" s="2"/>
      <c r="O30" s="2">
        <f t="shared" si="21"/>
        <v>6804.1</v>
      </c>
      <c r="P30" s="2">
        <f>SUMIF(SmtRes!AQ7:'SmtRes'!AQ11,"=1",SmtRes!DF7:'SmtRes'!DF11)</f>
        <v>139.47</v>
      </c>
      <c r="Q30" s="2">
        <f>SUMIF(SmtRes!AQ7:'SmtRes'!AQ11,"=1",SmtRes!DG7:'SmtRes'!DG11)</f>
        <v>0</v>
      </c>
      <c r="R30" s="2">
        <f>SUMIF(SmtRes!AQ7:'SmtRes'!AQ11,"=1",SmtRes!DH7:'SmtRes'!DH11)</f>
        <v>0</v>
      </c>
      <c r="S30" s="2">
        <f>SUMIF(SmtRes!AQ7:'SmtRes'!AQ11,"=1",SmtRes!DI7:'SmtRes'!DI11)</f>
        <v>6664.63</v>
      </c>
      <c r="T30" s="2">
        <f t="shared" si="22"/>
        <v>0</v>
      </c>
      <c r="U30" s="2">
        <f>SUMIF(SmtRes!AQ7:'SmtRes'!AQ11,"=1",SmtRes!CV7:'SmtRes'!CV11)</f>
        <v>10.264324999999999</v>
      </c>
      <c r="V30" s="2">
        <f>SUMIF(SmtRes!AQ7:'SmtRes'!AQ11,"=1",SmtRes!CW7:'SmtRes'!CW11)</f>
        <v>0</v>
      </c>
      <c r="W30" s="2">
        <f t="shared" si="23"/>
        <v>0</v>
      </c>
      <c r="X30" s="2">
        <f t="shared" si="24"/>
        <v>6864.57</v>
      </c>
      <c r="Y30" s="2">
        <f t="shared" si="24"/>
        <v>3465.61</v>
      </c>
      <c r="Z30" s="2"/>
      <c r="AA30" s="2">
        <v>92701116</v>
      </c>
      <c r="AB30" s="2">
        <f t="shared" si="25"/>
        <v>135346.55249999999</v>
      </c>
      <c r="AC30" s="2">
        <f>ROUND((SUM(SmtRes!BQ7:'SmtRes'!BQ11)),6)</f>
        <v>2054.0280499999999</v>
      </c>
      <c r="AD30" s="2">
        <f t="shared" si="26"/>
        <v>0</v>
      </c>
      <c r="AE30" s="2">
        <f t="shared" si="27"/>
        <v>0</v>
      </c>
      <c r="AF30" s="2">
        <f>ROUND((SUM(SmtRes!BT7:'SmtRes'!BT11)),6)</f>
        <v>133292.52445</v>
      </c>
      <c r="AG30" s="2">
        <f t="shared" si="28"/>
        <v>0</v>
      </c>
      <c r="AH30" s="2">
        <f>(SUM(SmtRes!BU7:'SmtRes'!BU11))</f>
        <v>205.28649999999999</v>
      </c>
      <c r="AI30" s="2">
        <f>(0)</f>
        <v>0</v>
      </c>
      <c r="AJ30" s="2">
        <f t="shared" si="29"/>
        <v>0</v>
      </c>
      <c r="AK30" s="2">
        <v>117960.57104999998</v>
      </c>
      <c r="AL30" s="2">
        <v>2054.0280499999999</v>
      </c>
      <c r="AM30" s="2">
        <v>0</v>
      </c>
      <c r="AN30" s="2">
        <v>0</v>
      </c>
      <c r="AO30" s="2">
        <v>115906.54299999999</v>
      </c>
      <c r="AP30" s="2">
        <v>0</v>
      </c>
      <c r="AQ30" s="2">
        <v>178.51</v>
      </c>
      <c r="AR30" s="2">
        <v>0</v>
      </c>
      <c r="AS30" s="2">
        <v>0</v>
      </c>
      <c r="AT30" s="2">
        <v>103</v>
      </c>
      <c r="AU30" s="2">
        <v>52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0</v>
      </c>
      <c r="BI30" s="2">
        <v>1</v>
      </c>
      <c r="BJ30" s="2" t="s">
        <v>37</v>
      </c>
      <c r="BK30" s="2"/>
      <c r="BL30" s="2"/>
      <c r="BM30" s="2">
        <v>65007</v>
      </c>
      <c r="BN30" s="2">
        <v>0</v>
      </c>
      <c r="BO30" s="2" t="s">
        <v>3</v>
      </c>
      <c r="BP30" s="2">
        <v>0</v>
      </c>
      <c r="BQ30" s="2">
        <v>6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103</v>
      </c>
      <c r="CA30" s="2">
        <v>52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7" t="s">
        <v>681</v>
      </c>
      <c r="CO30" s="2">
        <v>0</v>
      </c>
      <c r="CP30" s="2">
        <f t="shared" si="30"/>
        <v>6804.1</v>
      </c>
      <c r="CQ30" s="2">
        <f>SUMIF(SmtRes!AQ7:'SmtRes'!AQ11,"=1",SmtRes!AA7:'SmtRes'!AA11)</f>
        <v>73173.89</v>
      </c>
      <c r="CR30" s="2">
        <f>SUMIF(SmtRes!AQ7:'SmtRes'!AQ11,"=1",SmtRes!AB7:'SmtRes'!AB11)</f>
        <v>0</v>
      </c>
      <c r="CS30" s="2">
        <f>SUMIF(SmtRes!AQ7:'SmtRes'!AQ11,"=1",SmtRes!AC7:'SmtRes'!AC11)</f>
        <v>0</v>
      </c>
      <c r="CT30" s="2">
        <f>SUMIF(SmtRes!AQ7:'SmtRes'!AQ11,"=1",SmtRes!AD7:'SmtRes'!AD11)</f>
        <v>649.29999999999995</v>
      </c>
      <c r="CU30" s="2">
        <f t="shared" si="31"/>
        <v>0</v>
      </c>
      <c r="CV30" s="2">
        <f>SUMIF(SmtRes!AQ7:'SmtRes'!AQ11,"=1",SmtRes!BU7:'SmtRes'!BU11)</f>
        <v>205.28649999999999</v>
      </c>
      <c r="CW30" s="2">
        <f>SUMIF(SmtRes!AQ7:'SmtRes'!AQ11,"=1",SmtRes!BV7:'SmtRes'!BV11)</f>
        <v>0</v>
      </c>
      <c r="CX30" s="2">
        <f t="shared" si="32"/>
        <v>0</v>
      </c>
      <c r="CY30" s="2">
        <f t="shared" si="33"/>
        <v>6864.5689000000002</v>
      </c>
      <c r="CZ30" s="2">
        <f t="shared" si="34"/>
        <v>3465.6076000000003</v>
      </c>
      <c r="DA30" s="2"/>
      <c r="DB30" s="2">
        <v>2</v>
      </c>
      <c r="DC30" s="2" t="s">
        <v>3</v>
      </c>
      <c r="DD30" s="2" t="s">
        <v>3</v>
      </c>
      <c r="DE30" s="2" t="s">
        <v>23</v>
      </c>
      <c r="DF30" s="2" t="s">
        <v>23</v>
      </c>
      <c r="DG30" s="2" t="s">
        <v>23</v>
      </c>
      <c r="DH30" s="2" t="s">
        <v>3</v>
      </c>
      <c r="DI30" s="2" t="s">
        <v>23</v>
      </c>
      <c r="DJ30" s="2" t="s">
        <v>23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1013</v>
      </c>
      <c r="DV30" s="2" t="s">
        <v>21</v>
      </c>
      <c r="DW30" s="2" t="s">
        <v>21</v>
      </c>
      <c r="DX30" s="2">
        <v>1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89369929</v>
      </c>
      <c r="EF30" s="2">
        <v>6</v>
      </c>
      <c r="EG30" s="2" t="s">
        <v>24</v>
      </c>
      <c r="EH30" s="2">
        <v>99</v>
      </c>
      <c r="EI30" s="2" t="s">
        <v>25</v>
      </c>
      <c r="EJ30" s="2">
        <v>1</v>
      </c>
      <c r="EK30" s="2">
        <v>65007</v>
      </c>
      <c r="EL30" s="2" t="s">
        <v>26</v>
      </c>
      <c r="EM30" s="2" t="s">
        <v>27</v>
      </c>
      <c r="EN30" s="2"/>
      <c r="EO30" s="2" t="s">
        <v>28</v>
      </c>
      <c r="EP30" s="2"/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178.51</v>
      </c>
      <c r="EX30" s="2">
        <v>0</v>
      </c>
      <c r="EY30" s="2">
        <v>0</v>
      </c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103</v>
      </c>
      <c r="FY30" s="2">
        <v>52</v>
      </c>
      <c r="FZ30" s="2"/>
      <c r="GA30" s="2" t="s">
        <v>3</v>
      </c>
      <c r="GB30" s="2"/>
      <c r="GC30" s="2"/>
      <c r="GD30" s="2">
        <v>1</v>
      </c>
      <c r="GE30" s="2"/>
      <c r="GF30" s="2">
        <v>-1815255188</v>
      </c>
      <c r="GG30" s="2">
        <v>2</v>
      </c>
      <c r="GH30" s="2">
        <v>1</v>
      </c>
      <c r="GI30" s="2">
        <v>-2</v>
      </c>
      <c r="GJ30" s="2">
        <v>0</v>
      </c>
      <c r="GK30" s="2">
        <v>0</v>
      </c>
      <c r="GL30" s="2">
        <f t="shared" si="35"/>
        <v>0</v>
      </c>
      <c r="GM30" s="2">
        <f t="shared" si="36"/>
        <v>17134.28</v>
      </c>
      <c r="GN30" s="2">
        <f t="shared" si="37"/>
        <v>17134.28</v>
      </c>
      <c r="GO30" s="2">
        <f t="shared" si="38"/>
        <v>0</v>
      </c>
      <c r="GP30" s="2">
        <f t="shared" si="39"/>
        <v>0</v>
      </c>
      <c r="GQ30" s="2"/>
      <c r="GR30" s="2">
        <v>0</v>
      </c>
      <c r="GS30" s="2">
        <v>3</v>
      </c>
      <c r="GT30" s="2">
        <v>0</v>
      </c>
      <c r="GU30" s="2" t="s">
        <v>3</v>
      </c>
      <c r="GV30" s="2">
        <f t="shared" si="40"/>
        <v>0</v>
      </c>
      <c r="GW30" s="2">
        <v>1</v>
      </c>
      <c r="GX30" s="2">
        <f t="shared" si="41"/>
        <v>0</v>
      </c>
      <c r="GY30" s="2"/>
      <c r="GZ30" s="2"/>
      <c r="HA30" s="2">
        <v>0</v>
      </c>
      <c r="HB30" s="2">
        <v>0</v>
      </c>
      <c r="HC30" s="2">
        <f t="shared" si="42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29</v>
      </c>
      <c r="HO30" s="2" t="s">
        <v>30</v>
      </c>
      <c r="HP30" s="2" t="s">
        <v>26</v>
      </c>
      <c r="HQ30" s="2" t="s">
        <v>26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ht="409.5" x14ac:dyDescent="0.2">
      <c r="A31" s="2">
        <v>17</v>
      </c>
      <c r="B31" s="2">
        <v>1</v>
      </c>
      <c r="C31" s="2">
        <f>ROW(SmtRes!A16)</f>
        <v>16</v>
      </c>
      <c r="D31" s="2">
        <f>ROW(EtalonRes!A16)</f>
        <v>16</v>
      </c>
      <c r="E31" s="2" t="s">
        <v>38</v>
      </c>
      <c r="F31" s="2" t="s">
        <v>39</v>
      </c>
      <c r="G31" s="2" t="s">
        <v>40</v>
      </c>
      <c r="H31" s="2" t="s">
        <v>21</v>
      </c>
      <c r="I31" s="2">
        <f>ROUND((2)/100,7)</f>
        <v>0.02</v>
      </c>
      <c r="J31" s="2">
        <v>0</v>
      </c>
      <c r="K31" s="2">
        <f>ROUND((2)/100,7)</f>
        <v>0.02</v>
      </c>
      <c r="L31" s="2"/>
      <c r="M31" s="2"/>
      <c r="N31" s="2"/>
      <c r="O31" s="2">
        <f t="shared" si="21"/>
        <v>3980.35</v>
      </c>
      <c r="P31" s="2">
        <f>SUMIF(SmtRes!AQ12:'SmtRes'!AQ16,"=1",SmtRes!DF12:'SmtRes'!DF16)</f>
        <v>60.05</v>
      </c>
      <c r="Q31" s="2">
        <f>SUMIF(SmtRes!AQ12:'SmtRes'!AQ16,"=1",SmtRes!DG12:'SmtRes'!DG16)</f>
        <v>0</v>
      </c>
      <c r="R31" s="2">
        <f>SUMIF(SmtRes!AQ12:'SmtRes'!AQ16,"=1",SmtRes!DH12:'SmtRes'!DH16)</f>
        <v>0</v>
      </c>
      <c r="S31" s="2">
        <f>SUMIF(SmtRes!AQ12:'SmtRes'!AQ16,"=1",SmtRes!DI12:'SmtRes'!DI16)</f>
        <v>3920.3</v>
      </c>
      <c r="T31" s="2">
        <f t="shared" si="22"/>
        <v>0</v>
      </c>
      <c r="U31" s="2">
        <f>SUMIF(SmtRes!AQ12:'SmtRes'!AQ16,"=1",SmtRes!CV12:'SmtRes'!CV16)</f>
        <v>6.0377299999999998</v>
      </c>
      <c r="V31" s="2">
        <f>SUMIF(SmtRes!AQ12:'SmtRes'!AQ16,"=1",SmtRes!CW12:'SmtRes'!CW16)</f>
        <v>0</v>
      </c>
      <c r="W31" s="2">
        <f t="shared" si="23"/>
        <v>0</v>
      </c>
      <c r="X31" s="2">
        <f t="shared" si="24"/>
        <v>4037.91</v>
      </c>
      <c r="Y31" s="2">
        <f t="shared" si="24"/>
        <v>2038.56</v>
      </c>
      <c r="Z31" s="2"/>
      <c r="AA31" s="2">
        <v>92701116</v>
      </c>
      <c r="AB31" s="2">
        <f t="shared" si="25"/>
        <v>198208.2015</v>
      </c>
      <c r="AC31" s="2">
        <f>ROUND((SUM(SmtRes!BQ12:'SmtRes'!BQ16)),6)</f>
        <v>2193.2970500000001</v>
      </c>
      <c r="AD31" s="2">
        <f t="shared" si="26"/>
        <v>0</v>
      </c>
      <c r="AE31" s="2">
        <f t="shared" si="27"/>
        <v>0</v>
      </c>
      <c r="AF31" s="2">
        <f>ROUND((SUM(SmtRes!BT12:'SmtRes'!BT16)),6)</f>
        <v>196014.90445</v>
      </c>
      <c r="AG31" s="2">
        <f t="shared" si="28"/>
        <v>0</v>
      </c>
      <c r="AH31" s="2">
        <f>(SUM(SmtRes!BU12:'SmtRes'!BU16))</f>
        <v>301.88650000000001</v>
      </c>
      <c r="AI31" s="2">
        <f>(0)</f>
        <v>0</v>
      </c>
      <c r="AJ31" s="2">
        <f t="shared" si="29"/>
        <v>0</v>
      </c>
      <c r="AK31" s="2">
        <v>172641.04004999998</v>
      </c>
      <c r="AL31" s="2">
        <v>2193.2970500000001</v>
      </c>
      <c r="AM31" s="2">
        <v>0</v>
      </c>
      <c r="AN31" s="2">
        <v>0</v>
      </c>
      <c r="AO31" s="2">
        <v>170447.74299999999</v>
      </c>
      <c r="AP31" s="2">
        <v>0</v>
      </c>
      <c r="AQ31" s="2">
        <v>262.51</v>
      </c>
      <c r="AR31" s="2">
        <v>0</v>
      </c>
      <c r="AS31" s="2">
        <v>0</v>
      </c>
      <c r="AT31" s="2">
        <v>103</v>
      </c>
      <c r="AU31" s="2">
        <v>52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0</v>
      </c>
      <c r="BI31" s="2">
        <v>1</v>
      </c>
      <c r="BJ31" s="2" t="s">
        <v>41</v>
      </c>
      <c r="BK31" s="2"/>
      <c r="BL31" s="2"/>
      <c r="BM31" s="2">
        <v>65007</v>
      </c>
      <c r="BN31" s="2">
        <v>0</v>
      </c>
      <c r="BO31" s="2" t="s">
        <v>3</v>
      </c>
      <c r="BP31" s="2">
        <v>0</v>
      </c>
      <c r="BQ31" s="2">
        <v>6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103</v>
      </c>
      <c r="CA31" s="2">
        <v>52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7" t="s">
        <v>681</v>
      </c>
      <c r="CO31" s="2">
        <v>0</v>
      </c>
      <c r="CP31" s="2">
        <f t="shared" si="30"/>
        <v>3980.3500000000004</v>
      </c>
      <c r="CQ31" s="2">
        <f>SUMIF(SmtRes!AQ12:'SmtRes'!AQ16,"=1",SmtRes!AA12:'SmtRes'!AA16)</f>
        <v>73173.89</v>
      </c>
      <c r="CR31" s="2">
        <f>SUMIF(SmtRes!AQ12:'SmtRes'!AQ16,"=1",SmtRes!AB12:'SmtRes'!AB16)</f>
        <v>0</v>
      </c>
      <c r="CS31" s="2">
        <f>SUMIF(SmtRes!AQ12:'SmtRes'!AQ16,"=1",SmtRes!AC12:'SmtRes'!AC16)</f>
        <v>0</v>
      </c>
      <c r="CT31" s="2">
        <f>SUMIF(SmtRes!AQ12:'SmtRes'!AQ16,"=1",SmtRes!AD12:'SmtRes'!AD16)</f>
        <v>649.29999999999995</v>
      </c>
      <c r="CU31" s="2">
        <f t="shared" si="31"/>
        <v>0</v>
      </c>
      <c r="CV31" s="2">
        <f>SUMIF(SmtRes!AQ12:'SmtRes'!AQ16,"=1",SmtRes!BU12:'SmtRes'!BU16)</f>
        <v>301.88650000000001</v>
      </c>
      <c r="CW31" s="2">
        <f>SUMIF(SmtRes!AQ12:'SmtRes'!AQ16,"=1",SmtRes!BV12:'SmtRes'!BV16)</f>
        <v>0</v>
      </c>
      <c r="CX31" s="2">
        <f t="shared" si="32"/>
        <v>0</v>
      </c>
      <c r="CY31" s="2">
        <f t="shared" si="33"/>
        <v>4037.9090000000001</v>
      </c>
      <c r="CZ31" s="2">
        <f t="shared" si="34"/>
        <v>2038.556</v>
      </c>
      <c r="DA31" s="2"/>
      <c r="DB31" s="2">
        <v>3</v>
      </c>
      <c r="DC31" s="2" t="s">
        <v>3</v>
      </c>
      <c r="DD31" s="2" t="s">
        <v>3</v>
      </c>
      <c r="DE31" s="2" t="s">
        <v>23</v>
      </c>
      <c r="DF31" s="2" t="s">
        <v>23</v>
      </c>
      <c r="DG31" s="2" t="s">
        <v>23</v>
      </c>
      <c r="DH31" s="2" t="s">
        <v>3</v>
      </c>
      <c r="DI31" s="2" t="s">
        <v>23</v>
      </c>
      <c r="DJ31" s="2" t="s">
        <v>23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1013</v>
      </c>
      <c r="DV31" s="2" t="s">
        <v>21</v>
      </c>
      <c r="DW31" s="2" t="s">
        <v>21</v>
      </c>
      <c r="DX31" s="2">
        <v>1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89369929</v>
      </c>
      <c r="EF31" s="2">
        <v>6</v>
      </c>
      <c r="EG31" s="2" t="s">
        <v>24</v>
      </c>
      <c r="EH31" s="2">
        <v>99</v>
      </c>
      <c r="EI31" s="2" t="s">
        <v>25</v>
      </c>
      <c r="EJ31" s="2">
        <v>1</v>
      </c>
      <c r="EK31" s="2">
        <v>65007</v>
      </c>
      <c r="EL31" s="2" t="s">
        <v>26</v>
      </c>
      <c r="EM31" s="2" t="s">
        <v>27</v>
      </c>
      <c r="EN31" s="2"/>
      <c r="EO31" s="2" t="s">
        <v>28</v>
      </c>
      <c r="EP31" s="2"/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262.51</v>
      </c>
      <c r="EX31" s="2">
        <v>0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103</v>
      </c>
      <c r="FY31" s="2">
        <v>52</v>
      </c>
      <c r="FZ31" s="2"/>
      <c r="GA31" s="2" t="s">
        <v>3</v>
      </c>
      <c r="GB31" s="2"/>
      <c r="GC31" s="2"/>
      <c r="GD31" s="2">
        <v>1</v>
      </c>
      <c r="GE31" s="2"/>
      <c r="GF31" s="2">
        <v>-497331691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35"/>
        <v>0</v>
      </c>
      <c r="GM31" s="2">
        <f t="shared" si="36"/>
        <v>10056.82</v>
      </c>
      <c r="GN31" s="2">
        <f t="shared" si="37"/>
        <v>10056.82</v>
      </c>
      <c r="GO31" s="2">
        <f t="shared" si="38"/>
        <v>0</v>
      </c>
      <c r="GP31" s="2">
        <f t="shared" si="39"/>
        <v>0</v>
      </c>
      <c r="GQ31" s="2"/>
      <c r="GR31" s="2">
        <v>0</v>
      </c>
      <c r="GS31" s="2">
        <v>3</v>
      </c>
      <c r="GT31" s="2">
        <v>0</v>
      </c>
      <c r="GU31" s="2" t="s">
        <v>3</v>
      </c>
      <c r="GV31" s="2">
        <f t="shared" si="40"/>
        <v>0</v>
      </c>
      <c r="GW31" s="2">
        <v>1</v>
      </c>
      <c r="GX31" s="2">
        <f t="shared" si="41"/>
        <v>0</v>
      </c>
      <c r="GY31" s="2"/>
      <c r="GZ31" s="2"/>
      <c r="HA31" s="2">
        <v>0</v>
      </c>
      <c r="HB31" s="2">
        <v>0</v>
      </c>
      <c r="HC31" s="2">
        <f t="shared" si="42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29</v>
      </c>
      <c r="HO31" s="2" t="s">
        <v>30</v>
      </c>
      <c r="HP31" s="2" t="s">
        <v>26</v>
      </c>
      <c r="HQ31" s="2" t="s">
        <v>26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ht="409.5" x14ac:dyDescent="0.2">
      <c r="A32" s="2">
        <v>17</v>
      </c>
      <c r="B32" s="2">
        <v>1</v>
      </c>
      <c r="C32" s="2">
        <f>ROW(SmtRes!A21)</f>
        <v>21</v>
      </c>
      <c r="D32" s="2">
        <f>ROW(EtalonRes!A21)</f>
        <v>21</v>
      </c>
      <c r="E32" s="2" t="s">
        <v>42</v>
      </c>
      <c r="F32" s="2" t="s">
        <v>39</v>
      </c>
      <c r="G32" s="2" t="s">
        <v>43</v>
      </c>
      <c r="H32" s="2" t="s">
        <v>21</v>
      </c>
      <c r="I32" s="2">
        <f>ROUND((1)/100,7)</f>
        <v>0.01</v>
      </c>
      <c r="J32" s="2">
        <v>0</v>
      </c>
      <c r="K32" s="2">
        <f>ROUND((1)/100,7)</f>
        <v>0.01</v>
      </c>
      <c r="L32" s="2"/>
      <c r="M32" s="2"/>
      <c r="N32" s="2"/>
      <c r="O32" s="2">
        <f t="shared" si="21"/>
        <v>1990.18</v>
      </c>
      <c r="P32" s="2">
        <f>SUMIF(SmtRes!AQ17:'SmtRes'!AQ21,"=1",SmtRes!DF17:'SmtRes'!DF21)</f>
        <v>30.03</v>
      </c>
      <c r="Q32" s="2">
        <f>SUMIF(SmtRes!AQ17:'SmtRes'!AQ21,"=1",SmtRes!DG17:'SmtRes'!DG21)</f>
        <v>0</v>
      </c>
      <c r="R32" s="2">
        <f>SUMIF(SmtRes!AQ17:'SmtRes'!AQ21,"=1",SmtRes!DH17:'SmtRes'!DH21)</f>
        <v>0</v>
      </c>
      <c r="S32" s="2">
        <f>SUMIF(SmtRes!AQ17:'SmtRes'!AQ21,"=1",SmtRes!DI17:'SmtRes'!DI21)</f>
        <v>1960.15</v>
      </c>
      <c r="T32" s="2">
        <f t="shared" si="22"/>
        <v>0</v>
      </c>
      <c r="U32" s="2">
        <f>SUMIF(SmtRes!AQ17:'SmtRes'!AQ21,"=1",SmtRes!CV17:'SmtRes'!CV21)</f>
        <v>3.0188649999999999</v>
      </c>
      <c r="V32" s="2">
        <f>SUMIF(SmtRes!AQ17:'SmtRes'!AQ21,"=1",SmtRes!CW17:'SmtRes'!CW21)</f>
        <v>0</v>
      </c>
      <c r="W32" s="2">
        <f t="shared" si="23"/>
        <v>0</v>
      </c>
      <c r="X32" s="2">
        <f t="shared" si="24"/>
        <v>2018.95</v>
      </c>
      <c r="Y32" s="2">
        <f t="shared" si="24"/>
        <v>1019.28</v>
      </c>
      <c r="Z32" s="2"/>
      <c r="AA32" s="2">
        <v>92701116</v>
      </c>
      <c r="AB32" s="2">
        <f t="shared" si="25"/>
        <v>198208.2015</v>
      </c>
      <c r="AC32" s="2">
        <f>ROUND((SUM(SmtRes!BQ17:'SmtRes'!BQ21)),6)</f>
        <v>2193.2970500000001</v>
      </c>
      <c r="AD32" s="2">
        <f t="shared" si="26"/>
        <v>0</v>
      </c>
      <c r="AE32" s="2">
        <f t="shared" si="27"/>
        <v>0</v>
      </c>
      <c r="AF32" s="2">
        <f>ROUND((SUM(SmtRes!BT17:'SmtRes'!BT21)),6)</f>
        <v>196014.90445</v>
      </c>
      <c r="AG32" s="2">
        <f t="shared" si="28"/>
        <v>0</v>
      </c>
      <c r="AH32" s="2">
        <f>(SUM(SmtRes!BU17:'SmtRes'!BU21))</f>
        <v>301.88650000000001</v>
      </c>
      <c r="AI32" s="2">
        <f>(0)</f>
        <v>0</v>
      </c>
      <c r="AJ32" s="2">
        <f t="shared" si="29"/>
        <v>0</v>
      </c>
      <c r="AK32" s="2">
        <v>172641.04004999998</v>
      </c>
      <c r="AL32" s="2">
        <v>2193.2970500000001</v>
      </c>
      <c r="AM32" s="2">
        <v>0</v>
      </c>
      <c r="AN32" s="2">
        <v>0</v>
      </c>
      <c r="AO32" s="2">
        <v>170447.74299999999</v>
      </c>
      <c r="AP32" s="2">
        <v>0</v>
      </c>
      <c r="AQ32" s="2">
        <v>262.51</v>
      </c>
      <c r="AR32" s="2">
        <v>0</v>
      </c>
      <c r="AS32" s="2">
        <v>0</v>
      </c>
      <c r="AT32" s="2">
        <v>103</v>
      </c>
      <c r="AU32" s="2">
        <v>52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0</v>
      </c>
      <c r="BI32" s="2">
        <v>1</v>
      </c>
      <c r="BJ32" s="2" t="s">
        <v>41</v>
      </c>
      <c r="BK32" s="2"/>
      <c r="BL32" s="2"/>
      <c r="BM32" s="2">
        <v>65007</v>
      </c>
      <c r="BN32" s="2">
        <v>0</v>
      </c>
      <c r="BO32" s="2" t="s">
        <v>3</v>
      </c>
      <c r="BP32" s="2">
        <v>0</v>
      </c>
      <c r="BQ32" s="2">
        <v>6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103</v>
      </c>
      <c r="CA32" s="2">
        <v>52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7" t="s">
        <v>681</v>
      </c>
      <c r="CO32" s="2">
        <v>0</v>
      </c>
      <c r="CP32" s="2">
        <f t="shared" si="30"/>
        <v>1990.18</v>
      </c>
      <c r="CQ32" s="2">
        <f>SUMIF(SmtRes!AQ17:'SmtRes'!AQ21,"=1",SmtRes!AA17:'SmtRes'!AA21)</f>
        <v>73173.89</v>
      </c>
      <c r="CR32" s="2">
        <f>SUMIF(SmtRes!AQ17:'SmtRes'!AQ21,"=1",SmtRes!AB17:'SmtRes'!AB21)</f>
        <v>0</v>
      </c>
      <c r="CS32" s="2">
        <f>SUMIF(SmtRes!AQ17:'SmtRes'!AQ21,"=1",SmtRes!AC17:'SmtRes'!AC21)</f>
        <v>0</v>
      </c>
      <c r="CT32" s="2">
        <f>SUMIF(SmtRes!AQ17:'SmtRes'!AQ21,"=1",SmtRes!AD17:'SmtRes'!AD21)</f>
        <v>649.29999999999995</v>
      </c>
      <c r="CU32" s="2">
        <f t="shared" si="31"/>
        <v>0</v>
      </c>
      <c r="CV32" s="2">
        <f>SUMIF(SmtRes!AQ17:'SmtRes'!AQ21,"=1",SmtRes!BU17:'SmtRes'!BU21)</f>
        <v>301.88650000000001</v>
      </c>
      <c r="CW32" s="2">
        <f>SUMIF(SmtRes!AQ17:'SmtRes'!AQ21,"=1",SmtRes!BV17:'SmtRes'!BV21)</f>
        <v>0</v>
      </c>
      <c r="CX32" s="2">
        <f t="shared" si="32"/>
        <v>0</v>
      </c>
      <c r="CY32" s="2">
        <f t="shared" si="33"/>
        <v>2018.9545000000001</v>
      </c>
      <c r="CZ32" s="2">
        <f t="shared" si="34"/>
        <v>1019.278</v>
      </c>
      <c r="DA32" s="2"/>
      <c r="DB32" s="2">
        <v>4</v>
      </c>
      <c r="DC32" s="2" t="s">
        <v>3</v>
      </c>
      <c r="DD32" s="2" t="s">
        <v>3</v>
      </c>
      <c r="DE32" s="2" t="s">
        <v>23</v>
      </c>
      <c r="DF32" s="2" t="s">
        <v>23</v>
      </c>
      <c r="DG32" s="2" t="s">
        <v>23</v>
      </c>
      <c r="DH32" s="2" t="s">
        <v>3</v>
      </c>
      <c r="DI32" s="2" t="s">
        <v>23</v>
      </c>
      <c r="DJ32" s="2" t="s">
        <v>23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1013</v>
      </c>
      <c r="DV32" s="2" t="s">
        <v>21</v>
      </c>
      <c r="DW32" s="2" t="s">
        <v>21</v>
      </c>
      <c r="DX32" s="2">
        <v>1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89369929</v>
      </c>
      <c r="EF32" s="2">
        <v>6</v>
      </c>
      <c r="EG32" s="2" t="s">
        <v>24</v>
      </c>
      <c r="EH32" s="2">
        <v>99</v>
      </c>
      <c r="EI32" s="2" t="s">
        <v>25</v>
      </c>
      <c r="EJ32" s="2">
        <v>1</v>
      </c>
      <c r="EK32" s="2">
        <v>65007</v>
      </c>
      <c r="EL32" s="2" t="s">
        <v>26</v>
      </c>
      <c r="EM32" s="2" t="s">
        <v>27</v>
      </c>
      <c r="EN32" s="2"/>
      <c r="EO32" s="2" t="s">
        <v>28</v>
      </c>
      <c r="EP32" s="2"/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262.51</v>
      </c>
      <c r="EX32" s="2">
        <v>0</v>
      </c>
      <c r="EY32" s="2">
        <v>0</v>
      </c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103</v>
      </c>
      <c r="FY32" s="2">
        <v>52</v>
      </c>
      <c r="FZ32" s="2"/>
      <c r="GA32" s="2" t="s">
        <v>3</v>
      </c>
      <c r="GB32" s="2"/>
      <c r="GC32" s="2"/>
      <c r="GD32" s="2">
        <v>1</v>
      </c>
      <c r="GE32" s="2"/>
      <c r="GF32" s="2">
        <v>602440567</v>
      </c>
      <c r="GG32" s="2">
        <v>2</v>
      </c>
      <c r="GH32" s="2">
        <v>1</v>
      </c>
      <c r="GI32" s="2">
        <v>-2</v>
      </c>
      <c r="GJ32" s="2">
        <v>0</v>
      </c>
      <c r="GK32" s="2">
        <v>0</v>
      </c>
      <c r="GL32" s="2">
        <f t="shared" si="35"/>
        <v>0</v>
      </c>
      <c r="GM32" s="2">
        <f t="shared" si="36"/>
        <v>5028.41</v>
      </c>
      <c r="GN32" s="2">
        <f t="shared" si="37"/>
        <v>5028.41</v>
      </c>
      <c r="GO32" s="2">
        <f t="shared" si="38"/>
        <v>0</v>
      </c>
      <c r="GP32" s="2">
        <f t="shared" si="39"/>
        <v>0</v>
      </c>
      <c r="GQ32" s="2"/>
      <c r="GR32" s="2">
        <v>0</v>
      </c>
      <c r="GS32" s="2">
        <v>3</v>
      </c>
      <c r="GT32" s="2">
        <v>0</v>
      </c>
      <c r="GU32" s="2" t="s">
        <v>3</v>
      </c>
      <c r="GV32" s="2">
        <f t="shared" si="40"/>
        <v>0</v>
      </c>
      <c r="GW32" s="2">
        <v>1</v>
      </c>
      <c r="GX32" s="2">
        <f t="shared" si="41"/>
        <v>0</v>
      </c>
      <c r="GY32" s="2"/>
      <c r="GZ32" s="2"/>
      <c r="HA32" s="2">
        <v>0</v>
      </c>
      <c r="HB32" s="2">
        <v>0</v>
      </c>
      <c r="HC32" s="2">
        <f t="shared" si="42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29</v>
      </c>
      <c r="HO32" s="2" t="s">
        <v>30</v>
      </c>
      <c r="HP32" s="2" t="s">
        <v>26</v>
      </c>
      <c r="HQ32" s="2" t="s">
        <v>26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ht="409.5" x14ac:dyDescent="0.2">
      <c r="A33" s="2">
        <v>17</v>
      </c>
      <c r="B33" s="2">
        <v>1</v>
      </c>
      <c r="C33" s="2">
        <f>ROW(SmtRes!A26)</f>
        <v>26</v>
      </c>
      <c r="D33" s="2">
        <f>ROW(EtalonRes!A26)</f>
        <v>26</v>
      </c>
      <c r="E33" s="2" t="s">
        <v>44</v>
      </c>
      <c r="F33" s="2" t="s">
        <v>39</v>
      </c>
      <c r="G33" s="2" t="s">
        <v>45</v>
      </c>
      <c r="H33" s="2" t="s">
        <v>21</v>
      </c>
      <c r="I33" s="2">
        <f>ROUND((1+6)/100,7)</f>
        <v>7.0000000000000007E-2</v>
      </c>
      <c r="J33" s="2">
        <v>0</v>
      </c>
      <c r="K33" s="2">
        <f>ROUND((1+6)/100,7)</f>
        <v>7.0000000000000007E-2</v>
      </c>
      <c r="L33" s="2"/>
      <c r="M33" s="2"/>
      <c r="N33" s="2"/>
      <c r="O33" s="2">
        <f t="shared" si="21"/>
        <v>13931.22</v>
      </c>
      <c r="P33" s="2">
        <f>SUMIF(SmtRes!AQ22:'SmtRes'!AQ26,"=1",SmtRes!DF22:'SmtRes'!DF26)</f>
        <v>210.18</v>
      </c>
      <c r="Q33" s="2">
        <f>SUMIF(SmtRes!AQ22:'SmtRes'!AQ26,"=1",SmtRes!DG22:'SmtRes'!DG26)</f>
        <v>0</v>
      </c>
      <c r="R33" s="2">
        <f>SUMIF(SmtRes!AQ22:'SmtRes'!AQ26,"=1",SmtRes!DH22:'SmtRes'!DH26)</f>
        <v>0</v>
      </c>
      <c r="S33" s="2">
        <f>SUMIF(SmtRes!AQ22:'SmtRes'!AQ26,"=1",SmtRes!DI22:'SmtRes'!DI26)</f>
        <v>13721.04</v>
      </c>
      <c r="T33" s="2">
        <f t="shared" si="22"/>
        <v>0</v>
      </c>
      <c r="U33" s="2">
        <f>SUMIF(SmtRes!AQ22:'SmtRes'!AQ26,"=1",SmtRes!CV22:'SmtRes'!CV26)</f>
        <v>21.132055000000001</v>
      </c>
      <c r="V33" s="2">
        <f>SUMIF(SmtRes!AQ22:'SmtRes'!AQ26,"=1",SmtRes!CW22:'SmtRes'!CW26)</f>
        <v>0</v>
      </c>
      <c r="W33" s="2">
        <f t="shared" si="23"/>
        <v>0</v>
      </c>
      <c r="X33" s="2">
        <f t="shared" si="24"/>
        <v>14132.67</v>
      </c>
      <c r="Y33" s="2">
        <f t="shared" si="24"/>
        <v>7134.94</v>
      </c>
      <c r="Z33" s="2"/>
      <c r="AA33" s="2">
        <v>92701116</v>
      </c>
      <c r="AB33" s="2">
        <f t="shared" si="25"/>
        <v>198208.2015</v>
      </c>
      <c r="AC33" s="2">
        <f>ROUND((SUM(SmtRes!BQ22:'SmtRes'!BQ26)),6)</f>
        <v>2193.2970500000001</v>
      </c>
      <c r="AD33" s="2">
        <f t="shared" si="26"/>
        <v>0</v>
      </c>
      <c r="AE33" s="2">
        <f t="shared" si="27"/>
        <v>0</v>
      </c>
      <c r="AF33" s="2">
        <f>ROUND((SUM(SmtRes!BT22:'SmtRes'!BT26)),6)</f>
        <v>196014.90445</v>
      </c>
      <c r="AG33" s="2">
        <f t="shared" si="28"/>
        <v>0</v>
      </c>
      <c r="AH33" s="2">
        <f>(SUM(SmtRes!BU22:'SmtRes'!BU26))</f>
        <v>301.88650000000001</v>
      </c>
      <c r="AI33" s="2">
        <f>(0)</f>
        <v>0</v>
      </c>
      <c r="AJ33" s="2">
        <f t="shared" si="29"/>
        <v>0</v>
      </c>
      <c r="AK33" s="2">
        <v>172641.04004999998</v>
      </c>
      <c r="AL33" s="2">
        <v>2193.2970500000001</v>
      </c>
      <c r="AM33" s="2">
        <v>0</v>
      </c>
      <c r="AN33" s="2">
        <v>0</v>
      </c>
      <c r="AO33" s="2">
        <v>170447.74299999999</v>
      </c>
      <c r="AP33" s="2">
        <v>0</v>
      </c>
      <c r="AQ33" s="2">
        <v>262.51</v>
      </c>
      <c r="AR33" s="2">
        <v>0</v>
      </c>
      <c r="AS33" s="2">
        <v>0</v>
      </c>
      <c r="AT33" s="2">
        <v>103</v>
      </c>
      <c r="AU33" s="2">
        <v>52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0</v>
      </c>
      <c r="BI33" s="2">
        <v>1</v>
      </c>
      <c r="BJ33" s="2" t="s">
        <v>41</v>
      </c>
      <c r="BK33" s="2"/>
      <c r="BL33" s="2"/>
      <c r="BM33" s="2">
        <v>65007</v>
      </c>
      <c r="BN33" s="2">
        <v>0</v>
      </c>
      <c r="BO33" s="2" t="s">
        <v>3</v>
      </c>
      <c r="BP33" s="2">
        <v>0</v>
      </c>
      <c r="BQ33" s="2">
        <v>6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103</v>
      </c>
      <c r="CA33" s="2">
        <v>52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7" t="s">
        <v>681</v>
      </c>
      <c r="CO33" s="2">
        <v>0</v>
      </c>
      <c r="CP33" s="2">
        <f t="shared" si="30"/>
        <v>13931.220000000001</v>
      </c>
      <c r="CQ33" s="2">
        <f>SUMIF(SmtRes!AQ22:'SmtRes'!AQ26,"=1",SmtRes!AA22:'SmtRes'!AA26)</f>
        <v>73173.89</v>
      </c>
      <c r="CR33" s="2">
        <f>SUMIF(SmtRes!AQ22:'SmtRes'!AQ26,"=1",SmtRes!AB22:'SmtRes'!AB26)</f>
        <v>0</v>
      </c>
      <c r="CS33" s="2">
        <f>SUMIF(SmtRes!AQ22:'SmtRes'!AQ26,"=1",SmtRes!AC22:'SmtRes'!AC26)</f>
        <v>0</v>
      </c>
      <c r="CT33" s="2">
        <f>SUMIF(SmtRes!AQ22:'SmtRes'!AQ26,"=1",SmtRes!AD22:'SmtRes'!AD26)</f>
        <v>649.29999999999995</v>
      </c>
      <c r="CU33" s="2">
        <f t="shared" si="31"/>
        <v>0</v>
      </c>
      <c r="CV33" s="2">
        <f>SUMIF(SmtRes!AQ22:'SmtRes'!AQ26,"=1",SmtRes!BU22:'SmtRes'!BU26)</f>
        <v>301.88650000000001</v>
      </c>
      <c r="CW33" s="2">
        <f>SUMIF(SmtRes!AQ22:'SmtRes'!AQ26,"=1",SmtRes!BV22:'SmtRes'!BV26)</f>
        <v>0</v>
      </c>
      <c r="CX33" s="2">
        <f t="shared" si="32"/>
        <v>0</v>
      </c>
      <c r="CY33" s="2">
        <f t="shared" si="33"/>
        <v>14132.671200000001</v>
      </c>
      <c r="CZ33" s="2">
        <f t="shared" si="34"/>
        <v>7134.9408000000003</v>
      </c>
      <c r="DA33" s="2"/>
      <c r="DB33" s="2">
        <v>5</v>
      </c>
      <c r="DC33" s="2" t="s">
        <v>3</v>
      </c>
      <c r="DD33" s="2" t="s">
        <v>3</v>
      </c>
      <c r="DE33" s="2" t="s">
        <v>23</v>
      </c>
      <c r="DF33" s="2" t="s">
        <v>23</v>
      </c>
      <c r="DG33" s="2" t="s">
        <v>23</v>
      </c>
      <c r="DH33" s="2" t="s">
        <v>3</v>
      </c>
      <c r="DI33" s="2" t="s">
        <v>23</v>
      </c>
      <c r="DJ33" s="2" t="s">
        <v>23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1013</v>
      </c>
      <c r="DV33" s="2" t="s">
        <v>21</v>
      </c>
      <c r="DW33" s="2" t="s">
        <v>21</v>
      </c>
      <c r="DX33" s="2">
        <v>1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89369929</v>
      </c>
      <c r="EF33" s="2">
        <v>6</v>
      </c>
      <c r="EG33" s="2" t="s">
        <v>24</v>
      </c>
      <c r="EH33" s="2">
        <v>99</v>
      </c>
      <c r="EI33" s="2" t="s">
        <v>25</v>
      </c>
      <c r="EJ33" s="2">
        <v>1</v>
      </c>
      <c r="EK33" s="2">
        <v>65007</v>
      </c>
      <c r="EL33" s="2" t="s">
        <v>26</v>
      </c>
      <c r="EM33" s="2" t="s">
        <v>27</v>
      </c>
      <c r="EN33" s="2"/>
      <c r="EO33" s="2" t="s">
        <v>28</v>
      </c>
      <c r="EP33" s="2"/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262.51</v>
      </c>
      <c r="EX33" s="2">
        <v>0</v>
      </c>
      <c r="EY33" s="2">
        <v>0</v>
      </c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103</v>
      </c>
      <c r="FY33" s="2">
        <v>52</v>
      </c>
      <c r="FZ33" s="2"/>
      <c r="GA33" s="2" t="s">
        <v>3</v>
      </c>
      <c r="GB33" s="2"/>
      <c r="GC33" s="2"/>
      <c r="GD33" s="2">
        <v>1</v>
      </c>
      <c r="GE33" s="2"/>
      <c r="GF33" s="2">
        <v>467503168</v>
      </c>
      <c r="GG33" s="2">
        <v>2</v>
      </c>
      <c r="GH33" s="2">
        <v>1</v>
      </c>
      <c r="GI33" s="2">
        <v>-2</v>
      </c>
      <c r="GJ33" s="2">
        <v>0</v>
      </c>
      <c r="GK33" s="2">
        <v>0</v>
      </c>
      <c r="GL33" s="2">
        <f t="shared" si="35"/>
        <v>0</v>
      </c>
      <c r="GM33" s="2">
        <f t="shared" si="36"/>
        <v>35198.83</v>
      </c>
      <c r="GN33" s="2">
        <f t="shared" si="37"/>
        <v>35198.83</v>
      </c>
      <c r="GO33" s="2">
        <f t="shared" si="38"/>
        <v>0</v>
      </c>
      <c r="GP33" s="2">
        <f t="shared" si="39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40"/>
        <v>0</v>
      </c>
      <c r="GW33" s="2">
        <v>1</v>
      </c>
      <c r="GX33" s="2">
        <f t="shared" si="41"/>
        <v>0</v>
      </c>
      <c r="GY33" s="2"/>
      <c r="GZ33" s="2"/>
      <c r="HA33" s="2">
        <v>0</v>
      </c>
      <c r="HB33" s="2">
        <v>0</v>
      </c>
      <c r="HC33" s="2">
        <f t="shared" si="42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29</v>
      </c>
      <c r="HO33" s="2" t="s">
        <v>30</v>
      </c>
      <c r="HP33" s="2" t="s">
        <v>26</v>
      </c>
      <c r="HQ33" s="2" t="s">
        <v>26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ht="409.5" x14ac:dyDescent="0.2">
      <c r="A34" s="2">
        <v>17</v>
      </c>
      <c r="B34" s="2">
        <v>1</v>
      </c>
      <c r="C34" s="2">
        <f>ROW(SmtRes!A31)</f>
        <v>31</v>
      </c>
      <c r="D34" s="2">
        <f>ROW(EtalonRes!A31)</f>
        <v>31</v>
      </c>
      <c r="E34" s="2" t="s">
        <v>46</v>
      </c>
      <c r="F34" s="2" t="s">
        <v>19</v>
      </c>
      <c r="G34" s="2" t="s">
        <v>47</v>
      </c>
      <c r="H34" s="2" t="s">
        <v>21</v>
      </c>
      <c r="I34" s="2">
        <f>ROUND((3)/100,7)</f>
        <v>0.03</v>
      </c>
      <c r="J34" s="2">
        <v>0</v>
      </c>
      <c r="K34" s="2">
        <f>ROUND((3)/100,7)</f>
        <v>0.03</v>
      </c>
      <c r="L34" s="2"/>
      <c r="M34" s="2"/>
      <c r="N34" s="2"/>
      <c r="O34" s="2">
        <f t="shared" si="21"/>
        <v>8799.92</v>
      </c>
      <c r="P34" s="2">
        <f>SUMIF(SmtRes!AQ27:'SmtRes'!AQ31,"=1",SmtRes!DF27:'SmtRes'!DF31)</f>
        <v>96.97</v>
      </c>
      <c r="Q34" s="2">
        <f>SUMIF(SmtRes!AQ27:'SmtRes'!AQ31,"=1",SmtRes!DG27:'SmtRes'!DG31)</f>
        <v>0</v>
      </c>
      <c r="R34" s="2">
        <f>SUMIF(SmtRes!AQ27:'SmtRes'!AQ31,"=1",SmtRes!DH27:'SmtRes'!DH31)</f>
        <v>0</v>
      </c>
      <c r="S34" s="2">
        <f>SUMIF(SmtRes!AQ27:'SmtRes'!AQ31,"=1",SmtRes!DI27:'SmtRes'!DI31)</f>
        <v>8702.9500000000007</v>
      </c>
      <c r="T34" s="2">
        <f t="shared" si="22"/>
        <v>0</v>
      </c>
      <c r="U34" s="2">
        <f>SUMIF(SmtRes!AQ27:'SmtRes'!AQ31,"=1",SmtRes!CV27:'SmtRes'!CV31)</f>
        <v>13.403594999999999</v>
      </c>
      <c r="V34" s="2">
        <f>SUMIF(SmtRes!AQ27:'SmtRes'!AQ31,"=1",SmtRes!CW27:'SmtRes'!CW31)</f>
        <v>0</v>
      </c>
      <c r="W34" s="2">
        <f t="shared" si="23"/>
        <v>0</v>
      </c>
      <c r="X34" s="2">
        <f t="shared" si="24"/>
        <v>8964.0400000000009</v>
      </c>
      <c r="Y34" s="2">
        <f t="shared" si="24"/>
        <v>4525.53</v>
      </c>
      <c r="Z34" s="2"/>
      <c r="AA34" s="2">
        <v>92701116</v>
      </c>
      <c r="AB34" s="2">
        <f t="shared" si="25"/>
        <v>292441.75349999999</v>
      </c>
      <c r="AC34" s="2">
        <f>ROUND((SUM(SmtRes!BQ27:'SmtRes'!BQ31)),6)</f>
        <v>2343.2790500000001</v>
      </c>
      <c r="AD34" s="2">
        <f t="shared" si="26"/>
        <v>0</v>
      </c>
      <c r="AE34" s="2">
        <f t="shared" si="27"/>
        <v>0</v>
      </c>
      <c r="AF34" s="2">
        <f>ROUND((SUM(SmtRes!BT27:'SmtRes'!BT31)),6)</f>
        <v>290098.47444999998</v>
      </c>
      <c r="AG34" s="2">
        <f t="shared" si="28"/>
        <v>0</v>
      </c>
      <c r="AH34" s="2">
        <f>(SUM(SmtRes!BU27:'SmtRes'!BU31))</f>
        <v>446.78649999999999</v>
      </c>
      <c r="AI34" s="2">
        <f>(0)</f>
        <v>0</v>
      </c>
      <c r="AJ34" s="2">
        <f t="shared" si="29"/>
        <v>0</v>
      </c>
      <c r="AK34" s="2">
        <v>254602.82204999999</v>
      </c>
      <c r="AL34" s="2">
        <v>2343.2790500000001</v>
      </c>
      <c r="AM34" s="2">
        <v>0</v>
      </c>
      <c r="AN34" s="2">
        <v>0</v>
      </c>
      <c r="AO34" s="2">
        <v>252259.54299999998</v>
      </c>
      <c r="AP34" s="2">
        <v>0</v>
      </c>
      <c r="AQ34" s="2">
        <v>388.51</v>
      </c>
      <c r="AR34" s="2">
        <v>0</v>
      </c>
      <c r="AS34" s="2">
        <v>0</v>
      </c>
      <c r="AT34" s="2">
        <v>103</v>
      </c>
      <c r="AU34" s="2">
        <v>52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0</v>
      </c>
      <c r="BI34" s="2">
        <v>1</v>
      </c>
      <c r="BJ34" s="2" t="s">
        <v>22</v>
      </c>
      <c r="BK34" s="2"/>
      <c r="BL34" s="2"/>
      <c r="BM34" s="2">
        <v>65007</v>
      </c>
      <c r="BN34" s="2">
        <v>0</v>
      </c>
      <c r="BO34" s="2" t="s">
        <v>3</v>
      </c>
      <c r="BP34" s="2">
        <v>0</v>
      </c>
      <c r="BQ34" s="2">
        <v>6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103</v>
      </c>
      <c r="CA34" s="2">
        <v>52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7" t="s">
        <v>681</v>
      </c>
      <c r="CO34" s="2">
        <v>0</v>
      </c>
      <c r="CP34" s="2">
        <f t="shared" si="30"/>
        <v>8799.92</v>
      </c>
      <c r="CQ34" s="2">
        <f>SUMIF(SmtRes!AQ27:'SmtRes'!AQ31,"=1",SmtRes!AA27:'SmtRes'!AA31)</f>
        <v>73173.89</v>
      </c>
      <c r="CR34" s="2">
        <f>SUMIF(SmtRes!AQ27:'SmtRes'!AQ31,"=1",SmtRes!AB27:'SmtRes'!AB31)</f>
        <v>0</v>
      </c>
      <c r="CS34" s="2">
        <f>SUMIF(SmtRes!AQ27:'SmtRes'!AQ31,"=1",SmtRes!AC27:'SmtRes'!AC31)</f>
        <v>0</v>
      </c>
      <c r="CT34" s="2">
        <f>SUMIF(SmtRes!AQ27:'SmtRes'!AQ31,"=1",SmtRes!AD27:'SmtRes'!AD31)</f>
        <v>649.29999999999995</v>
      </c>
      <c r="CU34" s="2">
        <f t="shared" si="31"/>
        <v>0</v>
      </c>
      <c r="CV34" s="2">
        <f>SUMIF(SmtRes!AQ27:'SmtRes'!AQ31,"=1",SmtRes!BU27:'SmtRes'!BU31)</f>
        <v>446.78649999999999</v>
      </c>
      <c r="CW34" s="2">
        <f>SUMIF(SmtRes!AQ27:'SmtRes'!AQ31,"=1",SmtRes!BV27:'SmtRes'!BV31)</f>
        <v>0</v>
      </c>
      <c r="CX34" s="2">
        <f t="shared" si="32"/>
        <v>0</v>
      </c>
      <c r="CY34" s="2">
        <f t="shared" si="33"/>
        <v>8964.0385000000006</v>
      </c>
      <c r="CZ34" s="2">
        <f t="shared" si="34"/>
        <v>4525.5340000000006</v>
      </c>
      <c r="DA34" s="2"/>
      <c r="DB34" s="2">
        <v>6</v>
      </c>
      <c r="DC34" s="2" t="s">
        <v>3</v>
      </c>
      <c r="DD34" s="2" t="s">
        <v>3</v>
      </c>
      <c r="DE34" s="2" t="s">
        <v>23</v>
      </c>
      <c r="DF34" s="2" t="s">
        <v>23</v>
      </c>
      <c r="DG34" s="2" t="s">
        <v>23</v>
      </c>
      <c r="DH34" s="2" t="s">
        <v>3</v>
      </c>
      <c r="DI34" s="2" t="s">
        <v>23</v>
      </c>
      <c r="DJ34" s="2" t="s">
        <v>23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1013</v>
      </c>
      <c r="DV34" s="2" t="s">
        <v>21</v>
      </c>
      <c r="DW34" s="2" t="s">
        <v>21</v>
      </c>
      <c r="DX34" s="2">
        <v>1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89369929</v>
      </c>
      <c r="EF34" s="2">
        <v>6</v>
      </c>
      <c r="EG34" s="2" t="s">
        <v>24</v>
      </c>
      <c r="EH34" s="2">
        <v>99</v>
      </c>
      <c r="EI34" s="2" t="s">
        <v>25</v>
      </c>
      <c r="EJ34" s="2">
        <v>1</v>
      </c>
      <c r="EK34" s="2">
        <v>65007</v>
      </c>
      <c r="EL34" s="2" t="s">
        <v>26</v>
      </c>
      <c r="EM34" s="2" t="s">
        <v>27</v>
      </c>
      <c r="EN34" s="2"/>
      <c r="EO34" s="2" t="s">
        <v>28</v>
      </c>
      <c r="EP34" s="2"/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388.51</v>
      </c>
      <c r="EX34" s="2">
        <v>0</v>
      </c>
      <c r="EY34" s="2">
        <v>0</v>
      </c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103</v>
      </c>
      <c r="FY34" s="2">
        <v>52</v>
      </c>
      <c r="FZ34" s="2"/>
      <c r="GA34" s="2" t="s">
        <v>3</v>
      </c>
      <c r="GB34" s="2"/>
      <c r="GC34" s="2"/>
      <c r="GD34" s="2">
        <v>1</v>
      </c>
      <c r="GE34" s="2"/>
      <c r="GF34" s="2">
        <v>-1516139158</v>
      </c>
      <c r="GG34" s="2">
        <v>2</v>
      </c>
      <c r="GH34" s="2">
        <v>1</v>
      </c>
      <c r="GI34" s="2">
        <v>-2</v>
      </c>
      <c r="GJ34" s="2">
        <v>0</v>
      </c>
      <c r="GK34" s="2">
        <v>0</v>
      </c>
      <c r="GL34" s="2">
        <f t="shared" si="35"/>
        <v>0</v>
      </c>
      <c r="GM34" s="2">
        <f t="shared" si="36"/>
        <v>22289.49</v>
      </c>
      <c r="GN34" s="2">
        <f t="shared" si="37"/>
        <v>22289.49</v>
      </c>
      <c r="GO34" s="2">
        <f t="shared" si="38"/>
        <v>0</v>
      </c>
      <c r="GP34" s="2">
        <f t="shared" si="39"/>
        <v>0</v>
      </c>
      <c r="GQ34" s="2"/>
      <c r="GR34" s="2">
        <v>0</v>
      </c>
      <c r="GS34" s="2">
        <v>3</v>
      </c>
      <c r="GT34" s="2">
        <v>0</v>
      </c>
      <c r="GU34" s="2" t="s">
        <v>3</v>
      </c>
      <c r="GV34" s="2">
        <f t="shared" si="40"/>
        <v>0</v>
      </c>
      <c r="GW34" s="2">
        <v>1</v>
      </c>
      <c r="GX34" s="2">
        <f t="shared" si="41"/>
        <v>0</v>
      </c>
      <c r="GY34" s="2"/>
      <c r="GZ34" s="2"/>
      <c r="HA34" s="2">
        <v>0</v>
      </c>
      <c r="HB34" s="2">
        <v>0</v>
      </c>
      <c r="HC34" s="2">
        <f t="shared" si="42"/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29</v>
      </c>
      <c r="HO34" s="2" t="s">
        <v>30</v>
      </c>
      <c r="HP34" s="2" t="s">
        <v>26</v>
      </c>
      <c r="HQ34" s="2" t="s">
        <v>26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6" spans="1:255" x14ac:dyDescent="0.2">
      <c r="A36" s="3">
        <v>51</v>
      </c>
      <c r="B36" s="3">
        <f>B24</f>
        <v>1</v>
      </c>
      <c r="C36" s="3">
        <f>A24</f>
        <v>4</v>
      </c>
      <c r="D36" s="3">
        <f>ROW(A24)</f>
        <v>24</v>
      </c>
      <c r="E36" s="3"/>
      <c r="F36" s="3" t="str">
        <f>IF(F24&lt;&gt;"",F24,"")</f>
        <v>Новый раздел</v>
      </c>
      <c r="G36" s="3" t="str">
        <f>IF(G24&lt;&gt;"",G24,"")</f>
        <v>Прочистка и промывка оборудования</v>
      </c>
      <c r="H36" s="3">
        <v>0</v>
      </c>
      <c r="I36" s="3"/>
      <c r="J36" s="3"/>
      <c r="K36" s="3"/>
      <c r="L36" s="3"/>
      <c r="M36" s="3"/>
      <c r="N36" s="3"/>
      <c r="O36" s="3">
        <f t="shared" ref="O36:T36" si="43">ROUND(AB36,2)</f>
        <v>35505.769999999997</v>
      </c>
      <c r="P36" s="3">
        <f t="shared" si="43"/>
        <v>536.70000000000005</v>
      </c>
      <c r="Q36" s="3">
        <f t="shared" si="43"/>
        <v>0</v>
      </c>
      <c r="R36" s="3">
        <f t="shared" si="43"/>
        <v>0</v>
      </c>
      <c r="S36" s="3">
        <f t="shared" si="43"/>
        <v>34969.07</v>
      </c>
      <c r="T36" s="3">
        <f t="shared" si="43"/>
        <v>0</v>
      </c>
      <c r="U36" s="3">
        <f>AH36</f>
        <v>53.856570000000005</v>
      </c>
      <c r="V36" s="3">
        <f>AI36</f>
        <v>0</v>
      </c>
      <c r="W36" s="3">
        <f>ROUND(AJ36,2)</f>
        <v>0</v>
      </c>
      <c r="X36" s="3">
        <f>ROUND(AK36,2)</f>
        <v>36018.14</v>
      </c>
      <c r="Y36" s="3">
        <f>ROUND(AL36,2)</f>
        <v>18183.919999999998</v>
      </c>
      <c r="Z36" s="3"/>
      <c r="AA36" s="3"/>
      <c r="AB36" s="3">
        <f>ROUND(SUMIF(AA28:AA34,"=92701116",O28:O34),2)</f>
        <v>35505.769999999997</v>
      </c>
      <c r="AC36" s="3">
        <f>ROUND(SUMIF(AA28:AA34,"=92701116",P28:P34),2)</f>
        <v>536.70000000000005</v>
      </c>
      <c r="AD36" s="3">
        <f>ROUND(SUMIF(AA28:AA34,"=92701116",Q28:Q34),2)</f>
        <v>0</v>
      </c>
      <c r="AE36" s="3">
        <f>ROUND(SUMIF(AA28:AA34,"=92701116",R28:R34),2)</f>
        <v>0</v>
      </c>
      <c r="AF36" s="3">
        <f>ROUND(SUMIF(AA28:AA34,"=92701116",S28:S34),2)</f>
        <v>34969.07</v>
      </c>
      <c r="AG36" s="3">
        <f>ROUND(SUMIF(AA28:AA34,"=92701116",T28:T34),2)</f>
        <v>0</v>
      </c>
      <c r="AH36" s="3">
        <f>SUMIF(AA28:AA34,"=92701116",U28:U34)</f>
        <v>53.856570000000005</v>
      </c>
      <c r="AI36" s="3">
        <f>SUMIF(AA28:AA34,"=92701116",V28:V34)</f>
        <v>0</v>
      </c>
      <c r="AJ36" s="3">
        <f>ROUND(SUMIF(AA28:AA34,"=92701116",W28:W34),2)</f>
        <v>0</v>
      </c>
      <c r="AK36" s="3">
        <f>ROUND(SUMIF(AA28:AA34,"=92701116",X28:X34),2)</f>
        <v>36018.14</v>
      </c>
      <c r="AL36" s="3">
        <f>ROUND(SUMIF(AA28:AA34,"=92701116",Y28:Y34),2)</f>
        <v>18183.919999999998</v>
      </c>
      <c r="AM36" s="3"/>
      <c r="AN36" s="3"/>
      <c r="AO36" s="3">
        <f t="shared" ref="AO36:BD36" si="44">ROUND(BX36,2)</f>
        <v>0</v>
      </c>
      <c r="AP36" s="3">
        <f t="shared" si="44"/>
        <v>0</v>
      </c>
      <c r="AQ36" s="3">
        <f t="shared" si="44"/>
        <v>0</v>
      </c>
      <c r="AR36" s="3">
        <f t="shared" si="44"/>
        <v>89707.83</v>
      </c>
      <c r="AS36" s="3">
        <f t="shared" si="44"/>
        <v>89707.83</v>
      </c>
      <c r="AT36" s="3">
        <f t="shared" si="44"/>
        <v>0</v>
      </c>
      <c r="AU36" s="3">
        <f t="shared" si="44"/>
        <v>0</v>
      </c>
      <c r="AV36" s="3">
        <f t="shared" si="44"/>
        <v>536.70000000000005</v>
      </c>
      <c r="AW36" s="3">
        <f t="shared" si="44"/>
        <v>536.70000000000005</v>
      </c>
      <c r="AX36" s="3">
        <f t="shared" si="44"/>
        <v>0</v>
      </c>
      <c r="AY36" s="3">
        <f t="shared" si="44"/>
        <v>536.70000000000005</v>
      </c>
      <c r="AZ36" s="3">
        <f t="shared" si="44"/>
        <v>0</v>
      </c>
      <c r="BA36" s="3">
        <f t="shared" si="44"/>
        <v>0</v>
      </c>
      <c r="BB36" s="3">
        <f t="shared" si="44"/>
        <v>0</v>
      </c>
      <c r="BC36" s="3">
        <f t="shared" si="44"/>
        <v>0</v>
      </c>
      <c r="BD36" s="3">
        <f t="shared" si="44"/>
        <v>0</v>
      </c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>
        <f>ROUND(SUMIF(AA28:AA34,"=92701116",FQ28:FQ34),2)</f>
        <v>0</v>
      </c>
      <c r="BY36" s="3">
        <f>ROUND(SUMIF(AA28:AA34,"=92701116",FR28:FR34),2)</f>
        <v>0</v>
      </c>
      <c r="BZ36" s="3">
        <f>ROUND(SUMIF(AA28:AA34,"=92701116",GL28:GL34),2)</f>
        <v>0</v>
      </c>
      <c r="CA36" s="3">
        <f>ROUND(SUMIF(AA28:AA34,"=92701116",GM28:GM34),2)</f>
        <v>89707.83</v>
      </c>
      <c r="CB36" s="3">
        <f>ROUND(SUMIF(AA28:AA34,"=92701116",GN28:GN34),2)</f>
        <v>89707.83</v>
      </c>
      <c r="CC36" s="3">
        <f>ROUND(SUMIF(AA28:AA34,"=92701116",GO28:GO34),2)</f>
        <v>0</v>
      </c>
      <c r="CD36" s="3">
        <f>ROUND(SUMIF(AA28:AA34,"=92701116",GP28:GP34),2)</f>
        <v>0</v>
      </c>
      <c r="CE36" s="3">
        <f>AC36-BX36</f>
        <v>536.70000000000005</v>
      </c>
      <c r="CF36" s="3">
        <f>AC36-BY36</f>
        <v>536.70000000000005</v>
      </c>
      <c r="CG36" s="3">
        <f>BX36-BZ36</f>
        <v>0</v>
      </c>
      <c r="CH36" s="3">
        <f>AC36-BX36-BY36+BZ36</f>
        <v>536.70000000000005</v>
      </c>
      <c r="CI36" s="3">
        <f>BY36-BZ36</f>
        <v>0</v>
      </c>
      <c r="CJ36" s="3">
        <f>ROUND(SUMIF(AA28:AA34,"=92701116",GX28:GX34),2)</f>
        <v>0</v>
      </c>
      <c r="CK36" s="3">
        <f>ROUND(SUMIF(AA28:AA34,"=92701116",GY28:GY34),2)</f>
        <v>0</v>
      </c>
      <c r="CL36" s="3">
        <f>ROUND(SUMIF(AA28:AA34,"=92701116",GZ28:GZ34),2)</f>
        <v>0</v>
      </c>
      <c r="CM36" s="3">
        <f>ROUND(SUMIF(AA28:AA34,"=92701116",HD28:HD34),2)</f>
        <v>0</v>
      </c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>
        <v>0</v>
      </c>
    </row>
    <row r="38" spans="1:255" x14ac:dyDescent="0.2">
      <c r="A38" s="5">
        <v>50</v>
      </c>
      <c r="B38" s="5">
        <v>0</v>
      </c>
      <c r="C38" s="5">
        <v>0</v>
      </c>
      <c r="D38" s="5">
        <v>1</v>
      </c>
      <c r="E38" s="5">
        <v>201</v>
      </c>
      <c r="F38" s="5">
        <f>ROUND(Source!O36,O38)</f>
        <v>35505.769999999997</v>
      </c>
      <c r="G38" s="5" t="s">
        <v>48</v>
      </c>
      <c r="H38" s="5" t="s">
        <v>49</v>
      </c>
      <c r="I38" s="5"/>
      <c r="J38" s="5"/>
      <c r="K38" s="5">
        <v>201</v>
      </c>
      <c r="L38" s="5">
        <v>1</v>
      </c>
      <c r="M38" s="5">
        <v>3</v>
      </c>
      <c r="N38" s="5" t="s">
        <v>3</v>
      </c>
      <c r="O38" s="5">
        <v>2</v>
      </c>
      <c r="P38" s="5"/>
      <c r="Q38" s="5"/>
      <c r="R38" s="5"/>
      <c r="S38" s="5"/>
      <c r="T38" s="5"/>
      <c r="U38" s="5"/>
      <c r="V38" s="5"/>
      <c r="W38" s="5">
        <v>35505.770000000004</v>
      </c>
      <c r="X38" s="5">
        <v>1</v>
      </c>
      <c r="Y38" s="5">
        <v>35505.770000000004</v>
      </c>
      <c r="Z38" s="5"/>
      <c r="AA38" s="5"/>
      <c r="AB38" s="5"/>
    </row>
    <row r="39" spans="1:255" x14ac:dyDescent="0.2">
      <c r="A39" s="5">
        <v>50</v>
      </c>
      <c r="B39" s="5">
        <v>0</v>
      </c>
      <c r="C39" s="5">
        <v>0</v>
      </c>
      <c r="D39" s="5">
        <v>1</v>
      </c>
      <c r="E39" s="5">
        <v>202</v>
      </c>
      <c r="F39" s="5">
        <f>ROUND(Source!P36,O39)</f>
        <v>536.70000000000005</v>
      </c>
      <c r="G39" s="5" t="s">
        <v>50</v>
      </c>
      <c r="H39" s="5" t="s">
        <v>51</v>
      </c>
      <c r="I39" s="5"/>
      <c r="J39" s="5"/>
      <c r="K39" s="5">
        <v>202</v>
      </c>
      <c r="L39" s="5">
        <v>2</v>
      </c>
      <c r="M39" s="5">
        <v>3</v>
      </c>
      <c r="N39" s="5" t="s">
        <v>3</v>
      </c>
      <c r="O39" s="5">
        <v>2</v>
      </c>
      <c r="P39" s="5"/>
      <c r="Q39" s="5"/>
      <c r="R39" s="5"/>
      <c r="S39" s="5"/>
      <c r="T39" s="5"/>
      <c r="U39" s="5"/>
      <c r="V39" s="5"/>
      <c r="W39" s="5">
        <v>536.70000000000005</v>
      </c>
      <c r="X39" s="5">
        <v>1</v>
      </c>
      <c r="Y39" s="5">
        <v>536.70000000000005</v>
      </c>
      <c r="Z39" s="5"/>
      <c r="AA39" s="5"/>
      <c r="AB39" s="5"/>
    </row>
    <row r="40" spans="1:255" x14ac:dyDescent="0.2">
      <c r="A40" s="5">
        <v>50</v>
      </c>
      <c r="B40" s="5">
        <v>0</v>
      </c>
      <c r="C40" s="5">
        <v>0</v>
      </c>
      <c r="D40" s="5">
        <v>1</v>
      </c>
      <c r="E40" s="5">
        <v>222</v>
      </c>
      <c r="F40" s="5">
        <f>ROUND(Source!AO36,O40)</f>
        <v>0</v>
      </c>
      <c r="G40" s="5" t="s">
        <v>52</v>
      </c>
      <c r="H40" s="5" t="s">
        <v>53</v>
      </c>
      <c r="I40" s="5"/>
      <c r="J40" s="5"/>
      <c r="K40" s="5">
        <v>222</v>
      </c>
      <c r="L40" s="5">
        <v>3</v>
      </c>
      <c r="M40" s="5">
        <v>3</v>
      </c>
      <c r="N40" s="5" t="s">
        <v>3</v>
      </c>
      <c r="O40" s="5">
        <v>2</v>
      </c>
      <c r="P40" s="5"/>
      <c r="Q40" s="5"/>
      <c r="R40" s="5"/>
      <c r="S40" s="5"/>
      <c r="T40" s="5"/>
      <c r="U40" s="5"/>
      <c r="V40" s="5"/>
      <c r="W40" s="5">
        <v>0</v>
      </c>
      <c r="X40" s="5">
        <v>1</v>
      </c>
      <c r="Y40" s="5">
        <v>0</v>
      </c>
      <c r="Z40" s="5"/>
      <c r="AA40" s="5"/>
      <c r="AB40" s="5"/>
    </row>
    <row r="41" spans="1:255" x14ac:dyDescent="0.2">
      <c r="A41" s="5">
        <v>50</v>
      </c>
      <c r="B41" s="5">
        <v>0</v>
      </c>
      <c r="C41" s="5">
        <v>0</v>
      </c>
      <c r="D41" s="5">
        <v>1</v>
      </c>
      <c r="E41" s="5">
        <v>225</v>
      </c>
      <c r="F41" s="5">
        <f>ROUND(Source!AV36,O41)</f>
        <v>536.70000000000005</v>
      </c>
      <c r="G41" s="5" t="s">
        <v>54</v>
      </c>
      <c r="H41" s="5" t="s">
        <v>55</v>
      </c>
      <c r="I41" s="5"/>
      <c r="J41" s="5"/>
      <c r="K41" s="5">
        <v>225</v>
      </c>
      <c r="L41" s="5">
        <v>4</v>
      </c>
      <c r="M41" s="5">
        <v>3</v>
      </c>
      <c r="N41" s="5" t="s">
        <v>3</v>
      </c>
      <c r="O41" s="5">
        <v>2</v>
      </c>
      <c r="P41" s="5"/>
      <c r="Q41" s="5"/>
      <c r="R41" s="5"/>
      <c r="S41" s="5"/>
      <c r="T41" s="5"/>
      <c r="U41" s="5"/>
      <c r="V41" s="5"/>
      <c r="W41" s="5">
        <v>536.70000000000005</v>
      </c>
      <c r="X41" s="5">
        <v>1</v>
      </c>
      <c r="Y41" s="5">
        <v>536.70000000000005</v>
      </c>
      <c r="Z41" s="5"/>
      <c r="AA41" s="5"/>
      <c r="AB41" s="5"/>
    </row>
    <row r="42" spans="1:255" x14ac:dyDescent="0.2">
      <c r="A42" s="5">
        <v>50</v>
      </c>
      <c r="B42" s="5">
        <v>0</v>
      </c>
      <c r="C42" s="5">
        <v>0</v>
      </c>
      <c r="D42" s="5">
        <v>1</v>
      </c>
      <c r="E42" s="5">
        <v>226</v>
      </c>
      <c r="F42" s="5">
        <f>ROUND(Source!AW36,O42)</f>
        <v>536.70000000000005</v>
      </c>
      <c r="G42" s="5" t="s">
        <v>56</v>
      </c>
      <c r="H42" s="5" t="s">
        <v>57</v>
      </c>
      <c r="I42" s="5"/>
      <c r="J42" s="5"/>
      <c r="K42" s="5">
        <v>226</v>
      </c>
      <c r="L42" s="5">
        <v>5</v>
      </c>
      <c r="M42" s="5">
        <v>3</v>
      </c>
      <c r="N42" s="5" t="s">
        <v>3</v>
      </c>
      <c r="O42" s="5">
        <v>2</v>
      </c>
      <c r="P42" s="5"/>
      <c r="Q42" s="5"/>
      <c r="R42" s="5"/>
      <c r="S42" s="5"/>
      <c r="T42" s="5"/>
      <c r="U42" s="5"/>
      <c r="V42" s="5"/>
      <c r="W42" s="5">
        <v>536.70000000000005</v>
      </c>
      <c r="X42" s="5">
        <v>1</v>
      </c>
      <c r="Y42" s="5">
        <v>536.70000000000005</v>
      </c>
      <c r="Z42" s="5"/>
      <c r="AA42" s="5"/>
      <c r="AB42" s="5"/>
    </row>
    <row r="43" spans="1:255" x14ac:dyDescent="0.2">
      <c r="A43" s="5">
        <v>50</v>
      </c>
      <c r="B43" s="5">
        <v>0</v>
      </c>
      <c r="C43" s="5">
        <v>0</v>
      </c>
      <c r="D43" s="5">
        <v>1</v>
      </c>
      <c r="E43" s="5">
        <v>227</v>
      </c>
      <c r="F43" s="5">
        <f>ROUND(Source!AX36,O43)</f>
        <v>0</v>
      </c>
      <c r="G43" s="5" t="s">
        <v>58</v>
      </c>
      <c r="H43" s="5" t="s">
        <v>59</v>
      </c>
      <c r="I43" s="5"/>
      <c r="J43" s="5"/>
      <c r="K43" s="5">
        <v>227</v>
      </c>
      <c r="L43" s="5">
        <v>6</v>
      </c>
      <c r="M43" s="5">
        <v>3</v>
      </c>
      <c r="N43" s="5" t="s">
        <v>3</v>
      </c>
      <c r="O43" s="5">
        <v>2</v>
      </c>
      <c r="P43" s="5"/>
      <c r="Q43" s="5"/>
      <c r="R43" s="5"/>
      <c r="S43" s="5"/>
      <c r="T43" s="5"/>
      <c r="U43" s="5"/>
      <c r="V43" s="5"/>
      <c r="W43" s="5">
        <v>0</v>
      </c>
      <c r="X43" s="5">
        <v>1</v>
      </c>
      <c r="Y43" s="5">
        <v>0</v>
      </c>
      <c r="Z43" s="5"/>
      <c r="AA43" s="5"/>
      <c r="AB43" s="5"/>
    </row>
    <row r="44" spans="1:255" x14ac:dyDescent="0.2">
      <c r="A44" s="5">
        <v>50</v>
      </c>
      <c r="B44" s="5">
        <v>0</v>
      </c>
      <c r="C44" s="5">
        <v>0</v>
      </c>
      <c r="D44" s="5">
        <v>1</v>
      </c>
      <c r="E44" s="5">
        <v>228</v>
      </c>
      <c r="F44" s="5">
        <f>ROUND(Source!AY36,O44)</f>
        <v>536.70000000000005</v>
      </c>
      <c r="G44" s="5" t="s">
        <v>60</v>
      </c>
      <c r="H44" s="5" t="s">
        <v>61</v>
      </c>
      <c r="I44" s="5"/>
      <c r="J44" s="5"/>
      <c r="K44" s="5">
        <v>228</v>
      </c>
      <c r="L44" s="5">
        <v>7</v>
      </c>
      <c r="M44" s="5">
        <v>3</v>
      </c>
      <c r="N44" s="5" t="s">
        <v>3</v>
      </c>
      <c r="O44" s="5">
        <v>2</v>
      </c>
      <c r="P44" s="5"/>
      <c r="Q44" s="5"/>
      <c r="R44" s="5"/>
      <c r="S44" s="5"/>
      <c r="T44" s="5"/>
      <c r="U44" s="5"/>
      <c r="V44" s="5"/>
      <c r="W44" s="5">
        <v>536.70000000000005</v>
      </c>
      <c r="X44" s="5">
        <v>1</v>
      </c>
      <c r="Y44" s="5">
        <v>536.70000000000005</v>
      </c>
      <c r="Z44" s="5"/>
      <c r="AA44" s="5"/>
      <c r="AB44" s="5"/>
    </row>
    <row r="45" spans="1:255" x14ac:dyDescent="0.2">
      <c r="A45" s="5">
        <v>50</v>
      </c>
      <c r="B45" s="5">
        <v>0</v>
      </c>
      <c r="C45" s="5">
        <v>0</v>
      </c>
      <c r="D45" s="5">
        <v>1</v>
      </c>
      <c r="E45" s="5">
        <v>216</v>
      </c>
      <c r="F45" s="5">
        <f>ROUND(Source!AP36,O45)</f>
        <v>0</v>
      </c>
      <c r="G45" s="5" t="s">
        <v>62</v>
      </c>
      <c r="H45" s="5" t="s">
        <v>63</v>
      </c>
      <c r="I45" s="5"/>
      <c r="J45" s="5"/>
      <c r="K45" s="5">
        <v>216</v>
      </c>
      <c r="L45" s="5">
        <v>8</v>
      </c>
      <c r="M45" s="5">
        <v>3</v>
      </c>
      <c r="N45" s="5" t="s">
        <v>3</v>
      </c>
      <c r="O45" s="5">
        <v>2</v>
      </c>
      <c r="P45" s="5"/>
      <c r="Q45" s="5"/>
      <c r="R45" s="5"/>
      <c r="S45" s="5"/>
      <c r="T45" s="5"/>
      <c r="U45" s="5"/>
      <c r="V45" s="5"/>
      <c r="W45" s="5">
        <v>0</v>
      </c>
      <c r="X45" s="5">
        <v>1</v>
      </c>
      <c r="Y45" s="5">
        <v>0</v>
      </c>
      <c r="Z45" s="5"/>
      <c r="AA45" s="5"/>
      <c r="AB45" s="5"/>
    </row>
    <row r="46" spans="1:255" x14ac:dyDescent="0.2">
      <c r="A46" s="5">
        <v>50</v>
      </c>
      <c r="B46" s="5">
        <v>0</v>
      </c>
      <c r="C46" s="5">
        <v>0</v>
      </c>
      <c r="D46" s="5">
        <v>1</v>
      </c>
      <c r="E46" s="5">
        <v>223</v>
      </c>
      <c r="F46" s="5">
        <f>ROUND(Source!AQ36,O46)</f>
        <v>0</v>
      </c>
      <c r="G46" s="5" t="s">
        <v>64</v>
      </c>
      <c r="H46" s="5" t="s">
        <v>65</v>
      </c>
      <c r="I46" s="5"/>
      <c r="J46" s="5"/>
      <c r="K46" s="5">
        <v>223</v>
      </c>
      <c r="L46" s="5">
        <v>9</v>
      </c>
      <c r="M46" s="5">
        <v>3</v>
      </c>
      <c r="N46" s="5" t="s">
        <v>3</v>
      </c>
      <c r="O46" s="5">
        <v>2</v>
      </c>
      <c r="P46" s="5"/>
      <c r="Q46" s="5"/>
      <c r="R46" s="5"/>
      <c r="S46" s="5"/>
      <c r="T46" s="5"/>
      <c r="U46" s="5"/>
      <c r="V46" s="5"/>
      <c r="W46" s="5">
        <v>0</v>
      </c>
      <c r="X46" s="5">
        <v>1</v>
      </c>
      <c r="Y46" s="5">
        <v>0</v>
      </c>
      <c r="Z46" s="5"/>
      <c r="AA46" s="5"/>
      <c r="AB46" s="5"/>
    </row>
    <row r="47" spans="1:255" x14ac:dyDescent="0.2">
      <c r="A47" s="5">
        <v>50</v>
      </c>
      <c r="B47" s="5">
        <v>0</v>
      </c>
      <c r="C47" s="5">
        <v>0</v>
      </c>
      <c r="D47" s="5">
        <v>1</v>
      </c>
      <c r="E47" s="5">
        <v>229</v>
      </c>
      <c r="F47" s="5">
        <f>ROUND(Source!AZ36,O47)</f>
        <v>0</v>
      </c>
      <c r="G47" s="5" t="s">
        <v>66</v>
      </c>
      <c r="H47" s="5" t="s">
        <v>67</v>
      </c>
      <c r="I47" s="5"/>
      <c r="J47" s="5"/>
      <c r="K47" s="5">
        <v>229</v>
      </c>
      <c r="L47" s="5">
        <v>10</v>
      </c>
      <c r="M47" s="5">
        <v>3</v>
      </c>
      <c r="N47" s="5" t="s">
        <v>3</v>
      </c>
      <c r="O47" s="5">
        <v>2</v>
      </c>
      <c r="P47" s="5"/>
      <c r="Q47" s="5"/>
      <c r="R47" s="5"/>
      <c r="S47" s="5"/>
      <c r="T47" s="5"/>
      <c r="U47" s="5"/>
      <c r="V47" s="5"/>
      <c r="W47" s="5">
        <v>0</v>
      </c>
      <c r="X47" s="5">
        <v>1</v>
      </c>
      <c r="Y47" s="5">
        <v>0</v>
      </c>
      <c r="Z47" s="5"/>
      <c r="AA47" s="5"/>
      <c r="AB47" s="5"/>
    </row>
    <row r="48" spans="1:255" x14ac:dyDescent="0.2">
      <c r="A48" s="5">
        <v>50</v>
      </c>
      <c r="B48" s="5">
        <v>0</v>
      </c>
      <c r="C48" s="5">
        <v>0</v>
      </c>
      <c r="D48" s="5">
        <v>1</v>
      </c>
      <c r="E48" s="5">
        <v>203</v>
      </c>
      <c r="F48" s="5">
        <f>ROUND(Source!Q36,O48)</f>
        <v>0</v>
      </c>
      <c r="G48" s="5" t="s">
        <v>68</v>
      </c>
      <c r="H48" s="5" t="s">
        <v>69</v>
      </c>
      <c r="I48" s="5"/>
      <c r="J48" s="5"/>
      <c r="K48" s="5">
        <v>203</v>
      </c>
      <c r="L48" s="5">
        <v>11</v>
      </c>
      <c r="M48" s="5">
        <v>3</v>
      </c>
      <c r="N48" s="5" t="s">
        <v>3</v>
      </c>
      <c r="O48" s="5">
        <v>2</v>
      </c>
      <c r="P48" s="5"/>
      <c r="Q48" s="5"/>
      <c r="R48" s="5"/>
      <c r="S48" s="5"/>
      <c r="T48" s="5"/>
      <c r="U48" s="5"/>
      <c r="V48" s="5"/>
      <c r="W48" s="5">
        <v>0</v>
      </c>
      <c r="X48" s="5">
        <v>1</v>
      </c>
      <c r="Y48" s="5">
        <v>0</v>
      </c>
      <c r="Z48" s="5"/>
      <c r="AA48" s="5"/>
      <c r="AB48" s="5"/>
    </row>
    <row r="49" spans="1:28" x14ac:dyDescent="0.2">
      <c r="A49" s="5">
        <v>50</v>
      </c>
      <c r="B49" s="5">
        <v>0</v>
      </c>
      <c r="C49" s="5">
        <v>0</v>
      </c>
      <c r="D49" s="5">
        <v>1</v>
      </c>
      <c r="E49" s="5">
        <v>231</v>
      </c>
      <c r="F49" s="5">
        <f>ROUND(Source!BB36,O49)</f>
        <v>0</v>
      </c>
      <c r="G49" s="5" t="s">
        <v>70</v>
      </c>
      <c r="H49" s="5" t="s">
        <v>71</v>
      </c>
      <c r="I49" s="5"/>
      <c r="J49" s="5"/>
      <c r="K49" s="5">
        <v>231</v>
      </c>
      <c r="L49" s="5">
        <v>12</v>
      </c>
      <c r="M49" s="5">
        <v>3</v>
      </c>
      <c r="N49" s="5" t="s">
        <v>3</v>
      </c>
      <c r="O49" s="5">
        <v>2</v>
      </c>
      <c r="P49" s="5"/>
      <c r="Q49" s="5"/>
      <c r="R49" s="5"/>
      <c r="S49" s="5"/>
      <c r="T49" s="5"/>
      <c r="U49" s="5"/>
      <c r="V49" s="5"/>
      <c r="W49" s="5">
        <v>0</v>
      </c>
      <c r="X49" s="5">
        <v>1</v>
      </c>
      <c r="Y49" s="5">
        <v>0</v>
      </c>
      <c r="Z49" s="5"/>
      <c r="AA49" s="5"/>
      <c r="AB49" s="5"/>
    </row>
    <row r="50" spans="1:28" x14ac:dyDescent="0.2">
      <c r="A50" s="5">
        <v>50</v>
      </c>
      <c r="B50" s="5">
        <v>0</v>
      </c>
      <c r="C50" s="5">
        <v>0</v>
      </c>
      <c r="D50" s="5">
        <v>1</v>
      </c>
      <c r="E50" s="5">
        <v>204</v>
      </c>
      <c r="F50" s="5">
        <f>ROUND(Source!R36,O50)</f>
        <v>0</v>
      </c>
      <c r="G50" s="5" t="s">
        <v>72</v>
      </c>
      <c r="H50" s="5" t="s">
        <v>73</v>
      </c>
      <c r="I50" s="5"/>
      <c r="J50" s="5"/>
      <c r="K50" s="5">
        <v>204</v>
      </c>
      <c r="L50" s="5">
        <v>13</v>
      </c>
      <c r="M50" s="5">
        <v>3</v>
      </c>
      <c r="N50" s="5" t="s">
        <v>3</v>
      </c>
      <c r="O50" s="5">
        <v>2</v>
      </c>
      <c r="P50" s="5"/>
      <c r="Q50" s="5"/>
      <c r="R50" s="5"/>
      <c r="S50" s="5"/>
      <c r="T50" s="5"/>
      <c r="U50" s="5"/>
      <c r="V50" s="5"/>
      <c r="W50" s="5">
        <v>0</v>
      </c>
      <c r="X50" s="5">
        <v>1</v>
      </c>
      <c r="Y50" s="5">
        <v>0</v>
      </c>
      <c r="Z50" s="5"/>
      <c r="AA50" s="5"/>
      <c r="AB50" s="5"/>
    </row>
    <row r="51" spans="1:28" x14ac:dyDescent="0.2">
      <c r="A51" s="5">
        <v>50</v>
      </c>
      <c r="B51" s="5">
        <v>0</v>
      </c>
      <c r="C51" s="5">
        <v>0</v>
      </c>
      <c r="D51" s="5">
        <v>1</v>
      </c>
      <c r="E51" s="5">
        <v>205</v>
      </c>
      <c r="F51" s="5">
        <f>ROUND(Source!S36,O51)</f>
        <v>34969.07</v>
      </c>
      <c r="G51" s="5" t="s">
        <v>74</v>
      </c>
      <c r="H51" s="5" t="s">
        <v>75</v>
      </c>
      <c r="I51" s="5"/>
      <c r="J51" s="5"/>
      <c r="K51" s="5">
        <v>205</v>
      </c>
      <c r="L51" s="5">
        <v>14</v>
      </c>
      <c r="M51" s="5">
        <v>3</v>
      </c>
      <c r="N51" s="5" t="s">
        <v>3</v>
      </c>
      <c r="O51" s="5">
        <v>2</v>
      </c>
      <c r="P51" s="5"/>
      <c r="Q51" s="5"/>
      <c r="R51" s="5"/>
      <c r="S51" s="5"/>
      <c r="T51" s="5"/>
      <c r="U51" s="5"/>
      <c r="V51" s="5"/>
      <c r="W51" s="5">
        <v>34969.070000000007</v>
      </c>
      <c r="X51" s="5">
        <v>1</v>
      </c>
      <c r="Y51" s="5">
        <v>34969.070000000007</v>
      </c>
      <c r="Z51" s="5"/>
      <c r="AA51" s="5"/>
      <c r="AB51" s="5"/>
    </row>
    <row r="52" spans="1:28" x14ac:dyDescent="0.2">
      <c r="A52" s="5">
        <v>50</v>
      </c>
      <c r="B52" s="5">
        <v>0</v>
      </c>
      <c r="C52" s="5">
        <v>0</v>
      </c>
      <c r="D52" s="5">
        <v>1</v>
      </c>
      <c r="E52" s="5">
        <v>232</v>
      </c>
      <c r="F52" s="5">
        <f>ROUND(Source!BC36,O52)</f>
        <v>0</v>
      </c>
      <c r="G52" s="5" t="s">
        <v>76</v>
      </c>
      <c r="H52" s="5" t="s">
        <v>77</v>
      </c>
      <c r="I52" s="5"/>
      <c r="J52" s="5"/>
      <c r="K52" s="5">
        <v>232</v>
      </c>
      <c r="L52" s="5">
        <v>15</v>
      </c>
      <c r="M52" s="5">
        <v>3</v>
      </c>
      <c r="N52" s="5" t="s">
        <v>3</v>
      </c>
      <c r="O52" s="5">
        <v>2</v>
      </c>
      <c r="P52" s="5"/>
      <c r="Q52" s="5"/>
      <c r="R52" s="5"/>
      <c r="S52" s="5"/>
      <c r="T52" s="5"/>
      <c r="U52" s="5"/>
      <c r="V52" s="5"/>
      <c r="W52" s="5">
        <v>0</v>
      </c>
      <c r="X52" s="5">
        <v>1</v>
      </c>
      <c r="Y52" s="5">
        <v>0</v>
      </c>
      <c r="Z52" s="5"/>
      <c r="AA52" s="5"/>
      <c r="AB52" s="5"/>
    </row>
    <row r="53" spans="1:28" x14ac:dyDescent="0.2">
      <c r="A53" s="5">
        <v>50</v>
      </c>
      <c r="B53" s="5">
        <v>0</v>
      </c>
      <c r="C53" s="5">
        <v>0</v>
      </c>
      <c r="D53" s="5">
        <v>1</v>
      </c>
      <c r="E53" s="5">
        <v>214</v>
      </c>
      <c r="F53" s="5">
        <f>ROUND(Source!AS36,O53)</f>
        <v>89707.83</v>
      </c>
      <c r="G53" s="5" t="s">
        <v>78</v>
      </c>
      <c r="H53" s="5" t="s">
        <v>79</v>
      </c>
      <c r="I53" s="5"/>
      <c r="J53" s="5"/>
      <c r="K53" s="5">
        <v>214</v>
      </c>
      <c r="L53" s="5">
        <v>16</v>
      </c>
      <c r="M53" s="5">
        <v>3</v>
      </c>
      <c r="N53" s="5" t="s">
        <v>3</v>
      </c>
      <c r="O53" s="5">
        <v>2</v>
      </c>
      <c r="P53" s="5"/>
      <c r="Q53" s="5"/>
      <c r="R53" s="5"/>
      <c r="S53" s="5"/>
      <c r="T53" s="5"/>
      <c r="U53" s="5"/>
      <c r="V53" s="5"/>
      <c r="W53" s="5">
        <v>89707.83</v>
      </c>
      <c r="X53" s="5">
        <v>1</v>
      </c>
      <c r="Y53" s="5">
        <v>89707.83</v>
      </c>
      <c r="Z53" s="5"/>
      <c r="AA53" s="5"/>
      <c r="AB53" s="5"/>
    </row>
    <row r="54" spans="1:28" x14ac:dyDescent="0.2">
      <c r="A54" s="5">
        <v>50</v>
      </c>
      <c r="B54" s="5">
        <v>0</v>
      </c>
      <c r="C54" s="5">
        <v>0</v>
      </c>
      <c r="D54" s="5">
        <v>1</v>
      </c>
      <c r="E54" s="5">
        <v>215</v>
      </c>
      <c r="F54" s="5">
        <f>ROUND(Source!AT36,O54)</f>
        <v>0</v>
      </c>
      <c r="G54" s="5" t="s">
        <v>80</v>
      </c>
      <c r="H54" s="5" t="s">
        <v>81</v>
      </c>
      <c r="I54" s="5"/>
      <c r="J54" s="5"/>
      <c r="K54" s="5">
        <v>215</v>
      </c>
      <c r="L54" s="5">
        <v>17</v>
      </c>
      <c r="M54" s="5">
        <v>3</v>
      </c>
      <c r="N54" s="5" t="s">
        <v>3</v>
      </c>
      <c r="O54" s="5">
        <v>2</v>
      </c>
      <c r="P54" s="5"/>
      <c r="Q54" s="5"/>
      <c r="R54" s="5"/>
      <c r="S54" s="5"/>
      <c r="T54" s="5"/>
      <c r="U54" s="5"/>
      <c r="V54" s="5"/>
      <c r="W54" s="5">
        <v>0</v>
      </c>
      <c r="X54" s="5">
        <v>1</v>
      </c>
      <c r="Y54" s="5">
        <v>0</v>
      </c>
      <c r="Z54" s="5"/>
      <c r="AA54" s="5"/>
      <c r="AB54" s="5"/>
    </row>
    <row r="55" spans="1:28" x14ac:dyDescent="0.2">
      <c r="A55" s="5">
        <v>50</v>
      </c>
      <c r="B55" s="5">
        <v>0</v>
      </c>
      <c r="C55" s="5">
        <v>0</v>
      </c>
      <c r="D55" s="5">
        <v>1</v>
      </c>
      <c r="E55" s="5">
        <v>217</v>
      </c>
      <c r="F55" s="5">
        <f>ROUND(Source!AU36,O55)</f>
        <v>0</v>
      </c>
      <c r="G55" s="5" t="s">
        <v>82</v>
      </c>
      <c r="H55" s="5" t="s">
        <v>83</v>
      </c>
      <c r="I55" s="5"/>
      <c r="J55" s="5"/>
      <c r="K55" s="5">
        <v>217</v>
      </c>
      <c r="L55" s="5">
        <v>18</v>
      </c>
      <c r="M55" s="5">
        <v>3</v>
      </c>
      <c r="N55" s="5" t="s">
        <v>3</v>
      </c>
      <c r="O55" s="5">
        <v>2</v>
      </c>
      <c r="P55" s="5"/>
      <c r="Q55" s="5"/>
      <c r="R55" s="5"/>
      <c r="S55" s="5"/>
      <c r="T55" s="5"/>
      <c r="U55" s="5"/>
      <c r="V55" s="5"/>
      <c r="W55" s="5">
        <v>0</v>
      </c>
      <c r="X55" s="5">
        <v>1</v>
      </c>
      <c r="Y55" s="5">
        <v>0</v>
      </c>
      <c r="Z55" s="5"/>
      <c r="AA55" s="5"/>
      <c r="AB55" s="5"/>
    </row>
    <row r="56" spans="1:28" x14ac:dyDescent="0.2">
      <c r="A56" s="5">
        <v>50</v>
      </c>
      <c r="B56" s="5">
        <v>0</v>
      </c>
      <c r="C56" s="5">
        <v>0</v>
      </c>
      <c r="D56" s="5">
        <v>1</v>
      </c>
      <c r="E56" s="5">
        <v>230</v>
      </c>
      <c r="F56" s="5">
        <f>ROUND(Source!BA36,O56)</f>
        <v>0</v>
      </c>
      <c r="G56" s="5" t="s">
        <v>84</v>
      </c>
      <c r="H56" s="5" t="s">
        <v>85</v>
      </c>
      <c r="I56" s="5"/>
      <c r="J56" s="5"/>
      <c r="K56" s="5">
        <v>230</v>
      </c>
      <c r="L56" s="5">
        <v>19</v>
      </c>
      <c r="M56" s="5">
        <v>3</v>
      </c>
      <c r="N56" s="5" t="s">
        <v>3</v>
      </c>
      <c r="O56" s="5">
        <v>2</v>
      </c>
      <c r="P56" s="5"/>
      <c r="Q56" s="5"/>
      <c r="R56" s="5"/>
      <c r="S56" s="5"/>
      <c r="T56" s="5"/>
      <c r="U56" s="5"/>
      <c r="V56" s="5"/>
      <c r="W56" s="5">
        <v>0</v>
      </c>
      <c r="X56" s="5">
        <v>1</v>
      </c>
      <c r="Y56" s="5">
        <v>0</v>
      </c>
      <c r="Z56" s="5"/>
      <c r="AA56" s="5"/>
      <c r="AB56" s="5"/>
    </row>
    <row r="57" spans="1:28" x14ac:dyDescent="0.2">
      <c r="A57" s="5">
        <v>50</v>
      </c>
      <c r="B57" s="5">
        <v>0</v>
      </c>
      <c r="C57" s="5">
        <v>0</v>
      </c>
      <c r="D57" s="5">
        <v>1</v>
      </c>
      <c r="E57" s="5">
        <v>206</v>
      </c>
      <c r="F57" s="5">
        <f>ROUND(Source!T36,O57)</f>
        <v>0</v>
      </c>
      <c r="G57" s="5" t="s">
        <v>86</v>
      </c>
      <c r="H57" s="5" t="s">
        <v>87</v>
      </c>
      <c r="I57" s="5"/>
      <c r="J57" s="5"/>
      <c r="K57" s="5">
        <v>206</v>
      </c>
      <c r="L57" s="5">
        <v>20</v>
      </c>
      <c r="M57" s="5">
        <v>3</v>
      </c>
      <c r="N57" s="5" t="s">
        <v>3</v>
      </c>
      <c r="O57" s="5">
        <v>2</v>
      </c>
      <c r="P57" s="5"/>
      <c r="Q57" s="5"/>
      <c r="R57" s="5"/>
      <c r="S57" s="5"/>
      <c r="T57" s="5"/>
      <c r="U57" s="5"/>
      <c r="V57" s="5"/>
      <c r="W57" s="5">
        <v>0</v>
      </c>
      <c r="X57" s="5">
        <v>1</v>
      </c>
      <c r="Y57" s="5">
        <v>0</v>
      </c>
      <c r="Z57" s="5"/>
      <c r="AA57" s="5"/>
      <c r="AB57" s="5"/>
    </row>
    <row r="58" spans="1:28" x14ac:dyDescent="0.2">
      <c r="A58" s="5">
        <v>50</v>
      </c>
      <c r="B58" s="5">
        <v>0</v>
      </c>
      <c r="C58" s="5">
        <v>0</v>
      </c>
      <c r="D58" s="5">
        <v>1</v>
      </c>
      <c r="E58" s="5">
        <v>207</v>
      </c>
      <c r="F58" s="5">
        <f>ROUND(Source!U36,O58)</f>
        <v>53.856569999999998</v>
      </c>
      <c r="G58" s="5" t="s">
        <v>88</v>
      </c>
      <c r="H58" s="5" t="s">
        <v>89</v>
      </c>
      <c r="I58" s="5"/>
      <c r="J58" s="5"/>
      <c r="K58" s="5">
        <v>207</v>
      </c>
      <c r="L58" s="5">
        <v>21</v>
      </c>
      <c r="M58" s="5">
        <v>3</v>
      </c>
      <c r="N58" s="5" t="s">
        <v>3</v>
      </c>
      <c r="O58" s="5">
        <v>7</v>
      </c>
      <c r="P58" s="5"/>
      <c r="Q58" s="5"/>
      <c r="R58" s="5"/>
      <c r="S58" s="5"/>
      <c r="T58" s="5"/>
      <c r="U58" s="5"/>
      <c r="V58" s="5"/>
      <c r="W58" s="5">
        <v>53.856569999999998</v>
      </c>
      <c r="X58" s="5">
        <v>1</v>
      </c>
      <c r="Y58" s="5">
        <v>53.856569999999998</v>
      </c>
      <c r="Z58" s="5"/>
      <c r="AA58" s="5"/>
      <c r="AB58" s="5"/>
    </row>
    <row r="59" spans="1:28" x14ac:dyDescent="0.2">
      <c r="A59" s="5">
        <v>50</v>
      </c>
      <c r="B59" s="5">
        <v>0</v>
      </c>
      <c r="C59" s="5">
        <v>0</v>
      </c>
      <c r="D59" s="5">
        <v>1</v>
      </c>
      <c r="E59" s="5">
        <v>208</v>
      </c>
      <c r="F59" s="5">
        <f>ROUND(Source!V36,O59)</f>
        <v>0</v>
      </c>
      <c r="G59" s="5" t="s">
        <v>90</v>
      </c>
      <c r="H59" s="5" t="s">
        <v>91</v>
      </c>
      <c r="I59" s="5"/>
      <c r="J59" s="5"/>
      <c r="K59" s="5">
        <v>208</v>
      </c>
      <c r="L59" s="5">
        <v>22</v>
      </c>
      <c r="M59" s="5">
        <v>3</v>
      </c>
      <c r="N59" s="5" t="s">
        <v>3</v>
      </c>
      <c r="O59" s="5">
        <v>7</v>
      </c>
      <c r="P59" s="5"/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/>
      <c r="AA59" s="5"/>
      <c r="AB59" s="5"/>
    </row>
    <row r="60" spans="1:28" x14ac:dyDescent="0.2">
      <c r="A60" s="5">
        <v>50</v>
      </c>
      <c r="B60" s="5">
        <v>0</v>
      </c>
      <c r="C60" s="5">
        <v>0</v>
      </c>
      <c r="D60" s="5">
        <v>1</v>
      </c>
      <c r="E60" s="5">
        <v>209</v>
      </c>
      <c r="F60" s="5">
        <f>ROUND(Source!W36,O60)</f>
        <v>0</v>
      </c>
      <c r="G60" s="5" t="s">
        <v>92</v>
      </c>
      <c r="H60" s="5" t="s">
        <v>93</v>
      </c>
      <c r="I60" s="5"/>
      <c r="J60" s="5"/>
      <c r="K60" s="5">
        <v>209</v>
      </c>
      <c r="L60" s="5">
        <v>23</v>
      </c>
      <c r="M60" s="5">
        <v>3</v>
      </c>
      <c r="N60" s="5" t="s">
        <v>3</v>
      </c>
      <c r="O60" s="5">
        <v>2</v>
      </c>
      <c r="P60" s="5"/>
      <c r="Q60" s="5"/>
      <c r="R60" s="5"/>
      <c r="S60" s="5"/>
      <c r="T60" s="5"/>
      <c r="U60" s="5"/>
      <c r="V60" s="5"/>
      <c r="W60" s="5">
        <v>0</v>
      </c>
      <c r="X60" s="5">
        <v>1</v>
      </c>
      <c r="Y60" s="5">
        <v>0</v>
      </c>
      <c r="Z60" s="5"/>
      <c r="AA60" s="5"/>
      <c r="AB60" s="5"/>
    </row>
    <row r="61" spans="1:28" x14ac:dyDescent="0.2">
      <c r="A61" s="5">
        <v>50</v>
      </c>
      <c r="B61" s="5">
        <v>0</v>
      </c>
      <c r="C61" s="5">
        <v>0</v>
      </c>
      <c r="D61" s="5">
        <v>1</v>
      </c>
      <c r="E61" s="5">
        <v>233</v>
      </c>
      <c r="F61" s="5">
        <f>ROUND(Source!BD36,O61)</f>
        <v>0</v>
      </c>
      <c r="G61" s="5" t="s">
        <v>94</v>
      </c>
      <c r="H61" s="5" t="s">
        <v>95</v>
      </c>
      <c r="I61" s="5"/>
      <c r="J61" s="5"/>
      <c r="K61" s="5">
        <v>233</v>
      </c>
      <c r="L61" s="5">
        <v>24</v>
      </c>
      <c r="M61" s="5">
        <v>3</v>
      </c>
      <c r="N61" s="5" t="s">
        <v>3</v>
      </c>
      <c r="O61" s="5">
        <v>2</v>
      </c>
      <c r="P61" s="5"/>
      <c r="Q61" s="5"/>
      <c r="R61" s="5"/>
      <c r="S61" s="5"/>
      <c r="T61" s="5"/>
      <c r="U61" s="5"/>
      <c r="V61" s="5"/>
      <c r="W61" s="5">
        <v>0</v>
      </c>
      <c r="X61" s="5">
        <v>1</v>
      </c>
      <c r="Y61" s="5">
        <v>0</v>
      </c>
      <c r="Z61" s="5"/>
      <c r="AA61" s="5"/>
      <c r="AB61" s="5"/>
    </row>
    <row r="62" spans="1:28" x14ac:dyDescent="0.2">
      <c r="A62" s="5">
        <v>50</v>
      </c>
      <c r="B62" s="5">
        <v>0</v>
      </c>
      <c r="C62" s="5">
        <v>0</v>
      </c>
      <c r="D62" s="5">
        <v>1</v>
      </c>
      <c r="E62" s="5">
        <v>210</v>
      </c>
      <c r="F62" s="5">
        <f>ROUND(Source!X36,O62)</f>
        <v>36018.14</v>
      </c>
      <c r="G62" s="5" t="s">
        <v>96</v>
      </c>
      <c r="H62" s="5" t="s">
        <v>97</v>
      </c>
      <c r="I62" s="5"/>
      <c r="J62" s="5"/>
      <c r="K62" s="5">
        <v>210</v>
      </c>
      <c r="L62" s="5">
        <v>25</v>
      </c>
      <c r="M62" s="5">
        <v>3</v>
      </c>
      <c r="N62" s="5" t="s">
        <v>3</v>
      </c>
      <c r="O62" s="5">
        <v>2</v>
      </c>
      <c r="P62" s="5"/>
      <c r="Q62" s="5"/>
      <c r="R62" s="5"/>
      <c r="S62" s="5"/>
      <c r="T62" s="5"/>
      <c r="U62" s="5"/>
      <c r="V62" s="5"/>
      <c r="W62" s="5">
        <v>36018.14</v>
      </c>
      <c r="X62" s="5">
        <v>1</v>
      </c>
      <c r="Y62" s="5">
        <v>36018.14</v>
      </c>
      <c r="Z62" s="5"/>
      <c r="AA62" s="5"/>
      <c r="AB62" s="5"/>
    </row>
    <row r="63" spans="1:28" x14ac:dyDescent="0.2">
      <c r="A63" s="5">
        <v>50</v>
      </c>
      <c r="B63" s="5">
        <v>0</v>
      </c>
      <c r="C63" s="5">
        <v>0</v>
      </c>
      <c r="D63" s="5">
        <v>1</v>
      </c>
      <c r="E63" s="5">
        <v>211</v>
      </c>
      <c r="F63" s="5">
        <f>ROUND(Source!Y36,O63)</f>
        <v>18183.919999999998</v>
      </c>
      <c r="G63" s="5" t="s">
        <v>98</v>
      </c>
      <c r="H63" s="5" t="s">
        <v>99</v>
      </c>
      <c r="I63" s="5"/>
      <c r="J63" s="5"/>
      <c r="K63" s="5">
        <v>211</v>
      </c>
      <c r="L63" s="5">
        <v>26</v>
      </c>
      <c r="M63" s="5">
        <v>3</v>
      </c>
      <c r="N63" s="5" t="s">
        <v>3</v>
      </c>
      <c r="O63" s="5">
        <v>2</v>
      </c>
      <c r="P63" s="5"/>
      <c r="Q63" s="5"/>
      <c r="R63" s="5"/>
      <c r="S63" s="5"/>
      <c r="T63" s="5"/>
      <c r="U63" s="5"/>
      <c r="V63" s="5"/>
      <c r="W63" s="5">
        <v>18183.919999999998</v>
      </c>
      <c r="X63" s="5">
        <v>1</v>
      </c>
      <c r="Y63" s="5">
        <v>18183.919999999998</v>
      </c>
      <c r="Z63" s="5"/>
      <c r="AA63" s="5"/>
      <c r="AB63" s="5"/>
    </row>
    <row r="64" spans="1:28" x14ac:dyDescent="0.2">
      <c r="A64" s="5">
        <v>50</v>
      </c>
      <c r="B64" s="5">
        <v>0</v>
      </c>
      <c r="C64" s="5">
        <v>0</v>
      </c>
      <c r="D64" s="5">
        <v>1</v>
      </c>
      <c r="E64" s="5">
        <v>224</v>
      </c>
      <c r="F64" s="5">
        <f>ROUND(Source!AR36,O64)</f>
        <v>89707.83</v>
      </c>
      <c r="G64" s="5" t="s">
        <v>100</v>
      </c>
      <c r="H64" s="5" t="s">
        <v>101</v>
      </c>
      <c r="I64" s="5"/>
      <c r="J64" s="5"/>
      <c r="K64" s="5">
        <v>224</v>
      </c>
      <c r="L64" s="5">
        <v>27</v>
      </c>
      <c r="M64" s="5">
        <v>3</v>
      </c>
      <c r="N64" s="5" t="s">
        <v>3</v>
      </c>
      <c r="O64" s="5">
        <v>2</v>
      </c>
      <c r="P64" s="5"/>
      <c r="Q64" s="5"/>
      <c r="R64" s="5"/>
      <c r="S64" s="5"/>
      <c r="T64" s="5"/>
      <c r="U64" s="5"/>
      <c r="V64" s="5"/>
      <c r="W64" s="5">
        <v>89707.83</v>
      </c>
      <c r="X64" s="5">
        <v>1</v>
      </c>
      <c r="Y64" s="5">
        <v>89707.83</v>
      </c>
      <c r="Z64" s="5"/>
      <c r="AA64" s="5"/>
      <c r="AB64" s="5"/>
    </row>
    <row r="66" spans="1:255" x14ac:dyDescent="0.2">
      <c r="A66" s="1">
        <v>4</v>
      </c>
      <c r="B66" s="1">
        <v>1</v>
      </c>
      <c r="C66" s="1"/>
      <c r="D66" s="1">
        <f>ROW(A84)</f>
        <v>84</v>
      </c>
      <c r="E66" s="1"/>
      <c r="F66" s="1" t="s">
        <v>17</v>
      </c>
      <c r="G66" s="1" t="s">
        <v>102</v>
      </c>
      <c r="H66" s="1" t="s">
        <v>3</v>
      </c>
      <c r="I66" s="1">
        <v>0</v>
      </c>
      <c r="J66" s="1"/>
      <c r="K66" s="1">
        <v>0</v>
      </c>
      <c r="L66" s="1"/>
      <c r="M66" s="1" t="s">
        <v>3</v>
      </c>
      <c r="N66" s="1"/>
      <c r="O66" s="1"/>
      <c r="P66" s="1"/>
      <c r="Q66" s="1"/>
      <c r="R66" s="1"/>
      <c r="S66" s="1">
        <v>0</v>
      </c>
      <c r="T66" s="1"/>
      <c r="U66" s="1" t="s">
        <v>3</v>
      </c>
      <c r="V66" s="1">
        <v>0</v>
      </c>
      <c r="W66" s="1"/>
      <c r="X66" s="1"/>
      <c r="Y66" s="1"/>
      <c r="Z66" s="1"/>
      <c r="AA66" s="1"/>
      <c r="AB66" s="1" t="s">
        <v>3</v>
      </c>
      <c r="AC66" s="1" t="s">
        <v>3</v>
      </c>
      <c r="AD66" s="1" t="s">
        <v>3</v>
      </c>
      <c r="AE66" s="1" t="s">
        <v>3</v>
      </c>
      <c r="AF66" s="1" t="s">
        <v>3</v>
      </c>
      <c r="AG66" s="1" t="s">
        <v>3</v>
      </c>
      <c r="AH66" s="1"/>
      <c r="AI66" s="1"/>
      <c r="AJ66" s="1"/>
      <c r="AK66" s="1"/>
      <c r="AL66" s="1"/>
      <c r="AM66" s="1"/>
      <c r="AN66" s="1"/>
      <c r="AO66" s="1"/>
      <c r="AP66" s="1" t="s">
        <v>3</v>
      </c>
      <c r="AQ66" s="1" t="s">
        <v>3</v>
      </c>
      <c r="AR66" s="1" t="s">
        <v>3</v>
      </c>
      <c r="AS66" s="1"/>
      <c r="AT66" s="1"/>
      <c r="AU66" s="1"/>
      <c r="AV66" s="1"/>
      <c r="AW66" s="1"/>
      <c r="AX66" s="1"/>
      <c r="AY66" s="1"/>
      <c r="AZ66" s="1" t="s">
        <v>3</v>
      </c>
      <c r="BA66" s="1"/>
      <c r="BB66" s="1" t="s">
        <v>3</v>
      </c>
      <c r="BC66" s="1" t="s">
        <v>3</v>
      </c>
      <c r="BD66" s="1" t="s">
        <v>3</v>
      </c>
      <c r="BE66" s="1" t="s">
        <v>3</v>
      </c>
      <c r="BF66" s="1" t="s">
        <v>3</v>
      </c>
      <c r="BG66" s="1" t="s">
        <v>3</v>
      </c>
      <c r="BH66" s="1" t="s">
        <v>3</v>
      </c>
      <c r="BI66" s="1" t="s">
        <v>3</v>
      </c>
      <c r="BJ66" s="1" t="s">
        <v>3</v>
      </c>
      <c r="BK66" s="1" t="s">
        <v>3</v>
      </c>
      <c r="BL66" s="1" t="s">
        <v>3</v>
      </c>
      <c r="BM66" s="1" t="s">
        <v>3</v>
      </c>
      <c r="BN66" s="1" t="s">
        <v>3</v>
      </c>
      <c r="BO66" s="1" t="s">
        <v>3</v>
      </c>
      <c r="BP66" s="1" t="s">
        <v>3</v>
      </c>
      <c r="BQ66" s="1"/>
      <c r="BR66" s="1"/>
      <c r="BS66" s="1"/>
      <c r="BT66" s="1"/>
      <c r="BU66" s="1"/>
      <c r="BV66" s="1"/>
      <c r="BW66" s="1"/>
      <c r="BX66" s="1">
        <v>0</v>
      </c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>
        <v>0</v>
      </c>
    </row>
    <row r="68" spans="1:255" x14ac:dyDescent="0.2">
      <c r="A68" s="3">
        <v>52</v>
      </c>
      <c r="B68" s="3">
        <f t="shared" ref="B68:G68" si="45">B84</f>
        <v>1</v>
      </c>
      <c r="C68" s="3">
        <f t="shared" si="45"/>
        <v>4</v>
      </c>
      <c r="D68" s="3">
        <f t="shared" si="45"/>
        <v>66</v>
      </c>
      <c r="E68" s="3">
        <f t="shared" si="45"/>
        <v>0</v>
      </c>
      <c r="F68" s="3" t="str">
        <f t="shared" si="45"/>
        <v>Новый раздел</v>
      </c>
      <c r="G68" s="3" t="str">
        <f t="shared" si="45"/>
        <v>Ремонт</v>
      </c>
      <c r="H68" s="3"/>
      <c r="I68" s="3"/>
      <c r="J68" s="3"/>
      <c r="K68" s="3"/>
      <c r="L68" s="3"/>
      <c r="M68" s="3"/>
      <c r="N68" s="3"/>
      <c r="O68" s="3">
        <f t="shared" ref="O68:AT68" si="46">O84</f>
        <v>52313.79</v>
      </c>
      <c r="P68" s="3">
        <f t="shared" si="46"/>
        <v>43191.24</v>
      </c>
      <c r="Q68" s="3">
        <f t="shared" si="46"/>
        <v>81.400000000000006</v>
      </c>
      <c r="R68" s="3">
        <f t="shared" si="46"/>
        <v>50.42</v>
      </c>
      <c r="S68" s="3">
        <f t="shared" si="46"/>
        <v>8990.73</v>
      </c>
      <c r="T68" s="3">
        <f t="shared" si="46"/>
        <v>0</v>
      </c>
      <c r="U68" s="3">
        <f t="shared" si="46"/>
        <v>13.490425</v>
      </c>
      <c r="V68" s="3">
        <f t="shared" si="46"/>
        <v>6.1359999999999998E-2</v>
      </c>
      <c r="W68" s="3">
        <f t="shared" si="46"/>
        <v>0</v>
      </c>
      <c r="X68" s="3">
        <f t="shared" si="46"/>
        <v>9448.39</v>
      </c>
      <c r="Y68" s="3">
        <f t="shared" si="46"/>
        <v>5042.7700000000004</v>
      </c>
      <c r="Z68" s="3">
        <f t="shared" si="46"/>
        <v>0</v>
      </c>
      <c r="AA68" s="3">
        <f t="shared" si="46"/>
        <v>0</v>
      </c>
      <c r="AB68" s="3">
        <f t="shared" si="46"/>
        <v>52313.79</v>
      </c>
      <c r="AC68" s="3">
        <f t="shared" si="46"/>
        <v>43191.24</v>
      </c>
      <c r="AD68" s="3">
        <f t="shared" si="46"/>
        <v>81.400000000000006</v>
      </c>
      <c r="AE68" s="3">
        <f t="shared" si="46"/>
        <v>50.42</v>
      </c>
      <c r="AF68" s="3">
        <f t="shared" si="46"/>
        <v>8990.73</v>
      </c>
      <c r="AG68" s="3">
        <f t="shared" si="46"/>
        <v>0</v>
      </c>
      <c r="AH68" s="3">
        <f t="shared" si="46"/>
        <v>13.490425</v>
      </c>
      <c r="AI68" s="3">
        <f t="shared" si="46"/>
        <v>6.1359999999999998E-2</v>
      </c>
      <c r="AJ68" s="3">
        <f t="shared" si="46"/>
        <v>0</v>
      </c>
      <c r="AK68" s="3">
        <f t="shared" si="46"/>
        <v>9448.39</v>
      </c>
      <c r="AL68" s="3">
        <f t="shared" si="46"/>
        <v>5042.7700000000004</v>
      </c>
      <c r="AM68" s="3">
        <f t="shared" si="46"/>
        <v>0</v>
      </c>
      <c r="AN68" s="3">
        <f t="shared" si="46"/>
        <v>0</v>
      </c>
      <c r="AO68" s="3">
        <f t="shared" si="46"/>
        <v>0</v>
      </c>
      <c r="AP68" s="3">
        <f t="shared" si="46"/>
        <v>21332.39</v>
      </c>
      <c r="AQ68" s="3">
        <f t="shared" si="46"/>
        <v>0</v>
      </c>
      <c r="AR68" s="3">
        <f t="shared" si="46"/>
        <v>66804.95</v>
      </c>
      <c r="AS68" s="3">
        <f t="shared" si="46"/>
        <v>43010.23</v>
      </c>
      <c r="AT68" s="3">
        <f t="shared" si="46"/>
        <v>2462.33</v>
      </c>
      <c r="AU68" s="3">
        <f t="shared" ref="AU68:BZ68" si="47">AU84</f>
        <v>0</v>
      </c>
      <c r="AV68" s="3">
        <f t="shared" si="47"/>
        <v>43191.24</v>
      </c>
      <c r="AW68" s="3">
        <f t="shared" si="47"/>
        <v>21858.85</v>
      </c>
      <c r="AX68" s="3">
        <f t="shared" si="47"/>
        <v>0</v>
      </c>
      <c r="AY68" s="3">
        <f t="shared" si="47"/>
        <v>21858.85</v>
      </c>
      <c r="AZ68" s="3">
        <f t="shared" si="47"/>
        <v>21332.39</v>
      </c>
      <c r="BA68" s="3">
        <f t="shared" si="47"/>
        <v>0</v>
      </c>
      <c r="BB68" s="3">
        <f t="shared" si="47"/>
        <v>0</v>
      </c>
      <c r="BC68" s="3">
        <f t="shared" si="47"/>
        <v>0</v>
      </c>
      <c r="BD68" s="3">
        <f t="shared" si="47"/>
        <v>0</v>
      </c>
      <c r="BE68" s="3">
        <f t="shared" si="47"/>
        <v>0</v>
      </c>
      <c r="BF68" s="3">
        <f t="shared" si="47"/>
        <v>0</v>
      </c>
      <c r="BG68" s="3">
        <f t="shared" si="47"/>
        <v>0</v>
      </c>
      <c r="BH68" s="3">
        <f t="shared" si="47"/>
        <v>0</v>
      </c>
      <c r="BI68" s="3">
        <f t="shared" si="47"/>
        <v>0</v>
      </c>
      <c r="BJ68" s="3">
        <f t="shared" si="47"/>
        <v>0</v>
      </c>
      <c r="BK68" s="3">
        <f t="shared" si="47"/>
        <v>0</v>
      </c>
      <c r="BL68" s="3">
        <f t="shared" si="47"/>
        <v>0</v>
      </c>
      <c r="BM68" s="3">
        <f t="shared" si="47"/>
        <v>0</v>
      </c>
      <c r="BN68" s="3">
        <f t="shared" si="47"/>
        <v>0</v>
      </c>
      <c r="BO68" s="3">
        <f t="shared" si="47"/>
        <v>0</v>
      </c>
      <c r="BP68" s="3">
        <f t="shared" si="47"/>
        <v>0</v>
      </c>
      <c r="BQ68" s="3">
        <f t="shared" si="47"/>
        <v>0</v>
      </c>
      <c r="BR68" s="3">
        <f t="shared" si="47"/>
        <v>0</v>
      </c>
      <c r="BS68" s="3">
        <f t="shared" si="47"/>
        <v>0</v>
      </c>
      <c r="BT68" s="3">
        <f t="shared" si="47"/>
        <v>0</v>
      </c>
      <c r="BU68" s="3">
        <f t="shared" si="47"/>
        <v>0</v>
      </c>
      <c r="BV68" s="3">
        <f t="shared" si="47"/>
        <v>0</v>
      </c>
      <c r="BW68" s="3">
        <f t="shared" si="47"/>
        <v>0</v>
      </c>
      <c r="BX68" s="3">
        <f t="shared" si="47"/>
        <v>0</v>
      </c>
      <c r="BY68" s="3">
        <f t="shared" si="47"/>
        <v>21332.39</v>
      </c>
      <c r="BZ68" s="3">
        <f t="shared" si="47"/>
        <v>0</v>
      </c>
      <c r="CA68" s="3">
        <f t="shared" ref="CA68:DF68" si="48">CA84</f>
        <v>66804.95</v>
      </c>
      <c r="CB68" s="3">
        <f t="shared" si="48"/>
        <v>43010.23</v>
      </c>
      <c r="CC68" s="3">
        <f t="shared" si="48"/>
        <v>2462.33</v>
      </c>
      <c r="CD68" s="3">
        <f t="shared" si="48"/>
        <v>0</v>
      </c>
      <c r="CE68" s="3">
        <f t="shared" si="48"/>
        <v>43191.24</v>
      </c>
      <c r="CF68" s="3">
        <f t="shared" si="48"/>
        <v>21858.85</v>
      </c>
      <c r="CG68" s="3">
        <f t="shared" si="48"/>
        <v>0</v>
      </c>
      <c r="CH68" s="3">
        <f t="shared" si="48"/>
        <v>21858.85</v>
      </c>
      <c r="CI68" s="3">
        <f t="shared" si="48"/>
        <v>21332.39</v>
      </c>
      <c r="CJ68" s="3">
        <f t="shared" si="48"/>
        <v>0</v>
      </c>
      <c r="CK68" s="3">
        <f t="shared" si="48"/>
        <v>0</v>
      </c>
      <c r="CL68" s="3">
        <f t="shared" si="48"/>
        <v>0</v>
      </c>
      <c r="CM68" s="3">
        <f t="shared" si="48"/>
        <v>0</v>
      </c>
      <c r="CN68" s="3">
        <f t="shared" si="48"/>
        <v>0</v>
      </c>
      <c r="CO68" s="3">
        <f t="shared" si="48"/>
        <v>0</v>
      </c>
      <c r="CP68" s="3">
        <f t="shared" si="48"/>
        <v>0</v>
      </c>
      <c r="CQ68" s="3">
        <f t="shared" si="48"/>
        <v>0</v>
      </c>
      <c r="CR68" s="3">
        <f t="shared" si="48"/>
        <v>0</v>
      </c>
      <c r="CS68" s="3">
        <f t="shared" si="48"/>
        <v>0</v>
      </c>
      <c r="CT68" s="3">
        <f t="shared" si="48"/>
        <v>0</v>
      </c>
      <c r="CU68" s="3">
        <f t="shared" si="48"/>
        <v>0</v>
      </c>
      <c r="CV68" s="3">
        <f t="shared" si="48"/>
        <v>0</v>
      </c>
      <c r="CW68" s="3">
        <f t="shared" si="48"/>
        <v>0</v>
      </c>
      <c r="CX68" s="3">
        <f t="shared" si="48"/>
        <v>0</v>
      </c>
      <c r="CY68" s="3">
        <f t="shared" si="48"/>
        <v>0</v>
      </c>
      <c r="CZ68" s="3">
        <f t="shared" si="48"/>
        <v>0</v>
      </c>
      <c r="DA68" s="3">
        <f t="shared" si="48"/>
        <v>0</v>
      </c>
      <c r="DB68" s="3">
        <f t="shared" si="48"/>
        <v>0</v>
      </c>
      <c r="DC68" s="3">
        <f t="shared" si="48"/>
        <v>0</v>
      </c>
      <c r="DD68" s="3">
        <f t="shared" si="48"/>
        <v>0</v>
      </c>
      <c r="DE68" s="3">
        <f t="shared" si="48"/>
        <v>0</v>
      </c>
      <c r="DF68" s="3">
        <f t="shared" si="48"/>
        <v>0</v>
      </c>
      <c r="DG68" s="4">
        <f t="shared" ref="DG68:EL68" si="49">DG84</f>
        <v>0</v>
      </c>
      <c r="DH68" s="4">
        <f t="shared" si="49"/>
        <v>0</v>
      </c>
      <c r="DI68" s="4">
        <f t="shared" si="49"/>
        <v>0</v>
      </c>
      <c r="DJ68" s="4">
        <f t="shared" si="49"/>
        <v>0</v>
      </c>
      <c r="DK68" s="4">
        <f t="shared" si="49"/>
        <v>0</v>
      </c>
      <c r="DL68" s="4">
        <f t="shared" si="49"/>
        <v>0</v>
      </c>
      <c r="DM68" s="4">
        <f t="shared" si="49"/>
        <v>0</v>
      </c>
      <c r="DN68" s="4">
        <f t="shared" si="49"/>
        <v>0</v>
      </c>
      <c r="DO68" s="4">
        <f t="shared" si="49"/>
        <v>0</v>
      </c>
      <c r="DP68" s="4">
        <f t="shared" si="49"/>
        <v>0</v>
      </c>
      <c r="DQ68" s="4">
        <f t="shared" si="49"/>
        <v>0</v>
      </c>
      <c r="DR68" s="4">
        <f t="shared" si="49"/>
        <v>0</v>
      </c>
      <c r="DS68" s="4">
        <f t="shared" si="49"/>
        <v>0</v>
      </c>
      <c r="DT68" s="4">
        <f t="shared" si="49"/>
        <v>0</v>
      </c>
      <c r="DU68" s="4">
        <f t="shared" si="49"/>
        <v>0</v>
      </c>
      <c r="DV68" s="4">
        <f t="shared" si="49"/>
        <v>0</v>
      </c>
      <c r="DW68" s="4">
        <f t="shared" si="49"/>
        <v>0</v>
      </c>
      <c r="DX68" s="4">
        <f t="shared" si="49"/>
        <v>0</v>
      </c>
      <c r="DY68" s="4">
        <f t="shared" si="49"/>
        <v>0</v>
      </c>
      <c r="DZ68" s="4">
        <f t="shared" si="49"/>
        <v>0</v>
      </c>
      <c r="EA68" s="4">
        <f t="shared" si="49"/>
        <v>0</v>
      </c>
      <c r="EB68" s="4">
        <f t="shared" si="49"/>
        <v>0</v>
      </c>
      <c r="EC68" s="4">
        <f t="shared" si="49"/>
        <v>0</v>
      </c>
      <c r="ED68" s="4">
        <f t="shared" si="49"/>
        <v>0</v>
      </c>
      <c r="EE68" s="4">
        <f t="shared" si="49"/>
        <v>0</v>
      </c>
      <c r="EF68" s="4">
        <f t="shared" si="49"/>
        <v>0</v>
      </c>
      <c r="EG68" s="4">
        <f t="shared" si="49"/>
        <v>0</v>
      </c>
      <c r="EH68" s="4">
        <f t="shared" si="49"/>
        <v>0</v>
      </c>
      <c r="EI68" s="4">
        <f t="shared" si="49"/>
        <v>0</v>
      </c>
      <c r="EJ68" s="4">
        <f t="shared" si="49"/>
        <v>0</v>
      </c>
      <c r="EK68" s="4">
        <f t="shared" si="49"/>
        <v>0</v>
      </c>
      <c r="EL68" s="4">
        <f t="shared" si="49"/>
        <v>0</v>
      </c>
      <c r="EM68" s="4">
        <f t="shared" ref="EM68:FR68" si="50">EM84</f>
        <v>0</v>
      </c>
      <c r="EN68" s="4">
        <f t="shared" si="50"/>
        <v>0</v>
      </c>
      <c r="EO68" s="4">
        <f t="shared" si="50"/>
        <v>0</v>
      </c>
      <c r="EP68" s="4">
        <f t="shared" si="50"/>
        <v>0</v>
      </c>
      <c r="EQ68" s="4">
        <f t="shared" si="50"/>
        <v>0</v>
      </c>
      <c r="ER68" s="4">
        <f t="shared" si="50"/>
        <v>0</v>
      </c>
      <c r="ES68" s="4">
        <f t="shared" si="50"/>
        <v>0</v>
      </c>
      <c r="ET68" s="4">
        <f t="shared" si="50"/>
        <v>0</v>
      </c>
      <c r="EU68" s="4">
        <f t="shared" si="50"/>
        <v>0</v>
      </c>
      <c r="EV68" s="4">
        <f t="shared" si="50"/>
        <v>0</v>
      </c>
      <c r="EW68" s="4">
        <f t="shared" si="50"/>
        <v>0</v>
      </c>
      <c r="EX68" s="4">
        <f t="shared" si="50"/>
        <v>0</v>
      </c>
      <c r="EY68" s="4">
        <f t="shared" si="50"/>
        <v>0</v>
      </c>
      <c r="EZ68" s="4">
        <f t="shared" si="50"/>
        <v>0</v>
      </c>
      <c r="FA68" s="4">
        <f t="shared" si="50"/>
        <v>0</v>
      </c>
      <c r="FB68" s="4">
        <f t="shared" si="50"/>
        <v>0</v>
      </c>
      <c r="FC68" s="4">
        <f t="shared" si="50"/>
        <v>0</v>
      </c>
      <c r="FD68" s="4">
        <f t="shared" si="50"/>
        <v>0</v>
      </c>
      <c r="FE68" s="4">
        <f t="shared" si="50"/>
        <v>0</v>
      </c>
      <c r="FF68" s="4">
        <f t="shared" si="50"/>
        <v>0</v>
      </c>
      <c r="FG68" s="4">
        <f t="shared" si="50"/>
        <v>0</v>
      </c>
      <c r="FH68" s="4">
        <f t="shared" si="50"/>
        <v>0</v>
      </c>
      <c r="FI68" s="4">
        <f t="shared" si="50"/>
        <v>0</v>
      </c>
      <c r="FJ68" s="4">
        <f t="shared" si="50"/>
        <v>0</v>
      </c>
      <c r="FK68" s="4">
        <f t="shared" si="50"/>
        <v>0</v>
      </c>
      <c r="FL68" s="4">
        <f t="shared" si="50"/>
        <v>0</v>
      </c>
      <c r="FM68" s="4">
        <f t="shared" si="50"/>
        <v>0</v>
      </c>
      <c r="FN68" s="4">
        <f t="shared" si="50"/>
        <v>0</v>
      </c>
      <c r="FO68" s="4">
        <f t="shared" si="50"/>
        <v>0</v>
      </c>
      <c r="FP68" s="4">
        <f t="shared" si="50"/>
        <v>0</v>
      </c>
      <c r="FQ68" s="4">
        <f t="shared" si="50"/>
        <v>0</v>
      </c>
      <c r="FR68" s="4">
        <f t="shared" si="50"/>
        <v>0</v>
      </c>
      <c r="FS68" s="4">
        <f t="shared" ref="FS68:GX68" si="51">FS84</f>
        <v>0</v>
      </c>
      <c r="FT68" s="4">
        <f t="shared" si="51"/>
        <v>0</v>
      </c>
      <c r="FU68" s="4">
        <f t="shared" si="51"/>
        <v>0</v>
      </c>
      <c r="FV68" s="4">
        <f t="shared" si="51"/>
        <v>0</v>
      </c>
      <c r="FW68" s="4">
        <f t="shared" si="51"/>
        <v>0</v>
      </c>
      <c r="FX68" s="4">
        <f t="shared" si="51"/>
        <v>0</v>
      </c>
      <c r="FY68" s="4">
        <f t="shared" si="51"/>
        <v>0</v>
      </c>
      <c r="FZ68" s="4">
        <f t="shared" si="51"/>
        <v>0</v>
      </c>
      <c r="GA68" s="4">
        <f t="shared" si="51"/>
        <v>0</v>
      </c>
      <c r="GB68" s="4">
        <f t="shared" si="51"/>
        <v>0</v>
      </c>
      <c r="GC68" s="4">
        <f t="shared" si="51"/>
        <v>0</v>
      </c>
      <c r="GD68" s="4">
        <f t="shared" si="51"/>
        <v>0</v>
      </c>
      <c r="GE68" s="4">
        <f t="shared" si="51"/>
        <v>0</v>
      </c>
      <c r="GF68" s="4">
        <f t="shared" si="51"/>
        <v>0</v>
      </c>
      <c r="GG68" s="4">
        <f t="shared" si="51"/>
        <v>0</v>
      </c>
      <c r="GH68" s="4">
        <f t="shared" si="51"/>
        <v>0</v>
      </c>
      <c r="GI68" s="4">
        <f t="shared" si="51"/>
        <v>0</v>
      </c>
      <c r="GJ68" s="4">
        <f t="shared" si="51"/>
        <v>0</v>
      </c>
      <c r="GK68" s="4">
        <f t="shared" si="51"/>
        <v>0</v>
      </c>
      <c r="GL68" s="4">
        <f t="shared" si="51"/>
        <v>0</v>
      </c>
      <c r="GM68" s="4">
        <f t="shared" si="51"/>
        <v>0</v>
      </c>
      <c r="GN68" s="4">
        <f t="shared" si="51"/>
        <v>0</v>
      </c>
      <c r="GO68" s="4">
        <f t="shared" si="51"/>
        <v>0</v>
      </c>
      <c r="GP68" s="4">
        <f t="shared" si="51"/>
        <v>0</v>
      </c>
      <c r="GQ68" s="4">
        <f t="shared" si="51"/>
        <v>0</v>
      </c>
      <c r="GR68" s="4">
        <f t="shared" si="51"/>
        <v>0</v>
      </c>
      <c r="GS68" s="4">
        <f t="shared" si="51"/>
        <v>0</v>
      </c>
      <c r="GT68" s="4">
        <f t="shared" si="51"/>
        <v>0</v>
      </c>
      <c r="GU68" s="4">
        <f t="shared" si="51"/>
        <v>0</v>
      </c>
      <c r="GV68" s="4">
        <f t="shared" si="51"/>
        <v>0</v>
      </c>
      <c r="GW68" s="4">
        <f t="shared" si="51"/>
        <v>0</v>
      </c>
      <c r="GX68" s="4">
        <f t="shared" si="51"/>
        <v>0</v>
      </c>
    </row>
    <row r="70" spans="1:255" ht="409.5" x14ac:dyDescent="0.2">
      <c r="A70" s="2">
        <v>17</v>
      </c>
      <c r="B70" s="2">
        <v>1</v>
      </c>
      <c r="C70" s="2">
        <f>ROW(SmtRes!A37)</f>
        <v>37</v>
      </c>
      <c r="D70" s="2">
        <f>ROW(EtalonRes!A37)</f>
        <v>37</v>
      </c>
      <c r="E70" s="2" t="s">
        <v>103</v>
      </c>
      <c r="F70" s="2" t="s">
        <v>104</v>
      </c>
      <c r="G70" s="2" t="s">
        <v>105</v>
      </c>
      <c r="H70" s="2" t="s">
        <v>21</v>
      </c>
      <c r="I70" s="2">
        <f>ROUND((1+1)/100,7)</f>
        <v>0.02</v>
      </c>
      <c r="J70" s="2">
        <v>0</v>
      </c>
      <c r="K70" s="2">
        <f>ROUND((1+1)/100,7)</f>
        <v>0.02</v>
      </c>
      <c r="L70" s="2"/>
      <c r="M70" s="2"/>
      <c r="N70" s="2"/>
      <c r="O70" s="2">
        <f t="shared" ref="O70:O75" si="52">ROUND(CP70,2)</f>
        <v>4631.49</v>
      </c>
      <c r="P70" s="2">
        <f>SUMIF(SmtRes!AQ32:'SmtRes'!AQ37,"=1",SmtRes!DF32:'SmtRes'!DF37)</f>
        <v>115.16</v>
      </c>
      <c r="Q70" s="2">
        <f>SUMIF(SmtRes!AQ32:'SmtRes'!AQ37,"=1",SmtRes!DG32:'SmtRes'!DG37)</f>
        <v>0.15</v>
      </c>
      <c r="R70" s="2">
        <f>SUMIF(SmtRes!AQ32:'SmtRes'!AQ37,"=1",SmtRes!DH32:'SmtRes'!DH37)</f>
        <v>0.17</v>
      </c>
      <c r="S70" s="2">
        <f>SUMIF(SmtRes!AQ32:'SmtRes'!AQ37,"=1",SmtRes!DI32:'SmtRes'!DI37)</f>
        <v>4516.01</v>
      </c>
      <c r="T70" s="2">
        <f t="shared" ref="T70:T82" si="53">ROUND(CU70*I70,2)</f>
        <v>0</v>
      </c>
      <c r="U70" s="2">
        <f>SUMIF(SmtRes!AQ32:'SmtRes'!AQ37,"=1",SmtRes!CV32:'SmtRes'!CV37)</f>
        <v>6.9551999999999996</v>
      </c>
      <c r="V70" s="2">
        <f>SUMIF(SmtRes!AQ32:'SmtRes'!AQ37,"=1",SmtRes!CW32:'SmtRes'!CW37)</f>
        <v>2.3000000000000001E-4</v>
      </c>
      <c r="W70" s="2">
        <f t="shared" ref="W70:W82" si="54">ROUND(CX70*I70,2)</f>
        <v>0</v>
      </c>
      <c r="X70" s="2">
        <f t="shared" ref="X70:X82" si="55">ROUND(CY70,2)</f>
        <v>4651.67</v>
      </c>
      <c r="Y70" s="2">
        <f t="shared" ref="Y70:Y82" si="56">ROUND(CZ70,2)</f>
        <v>2348.41</v>
      </c>
      <c r="Z70" s="2"/>
      <c r="AA70" s="2">
        <v>92701116</v>
      </c>
      <c r="AB70" s="2">
        <f t="shared" ref="AB70:AB82" si="57">ROUND((AC70+AD70+AF70),6)</f>
        <v>230795.59283499999</v>
      </c>
      <c r="AC70" s="2">
        <f>ROUND((SUM(SmtRes!BQ32:'SmtRes'!BQ37)),6)</f>
        <v>4987.6270000000004</v>
      </c>
      <c r="AD70" s="2">
        <f>ROUND((((SUM(SmtRes!BR32:'SmtRes'!BR37))-(SUM(SmtRes!BS32:'SmtRes'!BS37)))+AE70),6)</f>
        <v>7.3978349999999997</v>
      </c>
      <c r="AE70" s="2">
        <f>ROUND((SUM(SmtRes!BS32:'SmtRes'!BS37)),6)</f>
        <v>8.3035750000000004</v>
      </c>
      <c r="AF70" s="2">
        <f>ROUND((SUM(SmtRes!BT32:'SmtRes'!BT37)),6)</f>
        <v>225800.568</v>
      </c>
      <c r="AG70" s="2">
        <f t="shared" ref="AG70:AG82" si="58">ROUND((AP70),6)</f>
        <v>0</v>
      </c>
      <c r="AH70" s="2">
        <f>(SUM(SmtRes!BU32:'SmtRes'!BU37))</f>
        <v>347.76</v>
      </c>
      <c r="AI70" s="2">
        <f>(SUM(SmtRes!BV32:'SmtRes'!BV37))</f>
        <v>1.15E-2</v>
      </c>
      <c r="AJ70" s="2">
        <f t="shared" ref="AJ70:AJ82" si="59">(AS70)</f>
        <v>0</v>
      </c>
      <c r="AK70" s="2">
        <v>201349.60039999997</v>
      </c>
      <c r="AL70" s="2">
        <v>4987.6270000000004</v>
      </c>
      <c r="AM70" s="2">
        <v>6.4329000000000001</v>
      </c>
      <c r="AN70" s="2">
        <v>7.2204999999999995</v>
      </c>
      <c r="AO70" s="2">
        <v>196348.31999999998</v>
      </c>
      <c r="AP70" s="2">
        <v>0</v>
      </c>
      <c r="AQ70" s="2">
        <v>302.39999999999998</v>
      </c>
      <c r="AR70" s="2">
        <v>0.01</v>
      </c>
      <c r="AS70" s="2">
        <v>0</v>
      </c>
      <c r="AT70" s="2">
        <v>103</v>
      </c>
      <c r="AU70" s="2">
        <v>52</v>
      </c>
      <c r="AV70" s="2">
        <v>1</v>
      </c>
      <c r="AW70" s="2">
        <v>1</v>
      </c>
      <c r="AX70" s="2"/>
      <c r="AY70" s="2"/>
      <c r="AZ70" s="2">
        <v>1</v>
      </c>
      <c r="BA70" s="2">
        <v>1</v>
      </c>
      <c r="BB70" s="2">
        <v>1</v>
      </c>
      <c r="BC70" s="2">
        <v>1</v>
      </c>
      <c r="BD70" s="2" t="s">
        <v>3</v>
      </c>
      <c r="BE70" s="2" t="s">
        <v>3</v>
      </c>
      <c r="BF70" s="2" t="s">
        <v>3</v>
      </c>
      <c r="BG70" s="2" t="s">
        <v>3</v>
      </c>
      <c r="BH70" s="2">
        <v>0</v>
      </c>
      <c r="BI70" s="2">
        <v>1</v>
      </c>
      <c r="BJ70" s="2" t="s">
        <v>106</v>
      </c>
      <c r="BK70" s="2"/>
      <c r="BL70" s="2"/>
      <c r="BM70" s="2">
        <v>65007</v>
      </c>
      <c r="BN70" s="2">
        <v>0</v>
      </c>
      <c r="BO70" s="2" t="s">
        <v>3</v>
      </c>
      <c r="BP70" s="2">
        <v>0</v>
      </c>
      <c r="BQ70" s="2">
        <v>6</v>
      </c>
      <c r="BR70" s="2">
        <v>0</v>
      </c>
      <c r="BS70" s="2">
        <v>1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 t="s">
        <v>3</v>
      </c>
      <c r="BZ70" s="2">
        <v>103</v>
      </c>
      <c r="CA70" s="2">
        <v>52</v>
      </c>
      <c r="CB70" s="2" t="s">
        <v>3</v>
      </c>
      <c r="CC70" s="2"/>
      <c r="CD70" s="2"/>
      <c r="CE70" s="2">
        <v>0</v>
      </c>
      <c r="CF70" s="2">
        <v>0</v>
      </c>
      <c r="CG70" s="2">
        <v>0</v>
      </c>
      <c r="CH70" s="2"/>
      <c r="CI70" s="2"/>
      <c r="CJ70" s="2"/>
      <c r="CK70" s="2"/>
      <c r="CL70" s="2"/>
      <c r="CM70" s="2">
        <v>0</v>
      </c>
      <c r="CN70" s="7" t="s">
        <v>681</v>
      </c>
      <c r="CO70" s="2">
        <v>0</v>
      </c>
      <c r="CP70" s="2">
        <f t="shared" ref="CP70:CP75" si="60">(P70+Q70+S70+R70)</f>
        <v>4631.4900000000007</v>
      </c>
      <c r="CQ70" s="2">
        <f>SUMIF(SmtRes!AQ32:'SmtRes'!AQ37,"=1",SmtRes!AA32:'SmtRes'!AA37)</f>
        <v>523.49</v>
      </c>
      <c r="CR70" s="2">
        <f>SUMIF(SmtRes!AQ32:'SmtRes'!AQ37,"=1",SmtRes!AB32:'SmtRes'!AB37)</f>
        <v>643.29</v>
      </c>
      <c r="CS70" s="2">
        <f>SUMIF(SmtRes!AQ32:'SmtRes'!AQ37,"=1",SmtRes!AC32:'SmtRes'!AC37)</f>
        <v>722.05</v>
      </c>
      <c r="CT70" s="2">
        <f>SUMIF(SmtRes!AQ32:'SmtRes'!AQ37,"=1",SmtRes!AD32:'SmtRes'!AD37)</f>
        <v>649.29999999999995</v>
      </c>
      <c r="CU70" s="2">
        <f t="shared" ref="CU70:CU75" si="61">AG70</f>
        <v>0</v>
      </c>
      <c r="CV70" s="2">
        <f>SUMIF(SmtRes!AQ32:'SmtRes'!AQ37,"=1",SmtRes!BU32:'SmtRes'!BU37)</f>
        <v>347.76</v>
      </c>
      <c r="CW70" s="2">
        <f>SUMIF(SmtRes!AQ32:'SmtRes'!AQ37,"=1",SmtRes!BV32:'SmtRes'!BV37)</f>
        <v>1.15E-2</v>
      </c>
      <c r="CX70" s="2">
        <f t="shared" ref="CX70:CX75" si="62">AJ70</f>
        <v>0</v>
      </c>
      <c r="CY70" s="2">
        <f t="shared" ref="CY70:CY75" si="63">(((S70+R70)*AT70)/100)</f>
        <v>4651.6654000000008</v>
      </c>
      <c r="CZ70" s="2">
        <f t="shared" ref="CZ70:CZ75" si="64">(((S70+R70)*AU70)/100)</f>
        <v>2348.4136000000003</v>
      </c>
      <c r="DA70" s="2"/>
      <c r="DB70" s="2">
        <v>7</v>
      </c>
      <c r="DC70" s="2" t="s">
        <v>3</v>
      </c>
      <c r="DD70" s="2" t="s">
        <v>3</v>
      </c>
      <c r="DE70" s="2" t="s">
        <v>23</v>
      </c>
      <c r="DF70" s="2" t="s">
        <v>23</v>
      </c>
      <c r="DG70" s="2" t="s">
        <v>23</v>
      </c>
      <c r="DH70" s="2" t="s">
        <v>3</v>
      </c>
      <c r="DI70" s="2" t="s">
        <v>23</v>
      </c>
      <c r="DJ70" s="2" t="s">
        <v>23</v>
      </c>
      <c r="DK70" s="2" t="s">
        <v>3</v>
      </c>
      <c r="DL70" s="2" t="s">
        <v>3</v>
      </c>
      <c r="DM70" s="2" t="s">
        <v>3</v>
      </c>
      <c r="DN70" s="2">
        <v>0</v>
      </c>
      <c r="DO70" s="2">
        <v>0</v>
      </c>
      <c r="DP70" s="2">
        <v>1</v>
      </c>
      <c r="DQ70" s="2">
        <v>1</v>
      </c>
      <c r="DR70" s="2"/>
      <c r="DS70" s="2"/>
      <c r="DT70" s="2"/>
      <c r="DU70" s="2">
        <v>1013</v>
      </c>
      <c r="DV70" s="2" t="s">
        <v>21</v>
      </c>
      <c r="DW70" s="2" t="s">
        <v>21</v>
      </c>
      <c r="DX70" s="2">
        <v>1</v>
      </c>
      <c r="DY70" s="2"/>
      <c r="DZ70" s="2" t="s">
        <v>3</v>
      </c>
      <c r="EA70" s="2" t="s">
        <v>3</v>
      </c>
      <c r="EB70" s="2" t="s">
        <v>3</v>
      </c>
      <c r="EC70" s="2" t="s">
        <v>3</v>
      </c>
      <c r="ED70" s="2"/>
      <c r="EE70" s="2">
        <v>89369929</v>
      </c>
      <c r="EF70" s="2">
        <v>6</v>
      </c>
      <c r="EG70" s="2" t="s">
        <v>24</v>
      </c>
      <c r="EH70" s="2">
        <v>99</v>
      </c>
      <c r="EI70" s="2" t="s">
        <v>25</v>
      </c>
      <c r="EJ70" s="2">
        <v>1</v>
      </c>
      <c r="EK70" s="2">
        <v>65007</v>
      </c>
      <c r="EL70" s="2" t="s">
        <v>26</v>
      </c>
      <c r="EM70" s="2" t="s">
        <v>27</v>
      </c>
      <c r="EN70" s="2"/>
      <c r="EO70" s="2" t="s">
        <v>28</v>
      </c>
      <c r="EP70" s="2"/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302.39999999999998</v>
      </c>
      <c r="EX70" s="2">
        <v>0.01</v>
      </c>
      <c r="EY70" s="2">
        <v>0</v>
      </c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>
        <v>0</v>
      </c>
      <c r="FR70" s="2">
        <v>0</v>
      </c>
      <c r="FS70" s="2">
        <v>0</v>
      </c>
      <c r="FT70" s="2"/>
      <c r="FU70" s="2"/>
      <c r="FV70" s="2"/>
      <c r="FW70" s="2"/>
      <c r="FX70" s="2">
        <v>103</v>
      </c>
      <c r="FY70" s="2">
        <v>52</v>
      </c>
      <c r="FZ70" s="2"/>
      <c r="GA70" s="2" t="s">
        <v>3</v>
      </c>
      <c r="GB70" s="2"/>
      <c r="GC70" s="2"/>
      <c r="GD70" s="2">
        <v>1</v>
      </c>
      <c r="GE70" s="2"/>
      <c r="GF70" s="2">
        <v>15037642</v>
      </c>
      <c r="GG70" s="2">
        <v>2</v>
      </c>
      <c r="GH70" s="2">
        <v>1</v>
      </c>
      <c r="GI70" s="2">
        <v>-2</v>
      </c>
      <c r="GJ70" s="2">
        <v>0</v>
      </c>
      <c r="GK70" s="2">
        <v>0</v>
      </c>
      <c r="GL70" s="2">
        <f t="shared" ref="GL70:GL82" si="65">ROUND(IF(AND(BH70=3,BI70=3,FS70&lt;&gt;0),P70,0),2)</f>
        <v>0</v>
      </c>
      <c r="GM70" s="2">
        <f t="shared" ref="GM70:GM82" si="66">ROUND(O70+X70+Y70,2)+GX70</f>
        <v>11631.57</v>
      </c>
      <c r="GN70" s="2">
        <f t="shared" ref="GN70:GN82" si="67">IF(OR(BI70=0,BI70=1),GM70-GX70,0)</f>
        <v>11631.57</v>
      </c>
      <c r="GO70" s="2">
        <f t="shared" ref="GO70:GO82" si="68">IF(BI70=2,GM70-GX70,0)</f>
        <v>0</v>
      </c>
      <c r="GP70" s="2">
        <f t="shared" ref="GP70:GP82" si="69">IF(BI70=4,GM70-GX70,0)</f>
        <v>0</v>
      </c>
      <c r="GQ70" s="2"/>
      <c r="GR70" s="2">
        <v>0</v>
      </c>
      <c r="GS70" s="2">
        <v>3</v>
      </c>
      <c r="GT70" s="2">
        <v>0</v>
      </c>
      <c r="GU70" s="2" t="s">
        <v>3</v>
      </c>
      <c r="GV70" s="2">
        <f t="shared" ref="GV70:GV82" si="70">ROUND((GT70),6)</f>
        <v>0</v>
      </c>
      <c r="GW70" s="2">
        <v>1</v>
      </c>
      <c r="GX70" s="2">
        <f t="shared" ref="GX70:GX82" si="71">ROUND(HC70*I70,2)</f>
        <v>0</v>
      </c>
      <c r="GY70" s="2"/>
      <c r="GZ70" s="2"/>
      <c r="HA70" s="2">
        <v>0</v>
      </c>
      <c r="HB70" s="2">
        <v>0</v>
      </c>
      <c r="HC70" s="2">
        <f t="shared" ref="HC70:HC75" si="72">GV70*GW70</f>
        <v>0</v>
      </c>
      <c r="HD70" s="2"/>
      <c r="HE70" s="2" t="s">
        <v>3</v>
      </c>
      <c r="HF70" s="2" t="s">
        <v>3</v>
      </c>
      <c r="HG70" s="2"/>
      <c r="HH70" s="2"/>
      <c r="HI70" s="2"/>
      <c r="HJ70" s="2"/>
      <c r="HK70" s="2"/>
      <c r="HL70" s="2"/>
      <c r="HM70" s="2" t="s">
        <v>3</v>
      </c>
      <c r="HN70" s="2" t="s">
        <v>29</v>
      </c>
      <c r="HO70" s="2" t="s">
        <v>30</v>
      </c>
      <c r="HP70" s="2" t="s">
        <v>26</v>
      </c>
      <c r="HQ70" s="2" t="s">
        <v>26</v>
      </c>
      <c r="HR70" s="2"/>
      <c r="HS70" s="2">
        <v>0</v>
      </c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>
        <v>0</v>
      </c>
      <c r="IL70" s="2"/>
      <c r="IM70" s="2"/>
      <c r="IN70" s="2"/>
      <c r="IO70" s="2"/>
      <c r="IP70" s="2"/>
      <c r="IQ70" s="2"/>
      <c r="IR70" s="2"/>
      <c r="IS70" s="2"/>
      <c r="IT70" s="2"/>
      <c r="IU70" s="2"/>
    </row>
    <row r="71" spans="1:255" ht="409.5" x14ac:dyDescent="0.2">
      <c r="A71" s="2">
        <v>17</v>
      </c>
      <c r="B71" s="2">
        <v>1</v>
      </c>
      <c r="C71" s="2">
        <f>ROW(SmtRes!A41)</f>
        <v>41</v>
      </c>
      <c r="D71" s="2">
        <f>ROW(EtalonRes!A41)</f>
        <v>41</v>
      </c>
      <c r="E71" s="2" t="s">
        <v>3</v>
      </c>
      <c r="F71" s="2" t="s">
        <v>107</v>
      </c>
      <c r="G71" s="2" t="s">
        <v>108</v>
      </c>
      <c r="H71" s="2" t="s">
        <v>109</v>
      </c>
      <c r="I71" s="2">
        <f>ROUND((2)/10,7)</f>
        <v>0.2</v>
      </c>
      <c r="J71" s="2">
        <v>0</v>
      </c>
      <c r="K71" s="2">
        <f>ROUND((2)/10,7)</f>
        <v>0.2</v>
      </c>
      <c r="L71" s="2"/>
      <c r="M71" s="2"/>
      <c r="N71" s="2"/>
      <c r="O71" s="2">
        <f t="shared" si="52"/>
        <v>24045.72</v>
      </c>
      <c r="P71" s="2">
        <f>SUMIF(SmtRes!AQ38:'SmtRes'!AQ41,"=1",SmtRes!DF38:'SmtRes'!DF41)</f>
        <v>4708.1400000000003</v>
      </c>
      <c r="Q71" s="2">
        <f>SUMIF(SmtRes!AQ38:'SmtRes'!AQ41,"=1",SmtRes!DG38:'SmtRes'!DG41)</f>
        <v>0</v>
      </c>
      <c r="R71" s="2">
        <f>SUMIF(SmtRes!AQ38:'SmtRes'!AQ41,"=1",SmtRes!DH38:'SmtRes'!DH41)</f>
        <v>0</v>
      </c>
      <c r="S71" s="2">
        <f>SUMIF(SmtRes!AQ38:'SmtRes'!AQ41,"=1",SmtRes!DI38:'SmtRes'!DI41)</f>
        <v>19337.580000000002</v>
      </c>
      <c r="T71" s="2">
        <f t="shared" si="53"/>
        <v>0</v>
      </c>
      <c r="U71" s="2">
        <f>SUMIF(SmtRes!AQ38:'SmtRes'!AQ41,"=1",SmtRes!CV38:'SmtRes'!CV41)</f>
        <v>26.387899999999998</v>
      </c>
      <c r="V71" s="2">
        <f>SUMIF(SmtRes!AQ38:'SmtRes'!AQ41,"=1",SmtRes!CW38:'SmtRes'!CW41)</f>
        <v>0</v>
      </c>
      <c r="W71" s="2">
        <f t="shared" si="54"/>
        <v>0</v>
      </c>
      <c r="X71" s="2">
        <f t="shared" si="55"/>
        <v>19917.71</v>
      </c>
      <c r="Y71" s="2">
        <f t="shared" si="56"/>
        <v>10055.540000000001</v>
      </c>
      <c r="Z71" s="2"/>
      <c r="AA71" s="2">
        <v>-1</v>
      </c>
      <c r="AB71" s="2">
        <f t="shared" si="57"/>
        <v>114858.02439000001</v>
      </c>
      <c r="AC71" s="2">
        <f>ROUND((SUM(SmtRes!BQ38:'SmtRes'!BQ41)),6)</f>
        <v>18170.12</v>
      </c>
      <c r="AD71" s="2">
        <f>ROUND((((0)-(0))+AE71),6)</f>
        <v>0</v>
      </c>
      <c r="AE71" s="2">
        <f>ROUND((0),6)</f>
        <v>0</v>
      </c>
      <c r="AF71" s="2">
        <f>ROUND((SUM(SmtRes!BT38:'SmtRes'!BT41)),6)</f>
        <v>96687.904389999996</v>
      </c>
      <c r="AG71" s="2">
        <f t="shared" si="58"/>
        <v>0</v>
      </c>
      <c r="AH71" s="2">
        <f>(SUM(SmtRes!BU38:'SmtRes'!BU41))</f>
        <v>131.93950000000001</v>
      </c>
      <c r="AI71" s="2">
        <f>(0)</f>
        <v>0</v>
      </c>
      <c r="AJ71" s="2">
        <f t="shared" si="59"/>
        <v>0</v>
      </c>
      <c r="AK71" s="2">
        <v>102246.5586</v>
      </c>
      <c r="AL71" s="2">
        <v>18170.12</v>
      </c>
      <c r="AM71" s="2">
        <v>0</v>
      </c>
      <c r="AN71" s="2">
        <v>0</v>
      </c>
      <c r="AO71" s="2">
        <v>84076.438600000009</v>
      </c>
      <c r="AP71" s="2">
        <v>0</v>
      </c>
      <c r="AQ71" s="2">
        <v>114.73</v>
      </c>
      <c r="AR71" s="2">
        <v>0</v>
      </c>
      <c r="AS71" s="2">
        <v>0</v>
      </c>
      <c r="AT71" s="2">
        <v>103</v>
      </c>
      <c r="AU71" s="2">
        <v>52</v>
      </c>
      <c r="AV71" s="2">
        <v>1</v>
      </c>
      <c r="AW71" s="2">
        <v>1</v>
      </c>
      <c r="AX71" s="2"/>
      <c r="AY71" s="2"/>
      <c r="AZ71" s="2">
        <v>1</v>
      </c>
      <c r="BA71" s="2">
        <v>1</v>
      </c>
      <c r="BB71" s="2">
        <v>1</v>
      </c>
      <c r="BC71" s="2">
        <v>1</v>
      </c>
      <c r="BD71" s="2" t="s">
        <v>3</v>
      </c>
      <c r="BE71" s="2" t="s">
        <v>3</v>
      </c>
      <c r="BF71" s="2" t="s">
        <v>3</v>
      </c>
      <c r="BG71" s="2" t="s">
        <v>3</v>
      </c>
      <c r="BH71" s="2">
        <v>0</v>
      </c>
      <c r="BI71" s="2">
        <v>1</v>
      </c>
      <c r="BJ71" s="2" t="s">
        <v>110</v>
      </c>
      <c r="BK71" s="2"/>
      <c r="BL71" s="2"/>
      <c r="BM71" s="2">
        <v>65007</v>
      </c>
      <c r="BN71" s="2">
        <v>0</v>
      </c>
      <c r="BO71" s="2" t="s">
        <v>3</v>
      </c>
      <c r="BP71" s="2">
        <v>0</v>
      </c>
      <c r="BQ71" s="2">
        <v>6</v>
      </c>
      <c r="BR71" s="2">
        <v>0</v>
      </c>
      <c r="BS71" s="2">
        <v>1</v>
      </c>
      <c r="BT71" s="2">
        <v>1</v>
      </c>
      <c r="BU71" s="2">
        <v>1</v>
      </c>
      <c r="BV71" s="2">
        <v>1</v>
      </c>
      <c r="BW71" s="2">
        <v>1</v>
      </c>
      <c r="BX71" s="2">
        <v>1</v>
      </c>
      <c r="BY71" s="2" t="s">
        <v>3</v>
      </c>
      <c r="BZ71" s="2">
        <v>103</v>
      </c>
      <c r="CA71" s="2">
        <v>52</v>
      </c>
      <c r="CB71" s="2" t="s">
        <v>3</v>
      </c>
      <c r="CC71" s="2"/>
      <c r="CD71" s="2"/>
      <c r="CE71" s="2">
        <v>0</v>
      </c>
      <c r="CF71" s="2">
        <v>0</v>
      </c>
      <c r="CG71" s="2">
        <v>0</v>
      </c>
      <c r="CH71" s="2"/>
      <c r="CI71" s="2"/>
      <c r="CJ71" s="2"/>
      <c r="CK71" s="2"/>
      <c r="CL71" s="2"/>
      <c r="CM71" s="2">
        <v>0</v>
      </c>
      <c r="CN71" s="7" t="s">
        <v>681</v>
      </c>
      <c r="CO71" s="2">
        <v>0</v>
      </c>
      <c r="CP71" s="2">
        <f t="shared" si="60"/>
        <v>24045.72</v>
      </c>
      <c r="CQ71" s="2">
        <f>SUMIF(SmtRes!AQ38:'SmtRes'!AQ41,"=1",SmtRes!AA38:'SmtRes'!AA41)</f>
        <v>508.64</v>
      </c>
      <c r="CR71" s="2">
        <f>SUMIF(SmtRes!AQ38:'SmtRes'!AQ41,"=1",SmtRes!AB38:'SmtRes'!AB41)</f>
        <v>0</v>
      </c>
      <c r="CS71" s="2">
        <f>SUMIF(SmtRes!AQ38:'SmtRes'!AQ41,"=1",SmtRes!AC38:'SmtRes'!AC41)</f>
        <v>0</v>
      </c>
      <c r="CT71" s="2">
        <f>SUMIF(SmtRes!AQ38:'SmtRes'!AQ41,"=1",SmtRes!AD38:'SmtRes'!AD41)</f>
        <v>732.82</v>
      </c>
      <c r="CU71" s="2">
        <f t="shared" si="61"/>
        <v>0</v>
      </c>
      <c r="CV71" s="2">
        <f>SUMIF(SmtRes!AQ38:'SmtRes'!AQ41,"=1",SmtRes!BU38:'SmtRes'!BU41)</f>
        <v>131.93950000000001</v>
      </c>
      <c r="CW71" s="2">
        <f>SUMIF(SmtRes!AQ38:'SmtRes'!AQ41,"=1",SmtRes!BV38:'SmtRes'!BV41)</f>
        <v>0</v>
      </c>
      <c r="CX71" s="2">
        <f t="shared" si="62"/>
        <v>0</v>
      </c>
      <c r="CY71" s="2">
        <f t="shared" si="63"/>
        <v>19917.707400000003</v>
      </c>
      <c r="CZ71" s="2">
        <f t="shared" si="64"/>
        <v>10055.541600000002</v>
      </c>
      <c r="DA71" s="2"/>
      <c r="DB71" s="2">
        <v>8</v>
      </c>
      <c r="DC71" s="2" t="s">
        <v>3</v>
      </c>
      <c r="DD71" s="2" t="s">
        <v>3</v>
      </c>
      <c r="DE71" s="2" t="s">
        <v>23</v>
      </c>
      <c r="DF71" s="2" t="s">
        <v>23</v>
      </c>
      <c r="DG71" s="2" t="s">
        <v>23</v>
      </c>
      <c r="DH71" s="2" t="s">
        <v>3</v>
      </c>
      <c r="DI71" s="2" t="s">
        <v>23</v>
      </c>
      <c r="DJ71" s="2" t="s">
        <v>23</v>
      </c>
      <c r="DK71" s="2" t="s">
        <v>3</v>
      </c>
      <c r="DL71" s="2" t="s">
        <v>3</v>
      </c>
      <c r="DM71" s="2" t="s">
        <v>3</v>
      </c>
      <c r="DN71" s="2">
        <v>0</v>
      </c>
      <c r="DO71" s="2">
        <v>0</v>
      </c>
      <c r="DP71" s="2">
        <v>1</v>
      </c>
      <c r="DQ71" s="2">
        <v>1</v>
      </c>
      <c r="DR71" s="2"/>
      <c r="DS71" s="2"/>
      <c r="DT71" s="2"/>
      <c r="DU71" s="2">
        <v>1013</v>
      </c>
      <c r="DV71" s="2" t="s">
        <v>109</v>
      </c>
      <c r="DW71" s="2" t="s">
        <v>109</v>
      </c>
      <c r="DX71" s="2">
        <v>1</v>
      </c>
      <c r="DY71" s="2"/>
      <c r="DZ71" s="2" t="s">
        <v>3</v>
      </c>
      <c r="EA71" s="2" t="s">
        <v>3</v>
      </c>
      <c r="EB71" s="2" t="s">
        <v>3</v>
      </c>
      <c r="EC71" s="2" t="s">
        <v>3</v>
      </c>
      <c r="ED71" s="2"/>
      <c r="EE71" s="2">
        <v>89369929</v>
      </c>
      <c r="EF71" s="2">
        <v>6</v>
      </c>
      <c r="EG71" s="2" t="s">
        <v>24</v>
      </c>
      <c r="EH71" s="2">
        <v>99</v>
      </c>
      <c r="EI71" s="2" t="s">
        <v>25</v>
      </c>
      <c r="EJ71" s="2">
        <v>1</v>
      </c>
      <c r="EK71" s="2">
        <v>65007</v>
      </c>
      <c r="EL71" s="2" t="s">
        <v>26</v>
      </c>
      <c r="EM71" s="2" t="s">
        <v>27</v>
      </c>
      <c r="EN71" s="2"/>
      <c r="EO71" s="2" t="s">
        <v>28</v>
      </c>
      <c r="EP71" s="2"/>
      <c r="EQ71" s="2">
        <v>1024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114.73</v>
      </c>
      <c r="EX71" s="2">
        <v>0</v>
      </c>
      <c r="EY71" s="2">
        <v>0</v>
      </c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>
        <v>0</v>
      </c>
      <c r="FR71" s="2">
        <v>0</v>
      </c>
      <c r="FS71" s="2">
        <v>0</v>
      </c>
      <c r="FT71" s="2"/>
      <c r="FU71" s="2"/>
      <c r="FV71" s="2"/>
      <c r="FW71" s="2"/>
      <c r="FX71" s="2">
        <v>103</v>
      </c>
      <c r="FY71" s="2">
        <v>52</v>
      </c>
      <c r="FZ71" s="2"/>
      <c r="GA71" s="2" t="s">
        <v>3</v>
      </c>
      <c r="GB71" s="2"/>
      <c r="GC71" s="2"/>
      <c r="GD71" s="2">
        <v>1</v>
      </c>
      <c r="GE71" s="2"/>
      <c r="GF71" s="2">
        <v>753133586</v>
      </c>
      <c r="GG71" s="2">
        <v>2</v>
      </c>
      <c r="GH71" s="2">
        <v>1</v>
      </c>
      <c r="GI71" s="2">
        <v>-2</v>
      </c>
      <c r="GJ71" s="2">
        <v>0</v>
      </c>
      <c r="GK71" s="2">
        <v>0</v>
      </c>
      <c r="GL71" s="2">
        <f t="shared" si="65"/>
        <v>0</v>
      </c>
      <c r="GM71" s="2">
        <f t="shared" si="66"/>
        <v>54018.97</v>
      </c>
      <c r="GN71" s="2">
        <f t="shared" si="67"/>
        <v>54018.97</v>
      </c>
      <c r="GO71" s="2">
        <f t="shared" si="68"/>
        <v>0</v>
      </c>
      <c r="GP71" s="2">
        <f t="shared" si="69"/>
        <v>0</v>
      </c>
      <c r="GQ71" s="2"/>
      <c r="GR71" s="2">
        <v>0</v>
      </c>
      <c r="GS71" s="2">
        <v>3</v>
      </c>
      <c r="GT71" s="2">
        <v>0</v>
      </c>
      <c r="GU71" s="2" t="s">
        <v>3</v>
      </c>
      <c r="GV71" s="2">
        <f t="shared" si="70"/>
        <v>0</v>
      </c>
      <c r="GW71" s="2">
        <v>1</v>
      </c>
      <c r="GX71" s="2">
        <f t="shared" si="71"/>
        <v>0</v>
      </c>
      <c r="GY71" s="2"/>
      <c r="GZ71" s="2"/>
      <c r="HA71" s="2">
        <v>0</v>
      </c>
      <c r="HB71" s="2">
        <v>0</v>
      </c>
      <c r="HC71" s="2">
        <f t="shared" si="72"/>
        <v>0</v>
      </c>
      <c r="HD71" s="2"/>
      <c r="HE71" s="2" t="s">
        <v>3</v>
      </c>
      <c r="HF71" s="2" t="s">
        <v>3</v>
      </c>
      <c r="HG71" s="2"/>
      <c r="HH71" s="2"/>
      <c r="HI71" s="2"/>
      <c r="HJ71" s="2"/>
      <c r="HK71" s="2"/>
      <c r="HL71" s="2"/>
      <c r="HM71" s="2" t="s">
        <v>3</v>
      </c>
      <c r="HN71" s="2" t="s">
        <v>29</v>
      </c>
      <c r="HO71" s="2" t="s">
        <v>30</v>
      </c>
      <c r="HP71" s="2" t="s">
        <v>26</v>
      </c>
      <c r="HQ71" s="2" t="s">
        <v>26</v>
      </c>
      <c r="HR71" s="2"/>
      <c r="HS71" s="2">
        <v>0</v>
      </c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>
        <v>0</v>
      </c>
      <c r="IL71" s="2"/>
      <c r="IM71" s="2"/>
      <c r="IN71" s="2"/>
      <c r="IO71" s="2"/>
      <c r="IP71" s="2"/>
      <c r="IQ71" s="2"/>
      <c r="IR71" s="2"/>
      <c r="IS71" s="2"/>
      <c r="IT71" s="2"/>
      <c r="IU71" s="2"/>
    </row>
    <row r="72" spans="1:255" x14ac:dyDescent="0.2">
      <c r="A72" s="2">
        <v>18</v>
      </c>
      <c r="B72" s="2">
        <v>1</v>
      </c>
      <c r="C72" s="2">
        <v>40</v>
      </c>
      <c r="D72" s="2"/>
      <c r="E72" s="2" t="s">
        <v>3</v>
      </c>
      <c r="F72" s="2" t="s">
        <v>111</v>
      </c>
      <c r="G72" s="2" t="s">
        <v>112</v>
      </c>
      <c r="H72" s="2" t="s">
        <v>113</v>
      </c>
      <c r="I72" s="2">
        <f>I71*J72</f>
        <v>0.04</v>
      </c>
      <c r="J72" s="2">
        <v>0.19999999999999998</v>
      </c>
      <c r="K72" s="2">
        <v>0.2</v>
      </c>
      <c r="L72" s="2"/>
      <c r="M72" s="2"/>
      <c r="N72" s="2"/>
      <c r="O72" s="2">
        <f t="shared" si="52"/>
        <v>204.15</v>
      </c>
      <c r="P72" s="2">
        <f>ROUND(CQ72*I72,2)</f>
        <v>204.15</v>
      </c>
      <c r="Q72" s="2">
        <f>ROUND(CR72*I72,2)</f>
        <v>0</v>
      </c>
      <c r="R72" s="2">
        <f>ROUND(CS72*I72,2)</f>
        <v>0</v>
      </c>
      <c r="S72" s="2">
        <f>ROUND(CT72*I72,2)</f>
        <v>0</v>
      </c>
      <c r="T72" s="2">
        <f t="shared" si="53"/>
        <v>0</v>
      </c>
      <c r="U72" s="2">
        <f>ROUND(CV72*I72,7)</f>
        <v>0</v>
      </c>
      <c r="V72" s="2">
        <f>ROUND(CW72*I72,7)</f>
        <v>0</v>
      </c>
      <c r="W72" s="2">
        <f t="shared" si="54"/>
        <v>0</v>
      </c>
      <c r="X72" s="2">
        <f t="shared" si="55"/>
        <v>0</v>
      </c>
      <c r="Y72" s="2">
        <f t="shared" si="56"/>
        <v>0</v>
      </c>
      <c r="Z72" s="2"/>
      <c r="AA72" s="2">
        <v>-1</v>
      </c>
      <c r="AB72" s="2">
        <f t="shared" si="57"/>
        <v>5103.8</v>
      </c>
      <c r="AC72" s="2">
        <f>ROUND((ES72),6)</f>
        <v>5103.8</v>
      </c>
      <c r="AD72" s="2">
        <f>ROUND((((ET72)-(EU72))+AE72),6)</f>
        <v>0</v>
      </c>
      <c r="AE72" s="2">
        <f>ROUND((EU72),6)</f>
        <v>0</v>
      </c>
      <c r="AF72" s="2">
        <f>ROUND((EV72),6)</f>
        <v>0</v>
      </c>
      <c r="AG72" s="2">
        <f t="shared" si="58"/>
        <v>0</v>
      </c>
      <c r="AH72" s="2">
        <f>(EW72)</f>
        <v>0</v>
      </c>
      <c r="AI72" s="2">
        <f>(EX72)</f>
        <v>0</v>
      </c>
      <c r="AJ72" s="2">
        <f t="shared" si="59"/>
        <v>0</v>
      </c>
      <c r="AK72" s="2">
        <v>5103.8</v>
      </c>
      <c r="AL72" s="2">
        <v>5103.8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103</v>
      </c>
      <c r="AU72" s="2">
        <v>52</v>
      </c>
      <c r="AV72" s="2">
        <v>1</v>
      </c>
      <c r="AW72" s="2">
        <v>1</v>
      </c>
      <c r="AX72" s="2"/>
      <c r="AY72" s="2"/>
      <c r="AZ72" s="2">
        <v>1</v>
      </c>
      <c r="BA72" s="2">
        <v>1</v>
      </c>
      <c r="BB72" s="2">
        <v>1</v>
      </c>
      <c r="BC72" s="2">
        <v>1</v>
      </c>
      <c r="BD72" s="2" t="s">
        <v>3</v>
      </c>
      <c r="BE72" s="2" t="s">
        <v>3</v>
      </c>
      <c r="BF72" s="2" t="s">
        <v>3</v>
      </c>
      <c r="BG72" s="2" t="s">
        <v>3</v>
      </c>
      <c r="BH72" s="2">
        <v>3</v>
      </c>
      <c r="BI72" s="2">
        <v>1</v>
      </c>
      <c r="BJ72" s="2" t="s">
        <v>114</v>
      </c>
      <c r="BK72" s="2"/>
      <c r="BL72" s="2"/>
      <c r="BM72" s="2">
        <v>65007</v>
      </c>
      <c r="BN72" s="2">
        <v>0</v>
      </c>
      <c r="BO72" s="2" t="s">
        <v>3</v>
      </c>
      <c r="BP72" s="2">
        <v>0</v>
      </c>
      <c r="BQ72" s="2">
        <v>6</v>
      </c>
      <c r="BR72" s="2">
        <v>0</v>
      </c>
      <c r="BS72" s="2">
        <v>1</v>
      </c>
      <c r="BT72" s="2">
        <v>1</v>
      </c>
      <c r="BU72" s="2">
        <v>1</v>
      </c>
      <c r="BV72" s="2">
        <v>1</v>
      </c>
      <c r="BW72" s="2">
        <v>1</v>
      </c>
      <c r="BX72" s="2">
        <v>1</v>
      </c>
      <c r="BY72" s="2" t="s">
        <v>3</v>
      </c>
      <c r="BZ72" s="2">
        <v>103</v>
      </c>
      <c r="CA72" s="2">
        <v>52</v>
      </c>
      <c r="CB72" s="2" t="s">
        <v>3</v>
      </c>
      <c r="CC72" s="2"/>
      <c r="CD72" s="2"/>
      <c r="CE72" s="2">
        <v>0</v>
      </c>
      <c r="CF72" s="2">
        <v>0</v>
      </c>
      <c r="CG72" s="2">
        <v>0</v>
      </c>
      <c r="CH72" s="2"/>
      <c r="CI72" s="2"/>
      <c r="CJ72" s="2"/>
      <c r="CK72" s="2"/>
      <c r="CL72" s="2"/>
      <c r="CM72" s="2">
        <v>0</v>
      </c>
      <c r="CN72" s="2" t="s">
        <v>3</v>
      </c>
      <c r="CO72" s="2">
        <v>0</v>
      </c>
      <c r="CP72" s="2">
        <f t="shared" si="60"/>
        <v>204.15</v>
      </c>
      <c r="CQ72" s="2">
        <f>ROUND(AL72*BC72,2)</f>
        <v>5103.8</v>
      </c>
      <c r="CR72" s="2">
        <f>ROUND(AM72*BB72,2)</f>
        <v>0</v>
      </c>
      <c r="CS72" s="2">
        <f>ROUND(AN72*BS72,2)</f>
        <v>0</v>
      </c>
      <c r="CT72" s="2">
        <f>ROUND(AO72*BA72,2)</f>
        <v>0</v>
      </c>
      <c r="CU72" s="2">
        <f t="shared" si="61"/>
        <v>0</v>
      </c>
      <c r="CV72" s="2">
        <f>AH72</f>
        <v>0</v>
      </c>
      <c r="CW72" s="2">
        <f>AI72</f>
        <v>0</v>
      </c>
      <c r="CX72" s="2">
        <f t="shared" si="62"/>
        <v>0</v>
      </c>
      <c r="CY72" s="2">
        <f t="shared" si="63"/>
        <v>0</v>
      </c>
      <c r="CZ72" s="2">
        <f t="shared" si="64"/>
        <v>0</v>
      </c>
      <c r="DA72" s="2"/>
      <c r="DB72" s="2"/>
      <c r="DC72" s="2" t="s">
        <v>3</v>
      </c>
      <c r="DD72" s="2" t="s">
        <v>3</v>
      </c>
      <c r="DE72" s="2" t="s">
        <v>3</v>
      </c>
      <c r="DF72" s="2" t="s">
        <v>3</v>
      </c>
      <c r="DG72" s="2" t="s">
        <v>3</v>
      </c>
      <c r="DH72" s="2" t="s">
        <v>3</v>
      </c>
      <c r="DI72" s="2" t="s">
        <v>3</v>
      </c>
      <c r="DJ72" s="2" t="s">
        <v>3</v>
      </c>
      <c r="DK72" s="2" t="s">
        <v>3</v>
      </c>
      <c r="DL72" s="2" t="s">
        <v>3</v>
      </c>
      <c r="DM72" s="2" t="s">
        <v>3</v>
      </c>
      <c r="DN72" s="2">
        <v>0</v>
      </c>
      <c r="DO72" s="2">
        <v>0</v>
      </c>
      <c r="DP72" s="2">
        <v>1</v>
      </c>
      <c r="DQ72" s="2">
        <v>1</v>
      </c>
      <c r="DR72" s="2"/>
      <c r="DS72" s="2"/>
      <c r="DT72" s="2"/>
      <c r="DU72" s="2">
        <v>1007</v>
      </c>
      <c r="DV72" s="2" t="s">
        <v>113</v>
      </c>
      <c r="DW72" s="2" t="s">
        <v>113</v>
      </c>
      <c r="DX72" s="2">
        <v>1</v>
      </c>
      <c r="DY72" s="2"/>
      <c r="DZ72" s="2" t="s">
        <v>3</v>
      </c>
      <c r="EA72" s="2" t="s">
        <v>3</v>
      </c>
      <c r="EB72" s="2" t="s">
        <v>3</v>
      </c>
      <c r="EC72" s="2" t="s">
        <v>3</v>
      </c>
      <c r="ED72" s="2"/>
      <c r="EE72" s="2">
        <v>89369929</v>
      </c>
      <c r="EF72" s="2">
        <v>6</v>
      </c>
      <c r="EG72" s="2" t="s">
        <v>24</v>
      </c>
      <c r="EH72" s="2">
        <v>99</v>
      </c>
      <c r="EI72" s="2" t="s">
        <v>25</v>
      </c>
      <c r="EJ72" s="2">
        <v>1</v>
      </c>
      <c r="EK72" s="2">
        <v>65007</v>
      </c>
      <c r="EL72" s="2" t="s">
        <v>26</v>
      </c>
      <c r="EM72" s="2" t="s">
        <v>27</v>
      </c>
      <c r="EN72" s="2"/>
      <c r="EO72" s="2" t="s">
        <v>3</v>
      </c>
      <c r="EP72" s="2"/>
      <c r="EQ72" s="2">
        <v>1024</v>
      </c>
      <c r="ER72" s="2">
        <v>5103.8</v>
      </c>
      <c r="ES72" s="2">
        <v>5103.8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>
        <v>0</v>
      </c>
      <c r="FR72" s="2">
        <v>0</v>
      </c>
      <c r="FS72" s="2">
        <v>0</v>
      </c>
      <c r="FT72" s="2"/>
      <c r="FU72" s="2"/>
      <c r="FV72" s="2"/>
      <c r="FW72" s="2"/>
      <c r="FX72" s="2">
        <v>103</v>
      </c>
      <c r="FY72" s="2">
        <v>52</v>
      </c>
      <c r="FZ72" s="2"/>
      <c r="GA72" s="2" t="s">
        <v>3</v>
      </c>
      <c r="GB72" s="2"/>
      <c r="GC72" s="2"/>
      <c r="GD72" s="2">
        <v>1</v>
      </c>
      <c r="GE72" s="2">
        <v>3778.62</v>
      </c>
      <c r="GF72" s="2">
        <v>-2089581116</v>
      </c>
      <c r="GG72" s="2">
        <v>2</v>
      </c>
      <c r="GH72" s="2">
        <v>1</v>
      </c>
      <c r="GI72" s="2">
        <v>-2</v>
      </c>
      <c r="GJ72" s="2">
        <v>0</v>
      </c>
      <c r="GK72" s="2">
        <v>0</v>
      </c>
      <c r="GL72" s="2">
        <f t="shared" si="65"/>
        <v>0</v>
      </c>
      <c r="GM72" s="2">
        <f t="shared" si="66"/>
        <v>204.15</v>
      </c>
      <c r="GN72" s="2">
        <f t="shared" si="67"/>
        <v>204.15</v>
      </c>
      <c r="GO72" s="2">
        <f t="shared" si="68"/>
        <v>0</v>
      </c>
      <c r="GP72" s="2">
        <f t="shared" si="69"/>
        <v>0</v>
      </c>
      <c r="GQ72" s="2"/>
      <c r="GR72" s="2">
        <v>3</v>
      </c>
      <c r="GS72" s="2">
        <v>3</v>
      </c>
      <c r="GT72" s="2">
        <v>0</v>
      </c>
      <c r="GU72" s="2" t="s">
        <v>3</v>
      </c>
      <c r="GV72" s="2">
        <f t="shared" si="70"/>
        <v>0</v>
      </c>
      <c r="GW72" s="2">
        <v>1</v>
      </c>
      <c r="GX72" s="2">
        <f t="shared" si="71"/>
        <v>0</v>
      </c>
      <c r="GY72" s="2"/>
      <c r="GZ72" s="2"/>
      <c r="HA72" s="2">
        <v>0</v>
      </c>
      <c r="HB72" s="2">
        <v>0</v>
      </c>
      <c r="HC72" s="2">
        <f t="shared" si="72"/>
        <v>0</v>
      </c>
      <c r="HD72" s="2"/>
      <c r="HE72" s="2" t="s">
        <v>3</v>
      </c>
      <c r="HF72" s="2" t="s">
        <v>3</v>
      </c>
      <c r="HG72" s="2"/>
      <c r="HH72" s="2"/>
      <c r="HI72" s="2"/>
      <c r="HJ72" s="2"/>
      <c r="HK72" s="2"/>
      <c r="HL72" s="2"/>
      <c r="HM72" s="2" t="s">
        <v>3</v>
      </c>
      <c r="HN72" s="2" t="s">
        <v>29</v>
      </c>
      <c r="HO72" s="2" t="s">
        <v>30</v>
      </c>
      <c r="HP72" s="2" t="s">
        <v>26</v>
      </c>
      <c r="HQ72" s="2" t="s">
        <v>26</v>
      </c>
      <c r="HR72" s="2"/>
      <c r="HS72" s="2">
        <v>0</v>
      </c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>
        <v>0</v>
      </c>
      <c r="IL72" s="2"/>
      <c r="IM72" s="2"/>
      <c r="IN72" s="2"/>
      <c r="IO72" s="2"/>
      <c r="IP72" s="2"/>
      <c r="IQ72" s="2"/>
      <c r="IR72" s="2"/>
      <c r="IS72" s="2"/>
      <c r="IT72" s="2"/>
      <c r="IU72" s="2"/>
    </row>
    <row r="73" spans="1:255" ht="409.5" x14ac:dyDescent="0.2">
      <c r="A73" s="2">
        <v>17</v>
      </c>
      <c r="B73" s="2">
        <v>1</v>
      </c>
      <c r="C73" s="2">
        <f>ROW(SmtRes!A45)</f>
        <v>45</v>
      </c>
      <c r="D73" s="2">
        <f>ROW(EtalonRes!A45)</f>
        <v>45</v>
      </c>
      <c r="E73" s="2" t="s">
        <v>115</v>
      </c>
      <c r="F73" s="2" t="s">
        <v>116</v>
      </c>
      <c r="G73" s="2" t="s">
        <v>117</v>
      </c>
      <c r="H73" s="2" t="s">
        <v>21</v>
      </c>
      <c r="I73" s="2">
        <f>ROUND((1)/100,7)</f>
        <v>0.01</v>
      </c>
      <c r="J73" s="2">
        <v>0</v>
      </c>
      <c r="K73" s="2">
        <f>ROUND((1)/100,7)</f>
        <v>0.01</v>
      </c>
      <c r="L73" s="2"/>
      <c r="M73" s="2"/>
      <c r="N73" s="2"/>
      <c r="O73" s="2">
        <f t="shared" si="52"/>
        <v>348.44</v>
      </c>
      <c r="P73" s="2">
        <f>SUMIF(SmtRes!AQ42:'SmtRes'!AQ45,"=1",SmtRes!DF42:'SmtRes'!DF45)</f>
        <v>0</v>
      </c>
      <c r="Q73" s="2">
        <f>SUMIF(SmtRes!AQ42:'SmtRes'!AQ45,"=1",SmtRes!DG42:'SmtRes'!DG45)</f>
        <v>0.24</v>
      </c>
      <c r="R73" s="2">
        <f>SUMIF(SmtRes!AQ42:'SmtRes'!AQ45,"=1",SmtRes!DH42:'SmtRes'!DH45)</f>
        <v>2.73</v>
      </c>
      <c r="S73" s="2">
        <f>SUMIF(SmtRes!AQ42:'SmtRes'!AQ45,"=1",SmtRes!DI42:'SmtRes'!DI45)</f>
        <v>345.47</v>
      </c>
      <c r="T73" s="2">
        <f t="shared" si="53"/>
        <v>0</v>
      </c>
      <c r="U73" s="2">
        <f>SUMIF(SmtRes!AQ42:'SmtRes'!AQ45,"=1",SmtRes!CV42:'SmtRes'!CV45)</f>
        <v>0.538775</v>
      </c>
      <c r="V73" s="2">
        <f>SUMIF(SmtRes!AQ42:'SmtRes'!AQ45,"=1",SmtRes!CW42:'SmtRes'!CW45)</f>
        <v>4.2550000000000001E-3</v>
      </c>
      <c r="W73" s="2">
        <f t="shared" si="54"/>
        <v>0</v>
      </c>
      <c r="X73" s="2">
        <f t="shared" si="55"/>
        <v>302.93</v>
      </c>
      <c r="Y73" s="2">
        <f t="shared" si="56"/>
        <v>153.21</v>
      </c>
      <c r="Z73" s="2"/>
      <c r="AA73" s="2">
        <v>92701116</v>
      </c>
      <c r="AB73" s="2">
        <f t="shared" si="57"/>
        <v>34563.210209999997</v>
      </c>
      <c r="AC73" s="2">
        <f>ROUND((0),6)</f>
        <v>0</v>
      </c>
      <c r="AD73" s="2">
        <f>ROUND((((SUM(SmtRes!BR42:'SmtRes'!BR45))-(SUM(SmtRes!BS42:'SmtRes'!BS45)))+AE73),6)</f>
        <v>15.879659999999999</v>
      </c>
      <c r="AE73" s="2">
        <f>ROUND((SUM(SmtRes!BS42:'SmtRes'!BS45)),6)</f>
        <v>272.83911000000001</v>
      </c>
      <c r="AF73" s="2">
        <f>ROUND((SUM(SmtRes!BT42:'SmtRes'!BT45)),6)</f>
        <v>34547.330549999999</v>
      </c>
      <c r="AG73" s="2">
        <f t="shared" si="58"/>
        <v>0</v>
      </c>
      <c r="AH73" s="2">
        <f>(SUM(SmtRes!BU42:'SmtRes'!BU45))</f>
        <v>53.877499999999998</v>
      </c>
      <c r="AI73" s="2">
        <f>(SUM(SmtRes!BV42:'SmtRes'!BV45))</f>
        <v>0.42549999999999999</v>
      </c>
      <c r="AJ73" s="2">
        <f t="shared" si="59"/>
        <v>0</v>
      </c>
      <c r="AK73" s="2">
        <v>30292.216800000006</v>
      </c>
      <c r="AL73" s="2">
        <v>0</v>
      </c>
      <c r="AM73" s="2">
        <v>13.808400000000001</v>
      </c>
      <c r="AN73" s="2">
        <v>237.25140000000002</v>
      </c>
      <c r="AO73" s="2">
        <v>30041.157000000003</v>
      </c>
      <c r="AP73" s="2">
        <v>0</v>
      </c>
      <c r="AQ73" s="2">
        <v>46.85</v>
      </c>
      <c r="AR73" s="2">
        <v>0.37</v>
      </c>
      <c r="AS73" s="2">
        <v>0</v>
      </c>
      <c r="AT73" s="2">
        <v>87</v>
      </c>
      <c r="AU73" s="2">
        <v>44</v>
      </c>
      <c r="AV73" s="2">
        <v>1</v>
      </c>
      <c r="AW73" s="2">
        <v>1</v>
      </c>
      <c r="AX73" s="2"/>
      <c r="AY73" s="2"/>
      <c r="AZ73" s="2">
        <v>1</v>
      </c>
      <c r="BA73" s="2">
        <v>1</v>
      </c>
      <c r="BB73" s="2">
        <v>1</v>
      </c>
      <c r="BC73" s="2">
        <v>1</v>
      </c>
      <c r="BD73" s="2" t="s">
        <v>3</v>
      </c>
      <c r="BE73" s="2" t="s">
        <v>3</v>
      </c>
      <c r="BF73" s="2" t="s">
        <v>3</v>
      </c>
      <c r="BG73" s="2" t="s">
        <v>3</v>
      </c>
      <c r="BH73" s="2">
        <v>0</v>
      </c>
      <c r="BI73" s="2">
        <v>1</v>
      </c>
      <c r="BJ73" s="2" t="s">
        <v>118</v>
      </c>
      <c r="BK73" s="2"/>
      <c r="BL73" s="2"/>
      <c r="BM73" s="2">
        <v>65001</v>
      </c>
      <c r="BN73" s="2">
        <v>0</v>
      </c>
      <c r="BO73" s="2" t="s">
        <v>3</v>
      </c>
      <c r="BP73" s="2">
        <v>0</v>
      </c>
      <c r="BQ73" s="2">
        <v>6</v>
      </c>
      <c r="BR73" s="2">
        <v>0</v>
      </c>
      <c r="BS73" s="2">
        <v>1</v>
      </c>
      <c r="BT73" s="2">
        <v>1</v>
      </c>
      <c r="BU73" s="2">
        <v>1</v>
      </c>
      <c r="BV73" s="2">
        <v>1</v>
      </c>
      <c r="BW73" s="2">
        <v>1</v>
      </c>
      <c r="BX73" s="2">
        <v>1</v>
      </c>
      <c r="BY73" s="2" t="s">
        <v>3</v>
      </c>
      <c r="BZ73" s="2">
        <v>87</v>
      </c>
      <c r="CA73" s="2">
        <v>44</v>
      </c>
      <c r="CB73" s="2" t="s">
        <v>3</v>
      </c>
      <c r="CC73" s="2"/>
      <c r="CD73" s="2"/>
      <c r="CE73" s="2">
        <v>0</v>
      </c>
      <c r="CF73" s="2">
        <v>0</v>
      </c>
      <c r="CG73" s="2">
        <v>0</v>
      </c>
      <c r="CH73" s="2"/>
      <c r="CI73" s="2"/>
      <c r="CJ73" s="2"/>
      <c r="CK73" s="2"/>
      <c r="CL73" s="2"/>
      <c r="CM73" s="2">
        <v>0</v>
      </c>
      <c r="CN73" s="7" t="s">
        <v>681</v>
      </c>
      <c r="CO73" s="2">
        <v>0</v>
      </c>
      <c r="CP73" s="2">
        <f t="shared" si="60"/>
        <v>348.44000000000005</v>
      </c>
      <c r="CQ73" s="2">
        <f>SUMIF(SmtRes!AQ42:'SmtRes'!AQ45,"=1",SmtRes!AA42:'SmtRes'!AA45)</f>
        <v>0</v>
      </c>
      <c r="CR73" s="2">
        <f>SUMIF(SmtRes!AQ42:'SmtRes'!AQ45,"=1",SmtRes!AB42:'SmtRes'!AB45)</f>
        <v>57.47</v>
      </c>
      <c r="CS73" s="2">
        <f>SUMIF(SmtRes!AQ42:'SmtRes'!AQ45,"=1",SmtRes!AC42:'SmtRes'!AC45)</f>
        <v>641.22</v>
      </c>
      <c r="CT73" s="2">
        <f>SUMIF(SmtRes!AQ42:'SmtRes'!AQ45,"=1",SmtRes!AD42:'SmtRes'!AD45)</f>
        <v>641.22</v>
      </c>
      <c r="CU73" s="2">
        <f t="shared" si="61"/>
        <v>0</v>
      </c>
      <c r="CV73" s="2">
        <f>SUMIF(SmtRes!AQ42:'SmtRes'!AQ45,"=1",SmtRes!BU42:'SmtRes'!BU45)</f>
        <v>53.877499999999998</v>
      </c>
      <c r="CW73" s="2">
        <f>SUMIF(SmtRes!AQ42:'SmtRes'!AQ45,"=1",SmtRes!BV42:'SmtRes'!BV45)</f>
        <v>0.42549999999999999</v>
      </c>
      <c r="CX73" s="2">
        <f t="shared" si="62"/>
        <v>0</v>
      </c>
      <c r="CY73" s="2">
        <f t="shared" si="63"/>
        <v>302.93400000000003</v>
      </c>
      <c r="CZ73" s="2">
        <f t="shared" si="64"/>
        <v>153.20800000000003</v>
      </c>
      <c r="DA73" s="2"/>
      <c r="DB73" s="2">
        <v>9</v>
      </c>
      <c r="DC73" s="2" t="s">
        <v>3</v>
      </c>
      <c r="DD73" s="2" t="s">
        <v>3</v>
      </c>
      <c r="DE73" s="2" t="s">
        <v>23</v>
      </c>
      <c r="DF73" s="2" t="s">
        <v>23</v>
      </c>
      <c r="DG73" s="2" t="s">
        <v>23</v>
      </c>
      <c r="DH73" s="2" t="s">
        <v>3</v>
      </c>
      <c r="DI73" s="2" t="s">
        <v>23</v>
      </c>
      <c r="DJ73" s="2" t="s">
        <v>23</v>
      </c>
      <c r="DK73" s="2" t="s">
        <v>3</v>
      </c>
      <c r="DL73" s="2" t="s">
        <v>3</v>
      </c>
      <c r="DM73" s="2" t="s">
        <v>3</v>
      </c>
      <c r="DN73" s="2">
        <v>0</v>
      </c>
      <c r="DO73" s="2">
        <v>0</v>
      </c>
      <c r="DP73" s="2">
        <v>1</v>
      </c>
      <c r="DQ73" s="2">
        <v>1</v>
      </c>
      <c r="DR73" s="2"/>
      <c r="DS73" s="2"/>
      <c r="DT73" s="2"/>
      <c r="DU73" s="2">
        <v>1013</v>
      </c>
      <c r="DV73" s="2" t="s">
        <v>21</v>
      </c>
      <c r="DW73" s="2" t="s">
        <v>21</v>
      </c>
      <c r="DX73" s="2">
        <v>1</v>
      </c>
      <c r="DY73" s="2"/>
      <c r="DZ73" s="2" t="s">
        <v>3</v>
      </c>
      <c r="EA73" s="2" t="s">
        <v>3</v>
      </c>
      <c r="EB73" s="2" t="s">
        <v>3</v>
      </c>
      <c r="EC73" s="2" t="s">
        <v>3</v>
      </c>
      <c r="ED73" s="2"/>
      <c r="EE73" s="2">
        <v>89369917</v>
      </c>
      <c r="EF73" s="2">
        <v>6</v>
      </c>
      <c r="EG73" s="2" t="s">
        <v>24</v>
      </c>
      <c r="EH73" s="2">
        <v>99</v>
      </c>
      <c r="EI73" s="2" t="s">
        <v>25</v>
      </c>
      <c r="EJ73" s="2">
        <v>1</v>
      </c>
      <c r="EK73" s="2">
        <v>65001</v>
      </c>
      <c r="EL73" s="2" t="s">
        <v>119</v>
      </c>
      <c r="EM73" s="2" t="s">
        <v>27</v>
      </c>
      <c r="EN73" s="2"/>
      <c r="EO73" s="2" t="s">
        <v>28</v>
      </c>
      <c r="EP73" s="2"/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46.85</v>
      </c>
      <c r="EX73" s="2">
        <v>0.37</v>
      </c>
      <c r="EY73" s="2">
        <v>0</v>
      </c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>
        <v>0</v>
      </c>
      <c r="FR73" s="2">
        <v>0</v>
      </c>
      <c r="FS73" s="2">
        <v>0</v>
      </c>
      <c r="FT73" s="2"/>
      <c r="FU73" s="2"/>
      <c r="FV73" s="2"/>
      <c r="FW73" s="2"/>
      <c r="FX73" s="2">
        <v>87</v>
      </c>
      <c r="FY73" s="2">
        <v>44</v>
      </c>
      <c r="FZ73" s="2"/>
      <c r="GA73" s="2" t="s">
        <v>3</v>
      </c>
      <c r="GB73" s="2"/>
      <c r="GC73" s="2"/>
      <c r="GD73" s="2">
        <v>1</v>
      </c>
      <c r="GE73" s="2"/>
      <c r="GF73" s="2">
        <v>402504232</v>
      </c>
      <c r="GG73" s="2">
        <v>2</v>
      </c>
      <c r="GH73" s="2">
        <v>1</v>
      </c>
      <c r="GI73" s="2">
        <v>-2</v>
      </c>
      <c r="GJ73" s="2">
        <v>0</v>
      </c>
      <c r="GK73" s="2">
        <v>0</v>
      </c>
      <c r="GL73" s="2">
        <f t="shared" si="65"/>
        <v>0</v>
      </c>
      <c r="GM73" s="2">
        <f t="shared" si="66"/>
        <v>804.58</v>
      </c>
      <c r="GN73" s="2">
        <f t="shared" si="67"/>
        <v>804.58</v>
      </c>
      <c r="GO73" s="2">
        <f t="shared" si="68"/>
        <v>0</v>
      </c>
      <c r="GP73" s="2">
        <f t="shared" si="69"/>
        <v>0</v>
      </c>
      <c r="GQ73" s="2"/>
      <c r="GR73" s="2">
        <v>0</v>
      </c>
      <c r="GS73" s="2">
        <v>3</v>
      </c>
      <c r="GT73" s="2">
        <v>0</v>
      </c>
      <c r="GU73" s="2" t="s">
        <v>3</v>
      </c>
      <c r="GV73" s="2">
        <f t="shared" si="70"/>
        <v>0</v>
      </c>
      <c r="GW73" s="2">
        <v>1</v>
      </c>
      <c r="GX73" s="2">
        <f t="shared" si="71"/>
        <v>0</v>
      </c>
      <c r="GY73" s="2"/>
      <c r="GZ73" s="2"/>
      <c r="HA73" s="2">
        <v>0</v>
      </c>
      <c r="HB73" s="2">
        <v>0</v>
      </c>
      <c r="HC73" s="2">
        <f t="shared" si="72"/>
        <v>0</v>
      </c>
      <c r="HD73" s="2"/>
      <c r="HE73" s="2" t="s">
        <v>3</v>
      </c>
      <c r="HF73" s="2" t="s">
        <v>3</v>
      </c>
      <c r="HG73" s="2"/>
      <c r="HH73" s="2"/>
      <c r="HI73" s="2"/>
      <c r="HJ73" s="2"/>
      <c r="HK73" s="2"/>
      <c r="HL73" s="2"/>
      <c r="HM73" s="2" t="s">
        <v>3</v>
      </c>
      <c r="HN73" s="2" t="s">
        <v>120</v>
      </c>
      <c r="HO73" s="2" t="s">
        <v>121</v>
      </c>
      <c r="HP73" s="2" t="s">
        <v>119</v>
      </c>
      <c r="HQ73" s="2" t="s">
        <v>119</v>
      </c>
      <c r="HR73" s="2"/>
      <c r="HS73" s="2">
        <v>0</v>
      </c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>
        <v>0</v>
      </c>
      <c r="IL73" s="2"/>
      <c r="IM73" s="2"/>
      <c r="IN73" s="2"/>
      <c r="IO73" s="2"/>
      <c r="IP73" s="2"/>
      <c r="IQ73" s="2"/>
      <c r="IR73" s="2"/>
      <c r="IS73" s="2"/>
      <c r="IT73" s="2"/>
      <c r="IU73" s="2"/>
    </row>
    <row r="74" spans="1:255" x14ac:dyDescent="0.2">
      <c r="A74" s="2">
        <v>18</v>
      </c>
      <c r="B74" s="2">
        <v>1</v>
      </c>
      <c r="C74" s="2">
        <v>45</v>
      </c>
      <c r="D74" s="2"/>
      <c r="E74" s="2" t="s">
        <v>122</v>
      </c>
      <c r="F74" s="2" t="s">
        <v>123</v>
      </c>
      <c r="G74" s="2" t="s">
        <v>124</v>
      </c>
      <c r="H74" s="2" t="s">
        <v>125</v>
      </c>
      <c r="I74" s="2">
        <f>I73*J74</f>
        <v>1.5100000000000001E-2</v>
      </c>
      <c r="J74" s="2">
        <v>1.51</v>
      </c>
      <c r="K74" s="2">
        <v>1.51</v>
      </c>
      <c r="L74" s="2"/>
      <c r="M74" s="2"/>
      <c r="N74" s="2"/>
      <c r="O74" s="2">
        <f t="shared" si="52"/>
        <v>0</v>
      </c>
      <c r="P74" s="2">
        <f>ROUND(CQ74*I74,2)</f>
        <v>0</v>
      </c>
      <c r="Q74" s="2">
        <f>ROUND(CR74*I74,2)</f>
        <v>0</v>
      </c>
      <c r="R74" s="2">
        <f>ROUND(CS74*I74,2)</f>
        <v>0</v>
      </c>
      <c r="S74" s="2">
        <f>ROUND(CT74*I74,2)</f>
        <v>0</v>
      </c>
      <c r="T74" s="2">
        <f t="shared" si="53"/>
        <v>0</v>
      </c>
      <c r="U74" s="2">
        <f>ROUND(CV74*I74,7)</f>
        <v>0</v>
      </c>
      <c r="V74" s="2">
        <f>ROUND(CW74*I74,7)</f>
        <v>0</v>
      </c>
      <c r="W74" s="2">
        <f t="shared" si="54"/>
        <v>0</v>
      </c>
      <c r="X74" s="2">
        <f t="shared" si="55"/>
        <v>0</v>
      </c>
      <c r="Y74" s="2">
        <f t="shared" si="56"/>
        <v>0</v>
      </c>
      <c r="Z74" s="2"/>
      <c r="AA74" s="2">
        <v>92701116</v>
      </c>
      <c r="AB74" s="2">
        <f t="shared" si="57"/>
        <v>0</v>
      </c>
      <c r="AC74" s="2">
        <f>ROUND((ES74),6)</f>
        <v>0</v>
      </c>
      <c r="AD74" s="2">
        <f>ROUND((((ET74)-(EU74))+AE74),6)</f>
        <v>0</v>
      </c>
      <c r="AE74" s="2">
        <f>ROUND((EU74),6)</f>
        <v>0</v>
      </c>
      <c r="AF74" s="2">
        <f>ROUND((EV74),6)</f>
        <v>0</v>
      </c>
      <c r="AG74" s="2">
        <f t="shared" si="58"/>
        <v>0</v>
      </c>
      <c r="AH74" s="2">
        <f>(EW74)</f>
        <v>0</v>
      </c>
      <c r="AI74" s="2">
        <f>(EX74)</f>
        <v>0</v>
      </c>
      <c r="AJ74" s="2">
        <f t="shared" si="59"/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87</v>
      </c>
      <c r="AU74" s="2">
        <v>44</v>
      </c>
      <c r="AV74" s="2">
        <v>1</v>
      </c>
      <c r="AW74" s="2">
        <v>1</v>
      </c>
      <c r="AX74" s="2"/>
      <c r="AY74" s="2"/>
      <c r="AZ74" s="2">
        <v>1</v>
      </c>
      <c r="BA74" s="2">
        <v>1</v>
      </c>
      <c r="BB74" s="2">
        <v>1</v>
      </c>
      <c r="BC74" s="2">
        <v>1</v>
      </c>
      <c r="BD74" s="2" t="s">
        <v>3</v>
      </c>
      <c r="BE74" s="2" t="s">
        <v>3</v>
      </c>
      <c r="BF74" s="2" t="s">
        <v>3</v>
      </c>
      <c r="BG74" s="2" t="s">
        <v>3</v>
      </c>
      <c r="BH74" s="2">
        <v>3</v>
      </c>
      <c r="BI74" s="2">
        <v>1</v>
      </c>
      <c r="BJ74" s="2" t="s">
        <v>3</v>
      </c>
      <c r="BK74" s="2"/>
      <c r="BL74" s="2"/>
      <c r="BM74" s="2">
        <v>65001</v>
      </c>
      <c r="BN74" s="2">
        <v>0</v>
      </c>
      <c r="BO74" s="2" t="s">
        <v>3</v>
      </c>
      <c r="BP74" s="2">
        <v>0</v>
      </c>
      <c r="BQ74" s="2">
        <v>6</v>
      </c>
      <c r="BR74" s="2">
        <v>0</v>
      </c>
      <c r="BS74" s="2">
        <v>1</v>
      </c>
      <c r="BT74" s="2">
        <v>1</v>
      </c>
      <c r="BU74" s="2">
        <v>1</v>
      </c>
      <c r="BV74" s="2">
        <v>1</v>
      </c>
      <c r="BW74" s="2">
        <v>1</v>
      </c>
      <c r="BX74" s="2">
        <v>1</v>
      </c>
      <c r="BY74" s="2" t="s">
        <v>3</v>
      </c>
      <c r="BZ74" s="2">
        <v>87</v>
      </c>
      <c r="CA74" s="2">
        <v>44</v>
      </c>
      <c r="CB74" s="2" t="s">
        <v>3</v>
      </c>
      <c r="CC74" s="2"/>
      <c r="CD74" s="2"/>
      <c r="CE74" s="2">
        <v>0</v>
      </c>
      <c r="CF74" s="2">
        <v>0</v>
      </c>
      <c r="CG74" s="2">
        <v>0</v>
      </c>
      <c r="CH74" s="2"/>
      <c r="CI74" s="2"/>
      <c r="CJ74" s="2"/>
      <c r="CK74" s="2"/>
      <c r="CL74" s="2"/>
      <c r="CM74" s="2">
        <v>0</v>
      </c>
      <c r="CN74" s="2" t="s">
        <v>3</v>
      </c>
      <c r="CO74" s="2">
        <v>0</v>
      </c>
      <c r="CP74" s="2">
        <f t="shared" si="60"/>
        <v>0</v>
      </c>
      <c r="CQ74" s="2">
        <f>ROUND(AL74*BC74,2)</f>
        <v>0</v>
      </c>
      <c r="CR74" s="2">
        <f>ROUND(AM74*BB74,2)</f>
        <v>0</v>
      </c>
      <c r="CS74" s="2">
        <f>ROUND(AN74*BS74,2)</f>
        <v>0</v>
      </c>
      <c r="CT74" s="2">
        <f>ROUND(AO74*BA74,2)</f>
        <v>0</v>
      </c>
      <c r="CU74" s="2">
        <f t="shared" si="61"/>
        <v>0</v>
      </c>
      <c r="CV74" s="2">
        <f>AH74</f>
        <v>0</v>
      </c>
      <c r="CW74" s="2">
        <f>AI74</f>
        <v>0</v>
      </c>
      <c r="CX74" s="2">
        <f t="shared" si="62"/>
        <v>0</v>
      </c>
      <c r="CY74" s="2">
        <f t="shared" si="63"/>
        <v>0</v>
      </c>
      <c r="CZ74" s="2">
        <f t="shared" si="64"/>
        <v>0</v>
      </c>
      <c r="DA74" s="2"/>
      <c r="DB74" s="2"/>
      <c r="DC74" s="2" t="s">
        <v>3</v>
      </c>
      <c r="DD74" s="2" t="s">
        <v>3</v>
      </c>
      <c r="DE74" s="2" t="s">
        <v>3</v>
      </c>
      <c r="DF74" s="2" t="s">
        <v>3</v>
      </c>
      <c r="DG74" s="2" t="s">
        <v>3</v>
      </c>
      <c r="DH74" s="2" t="s">
        <v>3</v>
      </c>
      <c r="DI74" s="2" t="s">
        <v>3</v>
      </c>
      <c r="DJ74" s="2" t="s">
        <v>3</v>
      </c>
      <c r="DK74" s="2" t="s">
        <v>3</v>
      </c>
      <c r="DL74" s="2" t="s">
        <v>3</v>
      </c>
      <c r="DM74" s="2" t="s">
        <v>3</v>
      </c>
      <c r="DN74" s="2">
        <v>0</v>
      </c>
      <c r="DO74" s="2">
        <v>0</v>
      </c>
      <c r="DP74" s="2">
        <v>1</v>
      </c>
      <c r="DQ74" s="2">
        <v>1</v>
      </c>
      <c r="DR74" s="2"/>
      <c r="DS74" s="2"/>
      <c r="DT74" s="2"/>
      <c r="DU74" s="2">
        <v>1009</v>
      </c>
      <c r="DV74" s="2" t="s">
        <v>125</v>
      </c>
      <c r="DW74" s="2" t="s">
        <v>125</v>
      </c>
      <c r="DX74" s="2">
        <v>1000</v>
      </c>
      <c r="DY74" s="2"/>
      <c r="DZ74" s="2" t="s">
        <v>3</v>
      </c>
      <c r="EA74" s="2" t="s">
        <v>3</v>
      </c>
      <c r="EB74" s="2" t="s">
        <v>3</v>
      </c>
      <c r="EC74" s="2" t="s">
        <v>3</v>
      </c>
      <c r="ED74" s="2"/>
      <c r="EE74" s="2">
        <v>89369917</v>
      </c>
      <c r="EF74" s="2">
        <v>6</v>
      </c>
      <c r="EG74" s="2" t="s">
        <v>24</v>
      </c>
      <c r="EH74" s="2">
        <v>99</v>
      </c>
      <c r="EI74" s="2" t="s">
        <v>25</v>
      </c>
      <c r="EJ74" s="2">
        <v>1</v>
      </c>
      <c r="EK74" s="2">
        <v>65001</v>
      </c>
      <c r="EL74" s="2" t="s">
        <v>119</v>
      </c>
      <c r="EM74" s="2" t="s">
        <v>27</v>
      </c>
      <c r="EN74" s="2"/>
      <c r="EO74" s="2" t="s">
        <v>3</v>
      </c>
      <c r="EP74" s="2"/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>
        <v>0</v>
      </c>
      <c r="FR74" s="2">
        <v>0</v>
      </c>
      <c r="FS74" s="2">
        <v>0</v>
      </c>
      <c r="FT74" s="2"/>
      <c r="FU74" s="2"/>
      <c r="FV74" s="2"/>
      <c r="FW74" s="2"/>
      <c r="FX74" s="2">
        <v>87</v>
      </c>
      <c r="FY74" s="2">
        <v>44</v>
      </c>
      <c r="FZ74" s="2"/>
      <c r="GA74" s="2" t="s">
        <v>3</v>
      </c>
      <c r="GB74" s="2"/>
      <c r="GC74" s="2"/>
      <c r="GD74" s="2">
        <v>1</v>
      </c>
      <c r="GE74" s="2"/>
      <c r="GF74" s="2">
        <v>-1296435862</v>
      </c>
      <c r="GG74" s="2">
        <v>2</v>
      </c>
      <c r="GH74" s="2">
        <v>1</v>
      </c>
      <c r="GI74" s="2">
        <v>-2</v>
      </c>
      <c r="GJ74" s="2">
        <v>0</v>
      </c>
      <c r="GK74" s="2">
        <v>0</v>
      </c>
      <c r="GL74" s="2">
        <f t="shared" si="65"/>
        <v>0</v>
      </c>
      <c r="GM74" s="2">
        <f t="shared" si="66"/>
        <v>0</v>
      </c>
      <c r="GN74" s="2">
        <f t="shared" si="67"/>
        <v>0</v>
      </c>
      <c r="GO74" s="2">
        <f t="shared" si="68"/>
        <v>0</v>
      </c>
      <c r="GP74" s="2">
        <f t="shared" si="69"/>
        <v>0</v>
      </c>
      <c r="GQ74" s="2"/>
      <c r="GR74" s="2">
        <v>0</v>
      </c>
      <c r="GS74" s="2">
        <v>3</v>
      </c>
      <c r="GT74" s="2">
        <v>0</v>
      </c>
      <c r="GU74" s="2" t="s">
        <v>3</v>
      </c>
      <c r="GV74" s="2">
        <f t="shared" si="70"/>
        <v>0</v>
      </c>
      <c r="GW74" s="2">
        <v>1</v>
      </c>
      <c r="GX74" s="2">
        <f t="shared" si="71"/>
        <v>0</v>
      </c>
      <c r="GY74" s="2"/>
      <c r="GZ74" s="2"/>
      <c r="HA74" s="2">
        <v>0</v>
      </c>
      <c r="HB74" s="2">
        <v>0</v>
      </c>
      <c r="HC74" s="2">
        <f t="shared" si="72"/>
        <v>0</v>
      </c>
      <c r="HD74" s="2"/>
      <c r="HE74" s="2" t="s">
        <v>3</v>
      </c>
      <c r="HF74" s="2" t="s">
        <v>3</v>
      </c>
      <c r="HG74" s="2"/>
      <c r="HH74" s="2"/>
      <c r="HI74" s="2"/>
      <c r="HJ74" s="2"/>
      <c r="HK74" s="2"/>
      <c r="HL74" s="2"/>
      <c r="HM74" s="2" t="s">
        <v>3</v>
      </c>
      <c r="HN74" s="2" t="s">
        <v>120</v>
      </c>
      <c r="HO74" s="2" t="s">
        <v>121</v>
      </c>
      <c r="HP74" s="2" t="s">
        <v>119</v>
      </c>
      <c r="HQ74" s="2" t="s">
        <v>119</v>
      </c>
      <c r="HR74" s="2"/>
      <c r="HS74" s="2">
        <v>0</v>
      </c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>
        <v>0</v>
      </c>
      <c r="IL74" s="2"/>
      <c r="IM74" s="2"/>
      <c r="IN74" s="2"/>
      <c r="IO74" s="2"/>
      <c r="IP74" s="2"/>
      <c r="IQ74" s="2"/>
      <c r="IR74" s="2"/>
      <c r="IS74" s="2"/>
      <c r="IT74" s="2"/>
      <c r="IU74" s="2"/>
    </row>
    <row r="75" spans="1:255" ht="409.5" x14ac:dyDescent="0.2">
      <c r="A75" s="2">
        <v>17</v>
      </c>
      <c r="B75" s="2">
        <v>1</v>
      </c>
      <c r="C75" s="2">
        <f>ROW(SmtRes!A49)</f>
        <v>49</v>
      </c>
      <c r="D75" s="2">
        <f>ROW(EtalonRes!A48)</f>
        <v>48</v>
      </c>
      <c r="E75" s="2" t="s">
        <v>126</v>
      </c>
      <c r="F75" s="2" t="s">
        <v>127</v>
      </c>
      <c r="G75" s="2" t="s">
        <v>128</v>
      </c>
      <c r="H75" s="2" t="s">
        <v>129</v>
      </c>
      <c r="I75" s="2">
        <f>ROUND(1,7)</f>
        <v>1</v>
      </c>
      <c r="J75" s="2">
        <v>0</v>
      </c>
      <c r="K75" s="2">
        <f>ROUND(1,7)</f>
        <v>1</v>
      </c>
      <c r="L75" s="2"/>
      <c r="M75" s="2"/>
      <c r="N75" s="2"/>
      <c r="O75" s="2">
        <f t="shared" si="52"/>
        <v>1040.8</v>
      </c>
      <c r="P75" s="2">
        <f>SUMIF(SmtRes!AQ46:'SmtRes'!AQ49,"=1",SmtRes!DF46:'SmtRes'!DF49)</f>
        <v>6.82</v>
      </c>
      <c r="Q75" s="2">
        <f>SUMIF(SmtRes!AQ46:'SmtRes'!AQ49,"=1",SmtRes!DG46:'SmtRes'!DG49)</f>
        <v>0</v>
      </c>
      <c r="R75" s="2">
        <f>SUMIF(SmtRes!AQ46:'SmtRes'!AQ49,"=1",SmtRes!DH46:'SmtRes'!DH49)</f>
        <v>0</v>
      </c>
      <c r="S75" s="2">
        <f>SUMIF(SmtRes!AQ46:'SmtRes'!AQ49,"=1",SmtRes!DI46:'SmtRes'!DI49)</f>
        <v>1033.98</v>
      </c>
      <c r="T75" s="2">
        <f t="shared" si="53"/>
        <v>0</v>
      </c>
      <c r="U75" s="2">
        <f>SUMIF(SmtRes!AQ46:'SmtRes'!AQ49,"=1",SmtRes!CV46:'SmtRes'!CV49)</f>
        <v>1.3905000000000001</v>
      </c>
      <c r="V75" s="2">
        <f>SUMIF(SmtRes!AQ46:'SmtRes'!AQ49,"=1",SmtRes!CW46:'SmtRes'!CW49)</f>
        <v>0</v>
      </c>
      <c r="W75" s="2">
        <f t="shared" si="54"/>
        <v>0</v>
      </c>
      <c r="X75" s="2">
        <f t="shared" si="55"/>
        <v>930.58</v>
      </c>
      <c r="Y75" s="2">
        <f t="shared" si="56"/>
        <v>475.63</v>
      </c>
      <c r="Z75" s="2"/>
      <c r="AA75" s="2">
        <v>92701116</v>
      </c>
      <c r="AB75" s="2">
        <f t="shared" si="57"/>
        <v>1039.75458</v>
      </c>
      <c r="AC75" s="2">
        <f>ROUND((SUM(SmtRes!BQ46:'SmtRes'!BQ49)),6)</f>
        <v>5.7787800000000002</v>
      </c>
      <c r="AD75" s="2">
        <f>ROUND((((0)-(0))+AE75),6)</f>
        <v>0</v>
      </c>
      <c r="AE75" s="2">
        <f>ROUND((0),6)</f>
        <v>0</v>
      </c>
      <c r="AF75" s="2">
        <f>ROUND((SUM(SmtRes!BT46:'SmtRes'!BT49)),6)</f>
        <v>1033.9757999999999</v>
      </c>
      <c r="AG75" s="2">
        <f t="shared" si="58"/>
        <v>0</v>
      </c>
      <c r="AH75" s="2">
        <f>(SUM(SmtRes!BU46:'SmtRes'!BU49))</f>
        <v>1.3905000000000001</v>
      </c>
      <c r="AI75" s="2">
        <f>(0)</f>
        <v>0</v>
      </c>
      <c r="AJ75" s="2">
        <f t="shared" si="59"/>
        <v>0</v>
      </c>
      <c r="AK75" s="2">
        <v>771.68678</v>
      </c>
      <c r="AL75" s="2">
        <v>5.7787800000000002</v>
      </c>
      <c r="AM75" s="2">
        <v>0</v>
      </c>
      <c r="AN75" s="2">
        <v>0</v>
      </c>
      <c r="AO75" s="2">
        <v>765.90800000000002</v>
      </c>
      <c r="AP75" s="2">
        <v>0</v>
      </c>
      <c r="AQ75" s="2">
        <v>1.03</v>
      </c>
      <c r="AR75" s="2">
        <v>0</v>
      </c>
      <c r="AS75" s="2">
        <v>0</v>
      </c>
      <c r="AT75" s="2">
        <v>90</v>
      </c>
      <c r="AU75" s="2">
        <v>46</v>
      </c>
      <c r="AV75" s="2">
        <v>1</v>
      </c>
      <c r="AW75" s="2">
        <v>1</v>
      </c>
      <c r="AX75" s="2"/>
      <c r="AY75" s="2"/>
      <c r="AZ75" s="2">
        <v>1</v>
      </c>
      <c r="BA75" s="2">
        <v>1</v>
      </c>
      <c r="BB75" s="2">
        <v>1</v>
      </c>
      <c r="BC75" s="2">
        <v>1</v>
      </c>
      <c r="BD75" s="2" t="s">
        <v>3</v>
      </c>
      <c r="BE75" s="2" t="s">
        <v>3</v>
      </c>
      <c r="BF75" s="2" t="s">
        <v>3</v>
      </c>
      <c r="BG75" s="2" t="s">
        <v>3</v>
      </c>
      <c r="BH75" s="2">
        <v>0</v>
      </c>
      <c r="BI75" s="2">
        <v>2</v>
      </c>
      <c r="BJ75" s="2" t="s">
        <v>130</v>
      </c>
      <c r="BK75" s="2"/>
      <c r="BL75" s="2"/>
      <c r="BM75" s="2">
        <v>111001</v>
      </c>
      <c r="BN75" s="2">
        <v>0</v>
      </c>
      <c r="BO75" s="2" t="s">
        <v>3</v>
      </c>
      <c r="BP75" s="2">
        <v>0</v>
      </c>
      <c r="BQ75" s="2">
        <v>3</v>
      </c>
      <c r="BR75" s="2">
        <v>0</v>
      </c>
      <c r="BS75" s="2">
        <v>1</v>
      </c>
      <c r="BT75" s="2">
        <v>1</v>
      </c>
      <c r="BU75" s="2">
        <v>1</v>
      </c>
      <c r="BV75" s="2">
        <v>1</v>
      </c>
      <c r="BW75" s="2">
        <v>1</v>
      </c>
      <c r="BX75" s="2">
        <v>1</v>
      </c>
      <c r="BY75" s="2" t="s">
        <v>3</v>
      </c>
      <c r="BZ75" s="2">
        <v>90</v>
      </c>
      <c r="CA75" s="2">
        <v>46</v>
      </c>
      <c r="CB75" s="2" t="s">
        <v>3</v>
      </c>
      <c r="CC75" s="2"/>
      <c r="CD75" s="2"/>
      <c r="CE75" s="2">
        <v>0</v>
      </c>
      <c r="CF75" s="2">
        <v>0</v>
      </c>
      <c r="CG75" s="2">
        <v>0</v>
      </c>
      <c r="CH75" s="2"/>
      <c r="CI75" s="2"/>
      <c r="CJ75" s="2"/>
      <c r="CK75" s="2"/>
      <c r="CL75" s="2"/>
      <c r="CM75" s="2">
        <v>0</v>
      </c>
      <c r="CN75" s="7" t="s">
        <v>682</v>
      </c>
      <c r="CO75" s="2">
        <v>0</v>
      </c>
      <c r="CP75" s="2">
        <f t="shared" si="60"/>
        <v>1040.8</v>
      </c>
      <c r="CQ75" s="2">
        <f>SUMIF(SmtRes!AQ46:'SmtRes'!AQ49,"=1",SmtRes!AA46:'SmtRes'!AA49)</f>
        <v>162.36000000000001</v>
      </c>
      <c r="CR75" s="2">
        <f>SUMIF(SmtRes!AQ46:'SmtRes'!AQ49,"=1",SmtRes!AB46:'SmtRes'!AB49)</f>
        <v>0</v>
      </c>
      <c r="CS75" s="2">
        <f>SUMIF(SmtRes!AQ46:'SmtRes'!AQ49,"=1",SmtRes!AC46:'SmtRes'!AC49)</f>
        <v>0</v>
      </c>
      <c r="CT75" s="2">
        <f>SUMIF(SmtRes!AQ46:'SmtRes'!AQ49,"=1",SmtRes!AD46:'SmtRes'!AD49)</f>
        <v>743.6</v>
      </c>
      <c r="CU75" s="2">
        <f t="shared" si="61"/>
        <v>0</v>
      </c>
      <c r="CV75" s="2">
        <f>SUMIF(SmtRes!AQ46:'SmtRes'!AQ49,"=1",SmtRes!BU46:'SmtRes'!BU49)</f>
        <v>1.3905000000000001</v>
      </c>
      <c r="CW75" s="2">
        <f>SUMIF(SmtRes!AQ46:'SmtRes'!AQ49,"=1",SmtRes!BV46:'SmtRes'!BV49)</f>
        <v>0</v>
      </c>
      <c r="CX75" s="2">
        <f t="shared" si="62"/>
        <v>0</v>
      </c>
      <c r="CY75" s="2">
        <f t="shared" si="63"/>
        <v>930.58199999999999</v>
      </c>
      <c r="CZ75" s="2">
        <f t="shared" si="64"/>
        <v>475.63080000000002</v>
      </c>
      <c r="DA75" s="2"/>
      <c r="DB75" s="2">
        <v>10</v>
      </c>
      <c r="DC75" s="2" t="s">
        <v>3</v>
      </c>
      <c r="DD75" s="2" t="s">
        <v>3</v>
      </c>
      <c r="DE75" s="2" t="s">
        <v>131</v>
      </c>
      <c r="DF75" s="2" t="s">
        <v>131</v>
      </c>
      <c r="DG75" s="2" t="s">
        <v>131</v>
      </c>
      <c r="DH75" s="2" t="s">
        <v>3</v>
      </c>
      <c r="DI75" s="2" t="s">
        <v>131</v>
      </c>
      <c r="DJ75" s="2" t="s">
        <v>131</v>
      </c>
      <c r="DK75" s="2" t="s">
        <v>3</v>
      </c>
      <c r="DL75" s="2" t="s">
        <v>3</v>
      </c>
      <c r="DM75" s="2" t="s">
        <v>3</v>
      </c>
      <c r="DN75" s="2">
        <v>0</v>
      </c>
      <c r="DO75" s="2">
        <v>0</v>
      </c>
      <c r="DP75" s="2">
        <v>1</v>
      </c>
      <c r="DQ75" s="2">
        <v>1</v>
      </c>
      <c r="DR75" s="2"/>
      <c r="DS75" s="2"/>
      <c r="DT75" s="2"/>
      <c r="DU75" s="2">
        <v>1013</v>
      </c>
      <c r="DV75" s="2" t="s">
        <v>129</v>
      </c>
      <c r="DW75" s="2" t="s">
        <v>129</v>
      </c>
      <c r="DX75" s="2">
        <v>1</v>
      </c>
      <c r="DY75" s="2"/>
      <c r="DZ75" s="2" t="s">
        <v>3</v>
      </c>
      <c r="EA75" s="2" t="s">
        <v>3</v>
      </c>
      <c r="EB75" s="2" t="s">
        <v>3</v>
      </c>
      <c r="EC75" s="2" t="s">
        <v>3</v>
      </c>
      <c r="ED75" s="2"/>
      <c r="EE75" s="2">
        <v>89369714</v>
      </c>
      <c r="EF75" s="2">
        <v>3</v>
      </c>
      <c r="EG75" s="2" t="s">
        <v>132</v>
      </c>
      <c r="EH75" s="2">
        <v>0</v>
      </c>
      <c r="EI75" s="2" t="s">
        <v>3</v>
      </c>
      <c r="EJ75" s="2">
        <v>2</v>
      </c>
      <c r="EK75" s="2">
        <v>111001</v>
      </c>
      <c r="EL75" s="2" t="s">
        <v>133</v>
      </c>
      <c r="EM75" s="2" t="s">
        <v>134</v>
      </c>
      <c r="EN75" s="2"/>
      <c r="EO75" s="2" t="s">
        <v>135</v>
      </c>
      <c r="EP75" s="2"/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1.03</v>
      </c>
      <c r="EX75" s="2">
        <v>0</v>
      </c>
      <c r="EY75" s="2">
        <v>0</v>
      </c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>
        <v>0</v>
      </c>
      <c r="FR75" s="2">
        <v>0</v>
      </c>
      <c r="FS75" s="2">
        <v>0</v>
      </c>
      <c r="FT75" s="2"/>
      <c r="FU75" s="2"/>
      <c r="FV75" s="2"/>
      <c r="FW75" s="2"/>
      <c r="FX75" s="2">
        <v>90</v>
      </c>
      <c r="FY75" s="2">
        <v>46</v>
      </c>
      <c r="FZ75" s="2"/>
      <c r="GA75" s="2" t="s">
        <v>3</v>
      </c>
      <c r="GB75" s="2"/>
      <c r="GC75" s="2"/>
      <c r="GD75" s="2">
        <v>1</v>
      </c>
      <c r="GE75" s="2"/>
      <c r="GF75" s="2">
        <v>-63894579</v>
      </c>
      <c r="GG75" s="2">
        <v>2</v>
      </c>
      <c r="GH75" s="2">
        <v>1</v>
      </c>
      <c r="GI75" s="2">
        <v>-2</v>
      </c>
      <c r="GJ75" s="2">
        <v>0</v>
      </c>
      <c r="GK75" s="2">
        <v>0</v>
      </c>
      <c r="GL75" s="2">
        <f t="shared" si="65"/>
        <v>0</v>
      </c>
      <c r="GM75" s="2">
        <f t="shared" si="66"/>
        <v>2447.0100000000002</v>
      </c>
      <c r="GN75" s="2">
        <f t="shared" si="67"/>
        <v>0</v>
      </c>
      <c r="GO75" s="2">
        <f t="shared" si="68"/>
        <v>2447.0100000000002</v>
      </c>
      <c r="GP75" s="2">
        <f t="shared" si="69"/>
        <v>0</v>
      </c>
      <c r="GQ75" s="2"/>
      <c r="GR75" s="2">
        <v>0</v>
      </c>
      <c r="GS75" s="2">
        <v>3</v>
      </c>
      <c r="GT75" s="2">
        <v>0</v>
      </c>
      <c r="GU75" s="2" t="s">
        <v>3</v>
      </c>
      <c r="GV75" s="2">
        <f t="shared" si="70"/>
        <v>0</v>
      </c>
      <c r="GW75" s="2">
        <v>1</v>
      </c>
      <c r="GX75" s="2">
        <f t="shared" si="71"/>
        <v>0</v>
      </c>
      <c r="GY75" s="2"/>
      <c r="GZ75" s="2"/>
      <c r="HA75" s="2">
        <v>0</v>
      </c>
      <c r="HB75" s="2">
        <v>0</v>
      </c>
      <c r="HC75" s="2">
        <f t="shared" si="72"/>
        <v>0</v>
      </c>
      <c r="HD75" s="2"/>
      <c r="HE75" s="2" t="s">
        <v>3</v>
      </c>
      <c r="HF75" s="2" t="s">
        <v>3</v>
      </c>
      <c r="HG75" s="2"/>
      <c r="HH75" s="2"/>
      <c r="HI75" s="2"/>
      <c r="HJ75" s="2"/>
      <c r="HK75" s="2"/>
      <c r="HL75" s="2"/>
      <c r="HM75" s="2" t="s">
        <v>3</v>
      </c>
      <c r="HN75" s="2" t="s">
        <v>136</v>
      </c>
      <c r="HO75" s="2" t="s">
        <v>137</v>
      </c>
      <c r="HP75" s="2" t="s">
        <v>133</v>
      </c>
      <c r="HQ75" s="2" t="s">
        <v>133</v>
      </c>
      <c r="HR75" s="2"/>
      <c r="HS75" s="2">
        <v>0</v>
      </c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>
        <v>0</v>
      </c>
      <c r="IL75" s="2"/>
      <c r="IM75" s="2"/>
      <c r="IN75" s="2"/>
      <c r="IO75" s="2"/>
      <c r="IP75" s="2"/>
      <c r="IQ75" s="2"/>
      <c r="IR75" s="2"/>
      <c r="IS75" s="2"/>
      <c r="IT75" s="2"/>
      <c r="IU75" s="2"/>
    </row>
    <row r="76" spans="1:255" x14ac:dyDescent="0.2">
      <c r="A76" s="2">
        <v>18</v>
      </c>
      <c r="B76" s="2">
        <v>1</v>
      </c>
      <c r="C76" s="2">
        <v>48</v>
      </c>
      <c r="D76" s="2"/>
      <c r="E76" s="2" t="s">
        <v>138</v>
      </c>
      <c r="F76" s="2" t="s">
        <v>139</v>
      </c>
      <c r="G76" s="2" t="s">
        <v>140</v>
      </c>
      <c r="H76" s="2" t="s">
        <v>141</v>
      </c>
      <c r="I76" s="2">
        <f>J76</f>
        <v>2</v>
      </c>
      <c r="J76" s="2">
        <v>2</v>
      </c>
      <c r="K76" s="2">
        <v>2</v>
      </c>
      <c r="L76" s="2"/>
      <c r="M76" s="2"/>
      <c r="N76" s="2"/>
      <c r="O76" s="2">
        <f>ROUND(P76,2)</f>
        <v>15.32</v>
      </c>
      <c r="P76" s="2">
        <f>ROUND(ROUND(ROUND(SUMIF(SmtRes!AQ46:'SmtRes'!AQ49,"=1",SmtRes!CU46:'SmtRes'!CU49),2),2)*I76/100,2)</f>
        <v>15.32</v>
      </c>
      <c r="Q76" s="2">
        <f>ROUND(CR76*I76,2)</f>
        <v>0</v>
      </c>
      <c r="R76" s="2">
        <f>ROUND(CS76*I76,2)</f>
        <v>0</v>
      </c>
      <c r="S76" s="2">
        <f>ROUND(CT76*I76,2)</f>
        <v>0</v>
      </c>
      <c r="T76" s="2">
        <f t="shared" si="53"/>
        <v>0</v>
      </c>
      <c r="U76" s="2">
        <f>ROUND(CV76*I76,7)</f>
        <v>0</v>
      </c>
      <c r="V76" s="2">
        <f>ROUND(CW76*I76,7)</f>
        <v>0</v>
      </c>
      <c r="W76" s="2">
        <f t="shared" si="54"/>
        <v>0</v>
      </c>
      <c r="X76" s="2">
        <f t="shared" si="55"/>
        <v>0</v>
      </c>
      <c r="Y76" s="2">
        <f t="shared" si="56"/>
        <v>0</v>
      </c>
      <c r="Z76" s="2"/>
      <c r="AA76" s="2">
        <v>92701116</v>
      </c>
      <c r="AB76" s="2">
        <f t="shared" si="57"/>
        <v>0</v>
      </c>
      <c r="AC76" s="2">
        <f>ROUND((ES76),6)</f>
        <v>0</v>
      </c>
      <c r="AD76" s="2">
        <f>ROUND((((ET76)-(EU76))+AE76),6)</f>
        <v>0</v>
      </c>
      <c r="AE76" s="2">
        <f>ROUND((EU76),6)</f>
        <v>0</v>
      </c>
      <c r="AF76" s="2">
        <f>ROUND((EV76),6)</f>
        <v>0</v>
      </c>
      <c r="AG76" s="2">
        <f t="shared" si="58"/>
        <v>0</v>
      </c>
      <c r="AH76" s="2">
        <f>(EW76)</f>
        <v>0</v>
      </c>
      <c r="AI76" s="2">
        <f>(EX76)</f>
        <v>0</v>
      </c>
      <c r="AJ76" s="2">
        <f t="shared" si="59"/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90</v>
      </c>
      <c r="AU76" s="2">
        <v>46</v>
      </c>
      <c r="AV76" s="2">
        <v>1</v>
      </c>
      <c r="AW76" s="2">
        <v>1</v>
      </c>
      <c r="AX76" s="2"/>
      <c r="AY76" s="2"/>
      <c r="AZ76" s="2">
        <v>1</v>
      </c>
      <c r="BA76" s="2">
        <v>1</v>
      </c>
      <c r="BB76" s="2">
        <v>1</v>
      </c>
      <c r="BC76" s="2">
        <v>1</v>
      </c>
      <c r="BD76" s="2" t="s">
        <v>3</v>
      </c>
      <c r="BE76" s="2" t="s">
        <v>3</v>
      </c>
      <c r="BF76" s="2" t="s">
        <v>3</v>
      </c>
      <c r="BG76" s="2" t="s">
        <v>3</v>
      </c>
      <c r="BH76" s="2">
        <v>3</v>
      </c>
      <c r="BI76" s="2">
        <v>2</v>
      </c>
      <c r="BJ76" s="2" t="s">
        <v>3</v>
      </c>
      <c r="BK76" s="2"/>
      <c r="BL76" s="2"/>
      <c r="BM76" s="2">
        <v>111001</v>
      </c>
      <c r="BN76" s="2">
        <v>0</v>
      </c>
      <c r="BO76" s="2" t="s">
        <v>3</v>
      </c>
      <c r="BP76" s="2">
        <v>0</v>
      </c>
      <c r="BQ76" s="2">
        <v>3</v>
      </c>
      <c r="BR76" s="2">
        <v>0</v>
      </c>
      <c r="BS76" s="2">
        <v>1</v>
      </c>
      <c r="BT76" s="2">
        <v>1</v>
      </c>
      <c r="BU76" s="2">
        <v>1</v>
      </c>
      <c r="BV76" s="2">
        <v>1</v>
      </c>
      <c r="BW76" s="2">
        <v>1</v>
      </c>
      <c r="BX76" s="2">
        <v>1</v>
      </c>
      <c r="BY76" s="2" t="s">
        <v>3</v>
      </c>
      <c r="BZ76" s="2">
        <v>90</v>
      </c>
      <c r="CA76" s="2">
        <v>46</v>
      </c>
      <c r="CB76" s="2" t="s">
        <v>3</v>
      </c>
      <c r="CC76" s="2"/>
      <c r="CD76" s="2"/>
      <c r="CE76" s="2">
        <v>0</v>
      </c>
      <c r="CF76" s="2">
        <v>0</v>
      </c>
      <c r="CG76" s="2">
        <v>0</v>
      </c>
      <c r="CH76" s="2"/>
      <c r="CI76" s="2"/>
      <c r="CJ76" s="2"/>
      <c r="CK76" s="2"/>
      <c r="CL76" s="2"/>
      <c r="CM76" s="2">
        <v>0</v>
      </c>
      <c r="CN76" s="2" t="s">
        <v>3</v>
      </c>
      <c r="CO76" s="2">
        <v>0</v>
      </c>
      <c r="CP76" s="2">
        <f>0</f>
        <v>0</v>
      </c>
      <c r="CQ76" s="2">
        <f>0</f>
        <v>0</v>
      </c>
      <c r="CR76" s="2">
        <f>0</f>
        <v>0</v>
      </c>
      <c r="CS76" s="2">
        <f>0</f>
        <v>0</v>
      </c>
      <c r="CT76" s="2">
        <f>0</f>
        <v>0</v>
      </c>
      <c r="CU76" s="2">
        <f>0</f>
        <v>0</v>
      </c>
      <c r="CV76" s="2">
        <f>0</f>
        <v>0</v>
      </c>
      <c r="CW76" s="2">
        <f>0</f>
        <v>0</v>
      </c>
      <c r="CX76" s="2">
        <f>0</f>
        <v>0</v>
      </c>
      <c r="CY76" s="2">
        <f>0</f>
        <v>0</v>
      </c>
      <c r="CZ76" s="2">
        <f>0</f>
        <v>0</v>
      </c>
      <c r="DA76" s="2"/>
      <c r="DB76" s="2"/>
      <c r="DC76" s="2" t="s">
        <v>3</v>
      </c>
      <c r="DD76" s="2" t="s">
        <v>3</v>
      </c>
      <c r="DE76" s="2" t="s">
        <v>3</v>
      </c>
      <c r="DF76" s="2" t="s">
        <v>3</v>
      </c>
      <c r="DG76" s="2" t="s">
        <v>3</v>
      </c>
      <c r="DH76" s="2" t="s">
        <v>3</v>
      </c>
      <c r="DI76" s="2" t="s">
        <v>3</v>
      </c>
      <c r="DJ76" s="2" t="s">
        <v>3</v>
      </c>
      <c r="DK76" s="2" t="s">
        <v>3</v>
      </c>
      <c r="DL76" s="2" t="s">
        <v>3</v>
      </c>
      <c r="DM76" s="2" t="s">
        <v>3</v>
      </c>
      <c r="DN76" s="2">
        <v>0</v>
      </c>
      <c r="DO76" s="2">
        <v>0</v>
      </c>
      <c r="DP76" s="2">
        <v>1</v>
      </c>
      <c r="DQ76" s="2">
        <v>1</v>
      </c>
      <c r="DR76" s="2"/>
      <c r="DS76" s="2"/>
      <c r="DT76" s="2"/>
      <c r="DU76" s="2">
        <v>1013</v>
      </c>
      <c r="DV76" s="2" t="s">
        <v>141</v>
      </c>
      <c r="DW76" s="2" t="s">
        <v>141</v>
      </c>
      <c r="DX76" s="2">
        <v>1</v>
      </c>
      <c r="DY76" s="2"/>
      <c r="DZ76" s="2" t="s">
        <v>3</v>
      </c>
      <c r="EA76" s="2" t="s">
        <v>3</v>
      </c>
      <c r="EB76" s="2" t="s">
        <v>3</v>
      </c>
      <c r="EC76" s="2" t="s">
        <v>3</v>
      </c>
      <c r="ED76" s="2"/>
      <c r="EE76" s="2">
        <v>89369714</v>
      </c>
      <c r="EF76" s="2">
        <v>3</v>
      </c>
      <c r="EG76" s="2" t="s">
        <v>132</v>
      </c>
      <c r="EH76" s="2">
        <v>0</v>
      </c>
      <c r="EI76" s="2" t="s">
        <v>3</v>
      </c>
      <c r="EJ76" s="2">
        <v>2</v>
      </c>
      <c r="EK76" s="2">
        <v>111001</v>
      </c>
      <c r="EL76" s="2" t="s">
        <v>133</v>
      </c>
      <c r="EM76" s="2" t="s">
        <v>134</v>
      </c>
      <c r="EN76" s="2"/>
      <c r="EO76" s="2" t="s">
        <v>3</v>
      </c>
      <c r="EP76" s="2"/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>
        <v>0</v>
      </c>
      <c r="FR76" s="2">
        <v>0</v>
      </c>
      <c r="FS76" s="2">
        <v>0</v>
      </c>
      <c r="FT76" s="2"/>
      <c r="FU76" s="2"/>
      <c r="FV76" s="2"/>
      <c r="FW76" s="2"/>
      <c r="FX76" s="2">
        <v>90</v>
      </c>
      <c r="FY76" s="2">
        <v>46</v>
      </c>
      <c r="FZ76" s="2"/>
      <c r="GA76" s="2" t="s">
        <v>3</v>
      </c>
      <c r="GB76" s="2"/>
      <c r="GC76" s="2"/>
      <c r="GD76" s="2">
        <v>1</v>
      </c>
      <c r="GE76" s="2"/>
      <c r="GF76" s="2">
        <v>274903907</v>
      </c>
      <c r="GG76" s="2">
        <v>2</v>
      </c>
      <c r="GH76" s="2">
        <v>1</v>
      </c>
      <c r="GI76" s="2">
        <v>-2</v>
      </c>
      <c r="GJ76" s="2">
        <v>0</v>
      </c>
      <c r="GK76" s="2">
        <v>0</v>
      </c>
      <c r="GL76" s="2">
        <f t="shared" si="65"/>
        <v>0</v>
      </c>
      <c r="GM76" s="2">
        <f t="shared" si="66"/>
        <v>15.32</v>
      </c>
      <c r="GN76" s="2">
        <f t="shared" si="67"/>
        <v>0</v>
      </c>
      <c r="GO76" s="2">
        <f t="shared" si="68"/>
        <v>15.32</v>
      </c>
      <c r="GP76" s="2">
        <f t="shared" si="69"/>
        <v>0</v>
      </c>
      <c r="GQ76" s="2"/>
      <c r="GR76" s="2">
        <v>0</v>
      </c>
      <c r="GS76" s="2">
        <v>3</v>
      </c>
      <c r="GT76" s="2">
        <v>0</v>
      </c>
      <c r="GU76" s="2" t="s">
        <v>3</v>
      </c>
      <c r="GV76" s="2">
        <f t="shared" si="70"/>
        <v>0</v>
      </c>
      <c r="GW76" s="2">
        <v>1</v>
      </c>
      <c r="GX76" s="2">
        <f t="shared" si="71"/>
        <v>0</v>
      </c>
      <c r="GY76" s="2"/>
      <c r="GZ76" s="2"/>
      <c r="HA76" s="2">
        <v>0</v>
      </c>
      <c r="HB76" s="2">
        <v>0</v>
      </c>
      <c r="HC76" s="2">
        <f>0</f>
        <v>0</v>
      </c>
      <c r="HD76" s="2"/>
      <c r="HE76" s="2" t="s">
        <v>3</v>
      </c>
      <c r="HF76" s="2" t="s">
        <v>3</v>
      </c>
      <c r="HG76" s="2"/>
      <c r="HH76" s="2"/>
      <c r="HI76" s="2"/>
      <c r="HJ76" s="2"/>
      <c r="HK76" s="2"/>
      <c r="HL76" s="2"/>
      <c r="HM76" s="2" t="s">
        <v>3</v>
      </c>
      <c r="HN76" s="2" t="s">
        <v>136</v>
      </c>
      <c r="HO76" s="2" t="s">
        <v>137</v>
      </c>
      <c r="HP76" s="2" t="s">
        <v>133</v>
      </c>
      <c r="HQ76" s="2" t="s">
        <v>133</v>
      </c>
      <c r="HR76" s="2"/>
      <c r="HS76" s="2">
        <v>0</v>
      </c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>
        <v>0</v>
      </c>
      <c r="IL76" s="2"/>
      <c r="IM76" s="2"/>
      <c r="IN76" s="2"/>
      <c r="IO76" s="2"/>
      <c r="IP76" s="2"/>
      <c r="IQ76" s="2"/>
      <c r="IR76" s="2"/>
      <c r="IS76" s="2"/>
      <c r="IT76" s="2"/>
      <c r="IU76" s="2"/>
    </row>
    <row r="77" spans="1:255" x14ac:dyDescent="0.2">
      <c r="A77" s="2">
        <v>18</v>
      </c>
      <c r="B77" s="2">
        <v>1</v>
      </c>
      <c r="C77" s="2">
        <v>49</v>
      </c>
      <c r="D77" s="2"/>
      <c r="E77" s="2" t="s">
        <v>142</v>
      </c>
      <c r="F77" s="2" t="s">
        <v>143</v>
      </c>
      <c r="G77" s="2" t="s">
        <v>144</v>
      </c>
      <c r="H77" s="2" t="s">
        <v>145</v>
      </c>
      <c r="I77" s="2">
        <f>I75*J77</f>
        <v>1</v>
      </c>
      <c r="J77" s="2">
        <v>1</v>
      </c>
      <c r="K77" s="2">
        <v>1</v>
      </c>
      <c r="L77" s="2"/>
      <c r="M77" s="2"/>
      <c r="N77" s="2"/>
      <c r="O77" s="2">
        <f t="shared" ref="O77:O82" si="73">ROUND(CP77,2)</f>
        <v>21332.39</v>
      </c>
      <c r="P77" s="2">
        <f>ROUND(CQ77*I77,2)</f>
        <v>21332.39</v>
      </c>
      <c r="Q77" s="2">
        <f>ROUND(CR77*I77,2)</f>
        <v>0</v>
      </c>
      <c r="R77" s="2">
        <f>ROUND(CS77*I77,2)</f>
        <v>0</v>
      </c>
      <c r="S77" s="2">
        <f>ROUND(CT77*I77,2)</f>
        <v>0</v>
      </c>
      <c r="T77" s="2">
        <f t="shared" si="53"/>
        <v>0</v>
      </c>
      <c r="U77" s="2">
        <f>ROUND(CV77*I77,7)</f>
        <v>0</v>
      </c>
      <c r="V77" s="2">
        <f>ROUND(CW77*I77,7)</f>
        <v>0</v>
      </c>
      <c r="W77" s="2">
        <f t="shared" si="54"/>
        <v>0</v>
      </c>
      <c r="X77" s="2">
        <f t="shared" si="55"/>
        <v>0</v>
      </c>
      <c r="Y77" s="2">
        <f t="shared" si="56"/>
        <v>0</v>
      </c>
      <c r="Z77" s="2"/>
      <c r="AA77" s="2">
        <v>92701116</v>
      </c>
      <c r="AB77" s="2">
        <f t="shared" si="57"/>
        <v>18232.810000000001</v>
      </c>
      <c r="AC77" s="2">
        <f>ROUND((ES77),6)</f>
        <v>18232.810000000001</v>
      </c>
      <c r="AD77" s="2">
        <f>ROUND((((ET77)-(EU77))+AE77),6)</f>
        <v>0</v>
      </c>
      <c r="AE77" s="2">
        <f>ROUND((EU77),6)</f>
        <v>0</v>
      </c>
      <c r="AF77" s="2">
        <f>ROUND((EV77),6)</f>
        <v>0</v>
      </c>
      <c r="AG77" s="2">
        <f t="shared" si="58"/>
        <v>0</v>
      </c>
      <c r="AH77" s="2">
        <f>(EW77)</f>
        <v>0</v>
      </c>
      <c r="AI77" s="2">
        <f>(EX77)</f>
        <v>0</v>
      </c>
      <c r="AJ77" s="2">
        <f t="shared" si="59"/>
        <v>0</v>
      </c>
      <c r="AK77" s="2">
        <v>18232.810000000001</v>
      </c>
      <c r="AL77" s="2">
        <v>18232.810000000001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1</v>
      </c>
      <c r="AW77" s="2">
        <v>1</v>
      </c>
      <c r="AX77" s="2"/>
      <c r="AY77" s="2"/>
      <c r="AZ77" s="2">
        <v>1</v>
      </c>
      <c r="BA77" s="2">
        <v>1</v>
      </c>
      <c r="BB77" s="2">
        <v>1</v>
      </c>
      <c r="BC77" s="2">
        <v>1.17</v>
      </c>
      <c r="BD77" s="2" t="s">
        <v>3</v>
      </c>
      <c r="BE77" s="2" t="s">
        <v>3</v>
      </c>
      <c r="BF77" s="2" t="s">
        <v>3</v>
      </c>
      <c r="BG77" s="2" t="s">
        <v>3</v>
      </c>
      <c r="BH77" s="2">
        <v>3</v>
      </c>
      <c r="BI77" s="2">
        <v>3</v>
      </c>
      <c r="BJ77" s="2" t="s">
        <v>146</v>
      </c>
      <c r="BK77" s="2"/>
      <c r="BL77" s="2"/>
      <c r="BM77" s="2">
        <v>600001</v>
      </c>
      <c r="BN77" s="2">
        <v>0</v>
      </c>
      <c r="BO77" s="2" t="s">
        <v>3</v>
      </c>
      <c r="BP77" s="2">
        <v>0</v>
      </c>
      <c r="BQ77" s="2">
        <v>5</v>
      </c>
      <c r="BR77" s="2">
        <v>0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 t="s">
        <v>3</v>
      </c>
      <c r="BZ77" s="2">
        <v>90</v>
      </c>
      <c r="CA77" s="2">
        <v>46</v>
      </c>
      <c r="CB77" s="2" t="s">
        <v>3</v>
      </c>
      <c r="CC77" s="2"/>
      <c r="CD77" s="2"/>
      <c r="CE77" s="2">
        <v>0</v>
      </c>
      <c r="CF77" s="2">
        <v>0</v>
      </c>
      <c r="CG77" s="2">
        <v>0</v>
      </c>
      <c r="CH77" s="2"/>
      <c r="CI77" s="2"/>
      <c r="CJ77" s="2"/>
      <c r="CK77" s="2"/>
      <c r="CL77" s="2"/>
      <c r="CM77" s="2">
        <v>0</v>
      </c>
      <c r="CN77" s="2" t="s">
        <v>3</v>
      </c>
      <c r="CO77" s="2">
        <v>0</v>
      </c>
      <c r="CP77" s="2">
        <f t="shared" ref="CP77:CP82" si="74">(P77+Q77+S77+R77)</f>
        <v>21332.39</v>
      </c>
      <c r="CQ77" s="2">
        <f>ROUND(AL77*BC77,2)</f>
        <v>21332.39</v>
      </c>
      <c r="CR77" s="2">
        <f>ROUND(AM77*BB77,2)</f>
        <v>0</v>
      </c>
      <c r="CS77" s="2">
        <f>ROUND(AN77*BS77,2)</f>
        <v>0</v>
      </c>
      <c r="CT77" s="2">
        <f>ROUND(AO77*BA77,2)</f>
        <v>0</v>
      </c>
      <c r="CU77" s="2">
        <f>AG77</f>
        <v>0</v>
      </c>
      <c r="CV77" s="2">
        <f>AH77</f>
        <v>0</v>
      </c>
      <c r="CW77" s="2">
        <f>AI77</f>
        <v>0</v>
      </c>
      <c r="CX77" s="2">
        <f>AJ77</f>
        <v>0</v>
      </c>
      <c r="CY77" s="2">
        <f>0</f>
        <v>0</v>
      </c>
      <c r="CZ77" s="2">
        <f>0</f>
        <v>0</v>
      </c>
      <c r="DA77" s="2"/>
      <c r="DB77" s="2"/>
      <c r="DC77" s="2" t="s">
        <v>3</v>
      </c>
      <c r="DD77" s="2" t="s">
        <v>3</v>
      </c>
      <c r="DE77" s="2" t="s">
        <v>3</v>
      </c>
      <c r="DF77" s="2" t="s">
        <v>3</v>
      </c>
      <c r="DG77" s="2" t="s">
        <v>3</v>
      </c>
      <c r="DH77" s="2" t="s">
        <v>3</v>
      </c>
      <c r="DI77" s="2" t="s">
        <v>3</v>
      </c>
      <c r="DJ77" s="2" t="s">
        <v>3</v>
      </c>
      <c r="DK77" s="2" t="s">
        <v>3</v>
      </c>
      <c r="DL77" s="2" t="s">
        <v>3</v>
      </c>
      <c r="DM77" s="2" t="s">
        <v>3</v>
      </c>
      <c r="DN77" s="2">
        <v>0</v>
      </c>
      <c r="DO77" s="2">
        <v>0</v>
      </c>
      <c r="DP77" s="2">
        <v>1</v>
      </c>
      <c r="DQ77" s="2">
        <v>1</v>
      </c>
      <c r="DR77" s="2"/>
      <c r="DS77" s="2"/>
      <c r="DT77" s="2"/>
      <c r="DU77" s="2">
        <v>1013</v>
      </c>
      <c r="DV77" s="2" t="s">
        <v>145</v>
      </c>
      <c r="DW77" s="2" t="s">
        <v>145</v>
      </c>
      <c r="DX77" s="2">
        <v>1</v>
      </c>
      <c r="DY77" s="2"/>
      <c r="DZ77" s="2" t="s">
        <v>3</v>
      </c>
      <c r="EA77" s="2" t="s">
        <v>3</v>
      </c>
      <c r="EB77" s="2" t="s">
        <v>3</v>
      </c>
      <c r="EC77" s="2" t="s">
        <v>3</v>
      </c>
      <c r="ED77" s="2"/>
      <c r="EE77" s="2">
        <v>89369766</v>
      </c>
      <c r="EF77" s="2">
        <v>5</v>
      </c>
      <c r="EG77" s="2" t="s">
        <v>147</v>
      </c>
      <c r="EH77" s="2">
        <v>0</v>
      </c>
      <c r="EI77" s="2" t="s">
        <v>3</v>
      </c>
      <c r="EJ77" s="2">
        <v>3</v>
      </c>
      <c r="EK77" s="2">
        <v>600001</v>
      </c>
      <c r="EL77" s="2" t="s">
        <v>148</v>
      </c>
      <c r="EM77" s="2" t="s">
        <v>149</v>
      </c>
      <c r="EN77" s="2"/>
      <c r="EO77" s="2" t="s">
        <v>3</v>
      </c>
      <c r="EP77" s="2"/>
      <c r="EQ77" s="2">
        <v>0</v>
      </c>
      <c r="ER77" s="2">
        <v>18232.810000000001</v>
      </c>
      <c r="ES77" s="2">
        <v>18232.810000000001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>
        <v>0</v>
      </c>
      <c r="FR77" s="2">
        <f>P77</f>
        <v>21332.39</v>
      </c>
      <c r="FS77" s="2">
        <v>0</v>
      </c>
      <c r="FT77" s="2"/>
      <c r="FU77" s="2"/>
      <c r="FV77" s="2"/>
      <c r="FW77" s="2"/>
      <c r="FX77" s="2">
        <v>90</v>
      </c>
      <c r="FY77" s="2">
        <v>46</v>
      </c>
      <c r="FZ77" s="2"/>
      <c r="GA77" s="2" t="s">
        <v>3</v>
      </c>
      <c r="GB77" s="2"/>
      <c r="GC77" s="2"/>
      <c r="GD77" s="2">
        <v>1</v>
      </c>
      <c r="GE77" s="2"/>
      <c r="GF77" s="2">
        <v>856425188</v>
      </c>
      <c r="GG77" s="2">
        <v>2</v>
      </c>
      <c r="GH77" s="2">
        <v>1</v>
      </c>
      <c r="GI77" s="2">
        <v>2</v>
      </c>
      <c r="GJ77" s="2">
        <v>0</v>
      </c>
      <c r="GK77" s="2">
        <v>0</v>
      </c>
      <c r="GL77" s="2">
        <f t="shared" si="65"/>
        <v>0</v>
      </c>
      <c r="GM77" s="2">
        <f t="shared" si="66"/>
        <v>21332.39</v>
      </c>
      <c r="GN77" s="2">
        <f t="shared" si="67"/>
        <v>0</v>
      </c>
      <c r="GO77" s="2">
        <f t="shared" si="68"/>
        <v>0</v>
      </c>
      <c r="GP77" s="2">
        <f t="shared" si="69"/>
        <v>0</v>
      </c>
      <c r="GQ77" s="2"/>
      <c r="GR77" s="2">
        <v>0</v>
      </c>
      <c r="GS77" s="2">
        <v>3</v>
      </c>
      <c r="GT77" s="2">
        <v>0</v>
      </c>
      <c r="GU77" s="2" t="s">
        <v>3</v>
      </c>
      <c r="GV77" s="2">
        <f t="shared" si="70"/>
        <v>0</v>
      </c>
      <c r="GW77" s="2">
        <v>1</v>
      </c>
      <c r="GX77" s="2">
        <f t="shared" si="71"/>
        <v>0</v>
      </c>
      <c r="GY77" s="2"/>
      <c r="GZ77" s="2"/>
      <c r="HA77" s="2">
        <v>0</v>
      </c>
      <c r="HB77" s="2">
        <v>0</v>
      </c>
      <c r="HC77" s="2">
        <f t="shared" ref="HC77:HC82" si="75">GV77*GW77</f>
        <v>0</v>
      </c>
      <c r="HD77" s="2"/>
      <c r="HE77" s="2" t="s">
        <v>3</v>
      </c>
      <c r="HF77" s="2" t="s">
        <v>3</v>
      </c>
      <c r="HG77" s="2"/>
      <c r="HH77" s="2"/>
      <c r="HI77" s="2"/>
      <c r="HJ77" s="2"/>
      <c r="HK77" s="2"/>
      <c r="HL77" s="2"/>
      <c r="HM77" s="2" t="s">
        <v>3</v>
      </c>
      <c r="HN77" s="2" t="s">
        <v>3</v>
      </c>
      <c r="HO77" s="2" t="s">
        <v>3</v>
      </c>
      <c r="HP77" s="2" t="s">
        <v>3</v>
      </c>
      <c r="HQ77" s="2" t="s">
        <v>3</v>
      </c>
      <c r="HR77" s="2"/>
      <c r="HS77" s="2">
        <v>0</v>
      </c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>
        <v>0</v>
      </c>
      <c r="IL77" s="2"/>
      <c r="IM77" s="2"/>
      <c r="IN77" s="2"/>
      <c r="IO77" s="2"/>
      <c r="IP77" s="2"/>
      <c r="IQ77" s="2"/>
      <c r="IR77" s="2"/>
      <c r="IS77" s="2"/>
      <c r="IT77" s="2"/>
      <c r="IU77" s="2"/>
    </row>
    <row r="78" spans="1:255" ht="409.5" x14ac:dyDescent="0.2">
      <c r="A78" s="2">
        <v>17</v>
      </c>
      <c r="B78" s="2">
        <v>1</v>
      </c>
      <c r="C78" s="2">
        <f>ROW(SmtRes!A53)</f>
        <v>53</v>
      </c>
      <c r="D78" s="2">
        <f>ROW(EtalonRes!A52)</f>
        <v>52</v>
      </c>
      <c r="E78" s="2" t="s">
        <v>150</v>
      </c>
      <c r="F78" s="2" t="s">
        <v>151</v>
      </c>
      <c r="G78" s="2" t="s">
        <v>152</v>
      </c>
      <c r="H78" s="2" t="s">
        <v>21</v>
      </c>
      <c r="I78" s="2">
        <f>ROUND((1)/100,7)</f>
        <v>0.01</v>
      </c>
      <c r="J78" s="2">
        <v>0</v>
      </c>
      <c r="K78" s="2">
        <f>ROUND((1)/100,7)</f>
        <v>0.01</v>
      </c>
      <c r="L78" s="2"/>
      <c r="M78" s="2"/>
      <c r="N78" s="2"/>
      <c r="O78" s="2">
        <f t="shared" si="73"/>
        <v>704.76</v>
      </c>
      <c r="P78" s="2">
        <f>SUMIF(SmtRes!AQ50:'SmtRes'!AQ53,"=1",SmtRes!DF50:'SmtRes'!DF53)</f>
        <v>0</v>
      </c>
      <c r="Q78" s="2">
        <f>SUMIF(SmtRes!AQ50:'SmtRes'!AQ53,"=1",SmtRes!DG50:'SmtRes'!DG53)</f>
        <v>0.17</v>
      </c>
      <c r="R78" s="2">
        <f>SUMIF(SmtRes!AQ50:'SmtRes'!AQ53,"=1",SmtRes!DH50:'SmtRes'!DH53)</f>
        <v>1.84</v>
      </c>
      <c r="S78" s="2">
        <f>SUMIF(SmtRes!AQ50:'SmtRes'!AQ53,"=1",SmtRes!DI50:'SmtRes'!DI53)</f>
        <v>702.75</v>
      </c>
      <c r="T78" s="2">
        <f t="shared" si="53"/>
        <v>0</v>
      </c>
      <c r="U78" s="2">
        <f>SUMIF(SmtRes!AQ50:'SmtRes'!AQ53,"=1",SmtRes!CV50:'SmtRes'!CV53)</f>
        <v>1.09595</v>
      </c>
      <c r="V78" s="2">
        <f>SUMIF(SmtRes!AQ50:'SmtRes'!AQ53,"=1",SmtRes!CW50:'SmtRes'!CW53)</f>
        <v>2.875E-3</v>
      </c>
      <c r="W78" s="2">
        <f t="shared" si="54"/>
        <v>0</v>
      </c>
      <c r="X78" s="2">
        <f t="shared" si="55"/>
        <v>612.99</v>
      </c>
      <c r="Y78" s="2">
        <f t="shared" si="56"/>
        <v>310.02</v>
      </c>
      <c r="Z78" s="2"/>
      <c r="AA78" s="2">
        <v>92701116</v>
      </c>
      <c r="AB78" s="2">
        <f t="shared" si="57"/>
        <v>70285.235400000005</v>
      </c>
      <c r="AC78" s="2">
        <f>ROUND((0),6)</f>
        <v>0</v>
      </c>
      <c r="AD78" s="2">
        <f>ROUND((((SUM(SmtRes!BR50:'SmtRes'!BR53))-(SUM(SmtRes!BS50:'SmtRes'!BS53)))+AE78),6)</f>
        <v>10.7295</v>
      </c>
      <c r="AE78" s="2">
        <f>ROUND((SUM(SmtRes!BS50:'SmtRes'!BS53)),6)</f>
        <v>184.35075000000001</v>
      </c>
      <c r="AF78" s="2">
        <f>ROUND((SUM(SmtRes!BT50:'SmtRes'!BT53)),6)</f>
        <v>70274.505900000004</v>
      </c>
      <c r="AG78" s="2">
        <f t="shared" si="58"/>
        <v>0</v>
      </c>
      <c r="AH78" s="2">
        <f>(SUM(SmtRes!BU50:'SmtRes'!BU53))</f>
        <v>109.595</v>
      </c>
      <c r="AI78" s="2">
        <f>(SUM(SmtRes!BV50:'SmtRes'!BV53))</f>
        <v>0.28749999999999998</v>
      </c>
      <c r="AJ78" s="2">
        <f t="shared" si="59"/>
        <v>0</v>
      </c>
      <c r="AK78" s="2">
        <v>61277.901000000005</v>
      </c>
      <c r="AL78" s="2">
        <v>0</v>
      </c>
      <c r="AM78" s="2">
        <v>9.33</v>
      </c>
      <c r="AN78" s="2">
        <v>160.30500000000001</v>
      </c>
      <c r="AO78" s="2">
        <v>61108.266000000003</v>
      </c>
      <c r="AP78" s="2">
        <v>0</v>
      </c>
      <c r="AQ78" s="2">
        <v>95.3</v>
      </c>
      <c r="AR78" s="2">
        <v>0.25</v>
      </c>
      <c r="AS78" s="2">
        <v>0</v>
      </c>
      <c r="AT78" s="2">
        <v>87</v>
      </c>
      <c r="AU78" s="2">
        <v>44</v>
      </c>
      <c r="AV78" s="2">
        <v>1</v>
      </c>
      <c r="AW78" s="2">
        <v>1</v>
      </c>
      <c r="AX78" s="2"/>
      <c r="AY78" s="2"/>
      <c r="AZ78" s="2">
        <v>1</v>
      </c>
      <c r="BA78" s="2">
        <v>1</v>
      </c>
      <c r="BB78" s="2">
        <v>1</v>
      </c>
      <c r="BC78" s="2">
        <v>1</v>
      </c>
      <c r="BD78" s="2" t="s">
        <v>3</v>
      </c>
      <c r="BE78" s="2" t="s">
        <v>3</v>
      </c>
      <c r="BF78" s="2" t="s">
        <v>3</v>
      </c>
      <c r="BG78" s="2" t="s">
        <v>3</v>
      </c>
      <c r="BH78" s="2">
        <v>0</v>
      </c>
      <c r="BI78" s="2">
        <v>1</v>
      </c>
      <c r="BJ78" s="2" t="s">
        <v>153</v>
      </c>
      <c r="BK78" s="2"/>
      <c r="BL78" s="2"/>
      <c r="BM78" s="2">
        <v>65001</v>
      </c>
      <c r="BN78" s="2">
        <v>0</v>
      </c>
      <c r="BO78" s="2" t="s">
        <v>3</v>
      </c>
      <c r="BP78" s="2">
        <v>0</v>
      </c>
      <c r="BQ78" s="2">
        <v>6</v>
      </c>
      <c r="BR78" s="2">
        <v>0</v>
      </c>
      <c r="BS78" s="2">
        <v>1</v>
      </c>
      <c r="BT78" s="2">
        <v>1</v>
      </c>
      <c r="BU78" s="2">
        <v>1</v>
      </c>
      <c r="BV78" s="2">
        <v>1</v>
      </c>
      <c r="BW78" s="2">
        <v>1</v>
      </c>
      <c r="BX78" s="2">
        <v>1</v>
      </c>
      <c r="BY78" s="2" t="s">
        <v>3</v>
      </c>
      <c r="BZ78" s="2">
        <v>87</v>
      </c>
      <c r="CA78" s="2">
        <v>44</v>
      </c>
      <c r="CB78" s="2" t="s">
        <v>3</v>
      </c>
      <c r="CC78" s="2"/>
      <c r="CD78" s="2"/>
      <c r="CE78" s="2">
        <v>0</v>
      </c>
      <c r="CF78" s="2">
        <v>0</v>
      </c>
      <c r="CG78" s="2">
        <v>0</v>
      </c>
      <c r="CH78" s="2"/>
      <c r="CI78" s="2"/>
      <c r="CJ78" s="2"/>
      <c r="CK78" s="2"/>
      <c r="CL78" s="2"/>
      <c r="CM78" s="2">
        <v>0</v>
      </c>
      <c r="CN78" s="7" t="s">
        <v>681</v>
      </c>
      <c r="CO78" s="2">
        <v>0</v>
      </c>
      <c r="CP78" s="2">
        <f t="shared" si="74"/>
        <v>704.76</v>
      </c>
      <c r="CQ78" s="2">
        <f>SUMIF(SmtRes!AQ50:'SmtRes'!AQ53,"=1",SmtRes!AA50:'SmtRes'!AA53)</f>
        <v>0</v>
      </c>
      <c r="CR78" s="2">
        <f>SUMIF(SmtRes!AQ50:'SmtRes'!AQ53,"=1",SmtRes!AB50:'SmtRes'!AB53)</f>
        <v>57.47</v>
      </c>
      <c r="CS78" s="2">
        <f>SUMIF(SmtRes!AQ50:'SmtRes'!AQ53,"=1",SmtRes!AC50:'SmtRes'!AC53)</f>
        <v>641.22</v>
      </c>
      <c r="CT78" s="2">
        <f>SUMIF(SmtRes!AQ50:'SmtRes'!AQ53,"=1",SmtRes!AD50:'SmtRes'!AD53)</f>
        <v>641.22</v>
      </c>
      <c r="CU78" s="2">
        <f>AG78</f>
        <v>0</v>
      </c>
      <c r="CV78" s="2">
        <f>SUMIF(SmtRes!AQ50:'SmtRes'!AQ53,"=1",SmtRes!BU50:'SmtRes'!BU53)</f>
        <v>109.595</v>
      </c>
      <c r="CW78" s="2">
        <f>SUMIF(SmtRes!AQ50:'SmtRes'!AQ53,"=1",SmtRes!BV50:'SmtRes'!BV53)</f>
        <v>0.28749999999999998</v>
      </c>
      <c r="CX78" s="2">
        <f>AJ78</f>
        <v>0</v>
      </c>
      <c r="CY78" s="2">
        <f>(((S78+R78)*AT78)/100)</f>
        <v>612.99329999999998</v>
      </c>
      <c r="CZ78" s="2">
        <f>(((S78+R78)*AU78)/100)</f>
        <v>310.01960000000003</v>
      </c>
      <c r="DA78" s="2"/>
      <c r="DB78" s="2">
        <v>11</v>
      </c>
      <c r="DC78" s="2" t="s">
        <v>3</v>
      </c>
      <c r="DD78" s="2" t="s">
        <v>3</v>
      </c>
      <c r="DE78" s="2" t="s">
        <v>23</v>
      </c>
      <c r="DF78" s="2" t="s">
        <v>23</v>
      </c>
      <c r="DG78" s="2" t="s">
        <v>23</v>
      </c>
      <c r="DH78" s="2" t="s">
        <v>3</v>
      </c>
      <c r="DI78" s="2" t="s">
        <v>23</v>
      </c>
      <c r="DJ78" s="2" t="s">
        <v>23</v>
      </c>
      <c r="DK78" s="2" t="s">
        <v>3</v>
      </c>
      <c r="DL78" s="2" t="s">
        <v>3</v>
      </c>
      <c r="DM78" s="2" t="s">
        <v>3</v>
      </c>
      <c r="DN78" s="2">
        <v>0</v>
      </c>
      <c r="DO78" s="2">
        <v>0</v>
      </c>
      <c r="DP78" s="2">
        <v>1</v>
      </c>
      <c r="DQ78" s="2">
        <v>1</v>
      </c>
      <c r="DR78" s="2"/>
      <c r="DS78" s="2"/>
      <c r="DT78" s="2"/>
      <c r="DU78" s="2">
        <v>1013</v>
      </c>
      <c r="DV78" s="2" t="s">
        <v>21</v>
      </c>
      <c r="DW78" s="2" t="s">
        <v>21</v>
      </c>
      <c r="DX78" s="2">
        <v>1</v>
      </c>
      <c r="DY78" s="2"/>
      <c r="DZ78" s="2" t="s">
        <v>3</v>
      </c>
      <c r="EA78" s="2" t="s">
        <v>3</v>
      </c>
      <c r="EB78" s="2" t="s">
        <v>3</v>
      </c>
      <c r="EC78" s="2" t="s">
        <v>3</v>
      </c>
      <c r="ED78" s="2"/>
      <c r="EE78" s="2">
        <v>89369917</v>
      </c>
      <c r="EF78" s="2">
        <v>6</v>
      </c>
      <c r="EG78" s="2" t="s">
        <v>24</v>
      </c>
      <c r="EH78" s="2">
        <v>99</v>
      </c>
      <c r="EI78" s="2" t="s">
        <v>25</v>
      </c>
      <c r="EJ78" s="2">
        <v>1</v>
      </c>
      <c r="EK78" s="2">
        <v>65001</v>
      </c>
      <c r="EL78" s="2" t="s">
        <v>119</v>
      </c>
      <c r="EM78" s="2" t="s">
        <v>27</v>
      </c>
      <c r="EN78" s="2"/>
      <c r="EO78" s="2" t="s">
        <v>28</v>
      </c>
      <c r="EP78" s="2"/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95.3</v>
      </c>
      <c r="EX78" s="2">
        <v>0.25</v>
      </c>
      <c r="EY78" s="2">
        <v>0</v>
      </c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>
        <v>0</v>
      </c>
      <c r="FR78" s="2">
        <v>0</v>
      </c>
      <c r="FS78" s="2">
        <v>0</v>
      </c>
      <c r="FT78" s="2"/>
      <c r="FU78" s="2"/>
      <c r="FV78" s="2"/>
      <c r="FW78" s="2"/>
      <c r="FX78" s="2">
        <v>87</v>
      </c>
      <c r="FY78" s="2">
        <v>44</v>
      </c>
      <c r="FZ78" s="2"/>
      <c r="GA78" s="2" t="s">
        <v>3</v>
      </c>
      <c r="GB78" s="2"/>
      <c r="GC78" s="2"/>
      <c r="GD78" s="2">
        <v>1</v>
      </c>
      <c r="GE78" s="2"/>
      <c r="GF78" s="2">
        <v>297772221</v>
      </c>
      <c r="GG78" s="2">
        <v>2</v>
      </c>
      <c r="GH78" s="2">
        <v>1</v>
      </c>
      <c r="GI78" s="2">
        <v>-2</v>
      </c>
      <c r="GJ78" s="2">
        <v>0</v>
      </c>
      <c r="GK78" s="2">
        <v>0</v>
      </c>
      <c r="GL78" s="2">
        <f t="shared" si="65"/>
        <v>0</v>
      </c>
      <c r="GM78" s="2">
        <f t="shared" si="66"/>
        <v>1627.77</v>
      </c>
      <c r="GN78" s="2">
        <f t="shared" si="67"/>
        <v>1627.77</v>
      </c>
      <c r="GO78" s="2">
        <f t="shared" si="68"/>
        <v>0</v>
      </c>
      <c r="GP78" s="2">
        <f t="shared" si="69"/>
        <v>0</v>
      </c>
      <c r="GQ78" s="2"/>
      <c r="GR78" s="2">
        <v>0</v>
      </c>
      <c r="GS78" s="2">
        <v>3</v>
      </c>
      <c r="GT78" s="2">
        <v>0</v>
      </c>
      <c r="GU78" s="2" t="s">
        <v>3</v>
      </c>
      <c r="GV78" s="2">
        <f t="shared" si="70"/>
        <v>0</v>
      </c>
      <c r="GW78" s="2">
        <v>1</v>
      </c>
      <c r="GX78" s="2">
        <f t="shared" si="71"/>
        <v>0</v>
      </c>
      <c r="GY78" s="2"/>
      <c r="GZ78" s="2"/>
      <c r="HA78" s="2">
        <v>0</v>
      </c>
      <c r="HB78" s="2">
        <v>0</v>
      </c>
      <c r="HC78" s="2">
        <f t="shared" si="75"/>
        <v>0</v>
      </c>
      <c r="HD78" s="2"/>
      <c r="HE78" s="2" t="s">
        <v>3</v>
      </c>
      <c r="HF78" s="2" t="s">
        <v>3</v>
      </c>
      <c r="HG78" s="2"/>
      <c r="HH78" s="2"/>
      <c r="HI78" s="2"/>
      <c r="HJ78" s="2"/>
      <c r="HK78" s="2"/>
      <c r="HL78" s="2"/>
      <c r="HM78" s="2" t="s">
        <v>3</v>
      </c>
      <c r="HN78" s="2" t="s">
        <v>120</v>
      </c>
      <c r="HO78" s="2" t="s">
        <v>121</v>
      </c>
      <c r="HP78" s="2" t="s">
        <v>119</v>
      </c>
      <c r="HQ78" s="2" t="s">
        <v>119</v>
      </c>
      <c r="HR78" s="2"/>
      <c r="HS78" s="2">
        <v>0</v>
      </c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>
        <v>0</v>
      </c>
      <c r="IL78" s="2"/>
      <c r="IM78" s="2"/>
      <c r="IN78" s="2"/>
      <c r="IO78" s="2"/>
      <c r="IP78" s="2"/>
      <c r="IQ78" s="2"/>
      <c r="IR78" s="2"/>
      <c r="IS78" s="2"/>
      <c r="IT78" s="2"/>
      <c r="IU78" s="2"/>
    </row>
    <row r="79" spans="1:255" x14ac:dyDescent="0.2">
      <c r="A79" s="2">
        <v>18</v>
      </c>
      <c r="B79" s="2">
        <v>1</v>
      </c>
      <c r="C79" s="2">
        <v>53</v>
      </c>
      <c r="D79" s="2"/>
      <c r="E79" s="2" t="s">
        <v>154</v>
      </c>
      <c r="F79" s="2" t="s">
        <v>123</v>
      </c>
      <c r="G79" s="2" t="s">
        <v>124</v>
      </c>
      <c r="H79" s="2" t="s">
        <v>125</v>
      </c>
      <c r="I79" s="2">
        <f>I78*J79</f>
        <v>3.9800000000000002E-2</v>
      </c>
      <c r="J79" s="2">
        <v>3.98</v>
      </c>
      <c r="K79" s="2">
        <v>3.98</v>
      </c>
      <c r="L79" s="2"/>
      <c r="M79" s="2"/>
      <c r="N79" s="2"/>
      <c r="O79" s="2">
        <f t="shared" si="73"/>
        <v>0</v>
      </c>
      <c r="P79" s="2">
        <f>ROUND(CQ79*I79,2)</f>
        <v>0</v>
      </c>
      <c r="Q79" s="2">
        <f>ROUND(CR79*I79,2)</f>
        <v>0</v>
      </c>
      <c r="R79" s="2">
        <f>ROUND(CS79*I79,2)</f>
        <v>0</v>
      </c>
      <c r="S79" s="2">
        <f>ROUND(CT79*I79,2)</f>
        <v>0</v>
      </c>
      <c r="T79" s="2">
        <f t="shared" si="53"/>
        <v>0</v>
      </c>
      <c r="U79" s="2">
        <f>ROUND(CV79*I79,7)</f>
        <v>0</v>
      </c>
      <c r="V79" s="2">
        <f>ROUND(CW79*I79,7)</f>
        <v>0</v>
      </c>
      <c r="W79" s="2">
        <f t="shared" si="54"/>
        <v>0</v>
      </c>
      <c r="X79" s="2">
        <f t="shared" si="55"/>
        <v>0</v>
      </c>
      <c r="Y79" s="2">
        <f t="shared" si="56"/>
        <v>0</v>
      </c>
      <c r="Z79" s="2"/>
      <c r="AA79" s="2">
        <v>92701116</v>
      </c>
      <c r="AB79" s="2">
        <f t="shared" si="57"/>
        <v>0</v>
      </c>
      <c r="AC79" s="2">
        <f>ROUND((ES79),6)</f>
        <v>0</v>
      </c>
      <c r="AD79" s="2">
        <f>ROUND((((ET79)-(EU79))+AE79),6)</f>
        <v>0</v>
      </c>
      <c r="AE79" s="2">
        <f>ROUND((EU79),6)</f>
        <v>0</v>
      </c>
      <c r="AF79" s="2">
        <f>ROUND((EV79),6)</f>
        <v>0</v>
      </c>
      <c r="AG79" s="2">
        <f t="shared" si="58"/>
        <v>0</v>
      </c>
      <c r="AH79" s="2">
        <f>(EW79)</f>
        <v>0</v>
      </c>
      <c r="AI79" s="2">
        <f>(EX79)</f>
        <v>0</v>
      </c>
      <c r="AJ79" s="2">
        <f t="shared" si="59"/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87</v>
      </c>
      <c r="AU79" s="2">
        <v>44</v>
      </c>
      <c r="AV79" s="2">
        <v>1</v>
      </c>
      <c r="AW79" s="2">
        <v>1</v>
      </c>
      <c r="AX79" s="2"/>
      <c r="AY79" s="2"/>
      <c r="AZ79" s="2">
        <v>1</v>
      </c>
      <c r="BA79" s="2">
        <v>1</v>
      </c>
      <c r="BB79" s="2">
        <v>1</v>
      </c>
      <c r="BC79" s="2">
        <v>1</v>
      </c>
      <c r="BD79" s="2" t="s">
        <v>3</v>
      </c>
      <c r="BE79" s="2" t="s">
        <v>3</v>
      </c>
      <c r="BF79" s="2" t="s">
        <v>3</v>
      </c>
      <c r="BG79" s="2" t="s">
        <v>3</v>
      </c>
      <c r="BH79" s="2">
        <v>3</v>
      </c>
      <c r="BI79" s="2">
        <v>1</v>
      </c>
      <c r="BJ79" s="2" t="s">
        <v>3</v>
      </c>
      <c r="BK79" s="2"/>
      <c r="BL79" s="2"/>
      <c r="BM79" s="2">
        <v>65001</v>
      </c>
      <c r="BN79" s="2">
        <v>0</v>
      </c>
      <c r="BO79" s="2" t="s">
        <v>3</v>
      </c>
      <c r="BP79" s="2">
        <v>0</v>
      </c>
      <c r="BQ79" s="2">
        <v>6</v>
      </c>
      <c r="BR79" s="2">
        <v>0</v>
      </c>
      <c r="BS79" s="2">
        <v>1</v>
      </c>
      <c r="BT79" s="2">
        <v>1</v>
      </c>
      <c r="BU79" s="2">
        <v>1</v>
      </c>
      <c r="BV79" s="2">
        <v>1</v>
      </c>
      <c r="BW79" s="2">
        <v>1</v>
      </c>
      <c r="BX79" s="2">
        <v>1</v>
      </c>
      <c r="BY79" s="2" t="s">
        <v>3</v>
      </c>
      <c r="BZ79" s="2">
        <v>87</v>
      </c>
      <c r="CA79" s="2">
        <v>44</v>
      </c>
      <c r="CB79" s="2" t="s">
        <v>3</v>
      </c>
      <c r="CC79" s="2"/>
      <c r="CD79" s="2"/>
      <c r="CE79" s="2">
        <v>0</v>
      </c>
      <c r="CF79" s="2">
        <v>0</v>
      </c>
      <c r="CG79" s="2">
        <v>0</v>
      </c>
      <c r="CH79" s="2"/>
      <c r="CI79" s="2"/>
      <c r="CJ79" s="2"/>
      <c r="CK79" s="2"/>
      <c r="CL79" s="2"/>
      <c r="CM79" s="2">
        <v>0</v>
      </c>
      <c r="CN79" s="2" t="s">
        <v>3</v>
      </c>
      <c r="CO79" s="2">
        <v>0</v>
      </c>
      <c r="CP79" s="2">
        <f t="shared" si="74"/>
        <v>0</v>
      </c>
      <c r="CQ79" s="2">
        <f>ROUND(AL79*BC79,2)</f>
        <v>0</v>
      </c>
      <c r="CR79" s="2">
        <f>ROUND(AM79*BB79,2)</f>
        <v>0</v>
      </c>
      <c r="CS79" s="2">
        <f>ROUND(AN79*BS79,2)</f>
        <v>0</v>
      </c>
      <c r="CT79" s="2">
        <f>ROUND(AO79*BA79,2)</f>
        <v>0</v>
      </c>
      <c r="CU79" s="2">
        <f>AG79</f>
        <v>0</v>
      </c>
      <c r="CV79" s="2">
        <f>AH79</f>
        <v>0</v>
      </c>
      <c r="CW79" s="2">
        <f>AI79</f>
        <v>0</v>
      </c>
      <c r="CX79" s="2">
        <f>AJ79</f>
        <v>0</v>
      </c>
      <c r="CY79" s="2">
        <f>(((S79+R79)*AT79)/100)</f>
        <v>0</v>
      </c>
      <c r="CZ79" s="2">
        <f>(((S79+R79)*AU79)/100)</f>
        <v>0</v>
      </c>
      <c r="DA79" s="2"/>
      <c r="DB79" s="2"/>
      <c r="DC79" s="2" t="s">
        <v>3</v>
      </c>
      <c r="DD79" s="2" t="s">
        <v>3</v>
      </c>
      <c r="DE79" s="2" t="s">
        <v>3</v>
      </c>
      <c r="DF79" s="2" t="s">
        <v>3</v>
      </c>
      <c r="DG79" s="2" t="s">
        <v>3</v>
      </c>
      <c r="DH79" s="2" t="s">
        <v>3</v>
      </c>
      <c r="DI79" s="2" t="s">
        <v>3</v>
      </c>
      <c r="DJ79" s="2" t="s">
        <v>3</v>
      </c>
      <c r="DK79" s="2" t="s">
        <v>3</v>
      </c>
      <c r="DL79" s="2" t="s">
        <v>3</v>
      </c>
      <c r="DM79" s="2" t="s">
        <v>3</v>
      </c>
      <c r="DN79" s="2">
        <v>0</v>
      </c>
      <c r="DO79" s="2">
        <v>0</v>
      </c>
      <c r="DP79" s="2">
        <v>1</v>
      </c>
      <c r="DQ79" s="2">
        <v>1</v>
      </c>
      <c r="DR79" s="2"/>
      <c r="DS79" s="2"/>
      <c r="DT79" s="2"/>
      <c r="DU79" s="2">
        <v>1009</v>
      </c>
      <c r="DV79" s="2" t="s">
        <v>125</v>
      </c>
      <c r="DW79" s="2" t="s">
        <v>125</v>
      </c>
      <c r="DX79" s="2">
        <v>1000</v>
      </c>
      <c r="DY79" s="2"/>
      <c r="DZ79" s="2" t="s">
        <v>3</v>
      </c>
      <c r="EA79" s="2" t="s">
        <v>3</v>
      </c>
      <c r="EB79" s="2" t="s">
        <v>3</v>
      </c>
      <c r="EC79" s="2" t="s">
        <v>3</v>
      </c>
      <c r="ED79" s="2"/>
      <c r="EE79" s="2">
        <v>89369917</v>
      </c>
      <c r="EF79" s="2">
        <v>6</v>
      </c>
      <c r="EG79" s="2" t="s">
        <v>24</v>
      </c>
      <c r="EH79" s="2">
        <v>99</v>
      </c>
      <c r="EI79" s="2" t="s">
        <v>25</v>
      </c>
      <c r="EJ79" s="2">
        <v>1</v>
      </c>
      <c r="EK79" s="2">
        <v>65001</v>
      </c>
      <c r="EL79" s="2" t="s">
        <v>119</v>
      </c>
      <c r="EM79" s="2" t="s">
        <v>27</v>
      </c>
      <c r="EN79" s="2"/>
      <c r="EO79" s="2" t="s">
        <v>3</v>
      </c>
      <c r="EP79" s="2"/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>
        <v>0</v>
      </c>
      <c r="FR79" s="2">
        <v>0</v>
      </c>
      <c r="FS79" s="2">
        <v>0</v>
      </c>
      <c r="FT79" s="2"/>
      <c r="FU79" s="2"/>
      <c r="FV79" s="2"/>
      <c r="FW79" s="2"/>
      <c r="FX79" s="2">
        <v>87</v>
      </c>
      <c r="FY79" s="2">
        <v>44</v>
      </c>
      <c r="FZ79" s="2"/>
      <c r="GA79" s="2" t="s">
        <v>3</v>
      </c>
      <c r="GB79" s="2"/>
      <c r="GC79" s="2"/>
      <c r="GD79" s="2">
        <v>1</v>
      </c>
      <c r="GE79" s="2"/>
      <c r="GF79" s="2">
        <v>-1296435862</v>
      </c>
      <c r="GG79" s="2">
        <v>2</v>
      </c>
      <c r="GH79" s="2">
        <v>1</v>
      </c>
      <c r="GI79" s="2">
        <v>-2</v>
      </c>
      <c r="GJ79" s="2">
        <v>0</v>
      </c>
      <c r="GK79" s="2">
        <v>0</v>
      </c>
      <c r="GL79" s="2">
        <f t="shared" si="65"/>
        <v>0</v>
      </c>
      <c r="GM79" s="2">
        <f t="shared" si="66"/>
        <v>0</v>
      </c>
      <c r="GN79" s="2">
        <f t="shared" si="67"/>
        <v>0</v>
      </c>
      <c r="GO79" s="2">
        <f t="shared" si="68"/>
        <v>0</v>
      </c>
      <c r="GP79" s="2">
        <f t="shared" si="69"/>
        <v>0</v>
      </c>
      <c r="GQ79" s="2"/>
      <c r="GR79" s="2">
        <v>0</v>
      </c>
      <c r="GS79" s="2">
        <v>3</v>
      </c>
      <c r="GT79" s="2">
        <v>0</v>
      </c>
      <c r="GU79" s="2" t="s">
        <v>3</v>
      </c>
      <c r="GV79" s="2">
        <f t="shared" si="70"/>
        <v>0</v>
      </c>
      <c r="GW79" s="2">
        <v>1</v>
      </c>
      <c r="GX79" s="2">
        <f t="shared" si="71"/>
        <v>0</v>
      </c>
      <c r="GY79" s="2"/>
      <c r="GZ79" s="2"/>
      <c r="HA79" s="2">
        <v>0</v>
      </c>
      <c r="HB79" s="2">
        <v>0</v>
      </c>
      <c r="HC79" s="2">
        <f t="shared" si="75"/>
        <v>0</v>
      </c>
      <c r="HD79" s="2"/>
      <c r="HE79" s="2" t="s">
        <v>3</v>
      </c>
      <c r="HF79" s="2" t="s">
        <v>3</v>
      </c>
      <c r="HG79" s="2"/>
      <c r="HH79" s="2"/>
      <c r="HI79" s="2"/>
      <c r="HJ79" s="2"/>
      <c r="HK79" s="2"/>
      <c r="HL79" s="2"/>
      <c r="HM79" s="2" t="s">
        <v>3</v>
      </c>
      <c r="HN79" s="2" t="s">
        <v>120</v>
      </c>
      <c r="HO79" s="2" t="s">
        <v>121</v>
      </c>
      <c r="HP79" s="2" t="s">
        <v>119</v>
      </c>
      <c r="HQ79" s="2" t="s">
        <v>119</v>
      </c>
      <c r="HR79" s="2"/>
      <c r="HS79" s="2">
        <v>0</v>
      </c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>
        <v>0</v>
      </c>
      <c r="IL79" s="2"/>
      <c r="IM79" s="2"/>
      <c r="IN79" s="2"/>
      <c r="IO79" s="2"/>
      <c r="IP79" s="2"/>
      <c r="IQ79" s="2"/>
      <c r="IR79" s="2"/>
      <c r="IS79" s="2"/>
      <c r="IT79" s="2"/>
      <c r="IU79" s="2"/>
    </row>
    <row r="80" spans="1:255" ht="409.5" x14ac:dyDescent="0.2">
      <c r="A80" s="2">
        <v>17</v>
      </c>
      <c r="B80" s="2">
        <v>1</v>
      </c>
      <c r="C80" s="2">
        <f>ROW(SmtRes!A64)</f>
        <v>64</v>
      </c>
      <c r="D80" s="2">
        <f>ROW(EtalonRes!A63)</f>
        <v>63</v>
      </c>
      <c r="E80" s="2" t="s">
        <v>155</v>
      </c>
      <c r="F80" s="2" t="s">
        <v>156</v>
      </c>
      <c r="G80" s="2" t="s">
        <v>157</v>
      </c>
      <c r="H80" s="2" t="s">
        <v>129</v>
      </c>
      <c r="I80" s="2">
        <f>ROUND(1,7)</f>
        <v>1</v>
      </c>
      <c r="J80" s="2">
        <v>0</v>
      </c>
      <c r="K80" s="2">
        <f>ROUND(1,7)</f>
        <v>1</v>
      </c>
      <c r="L80" s="2"/>
      <c r="M80" s="2"/>
      <c r="N80" s="2"/>
      <c r="O80" s="2">
        <f t="shared" si="73"/>
        <v>2920.36</v>
      </c>
      <c r="P80" s="2">
        <f>SUMIF(SmtRes!AQ54:'SmtRes'!AQ64,"=1",SmtRes!DF54:'SmtRes'!DF64)</f>
        <v>401.32000000000005</v>
      </c>
      <c r="Q80" s="2">
        <f>SUMIF(SmtRes!AQ54:'SmtRes'!AQ64,"=1",SmtRes!DG54:'SmtRes'!DG64)</f>
        <v>80.84</v>
      </c>
      <c r="R80" s="2">
        <f>SUMIF(SmtRes!AQ54:'SmtRes'!AQ64,"=1",SmtRes!DH54:'SmtRes'!DH64)</f>
        <v>45.68</v>
      </c>
      <c r="S80" s="2">
        <f>SUMIF(SmtRes!AQ54:'SmtRes'!AQ64,"=1",SmtRes!DI54:'SmtRes'!DI64)</f>
        <v>2392.52</v>
      </c>
      <c r="T80" s="2">
        <f t="shared" si="53"/>
        <v>0</v>
      </c>
      <c r="U80" s="2">
        <f>SUMIF(SmtRes!AQ54:'SmtRes'!AQ64,"=1",SmtRes!CV54:'SmtRes'!CV64)</f>
        <v>3.51</v>
      </c>
      <c r="V80" s="2">
        <f>SUMIF(SmtRes!AQ54:'SmtRes'!AQ64,"=1",SmtRes!CW54:'SmtRes'!CW64)</f>
        <v>5.3999999999999999E-2</v>
      </c>
      <c r="W80" s="2">
        <f t="shared" si="54"/>
        <v>0</v>
      </c>
      <c r="X80" s="2">
        <f t="shared" si="55"/>
        <v>2950.22</v>
      </c>
      <c r="Y80" s="2">
        <f t="shared" si="56"/>
        <v>1755.5</v>
      </c>
      <c r="Z80" s="2"/>
      <c r="AA80" s="2">
        <v>92701116</v>
      </c>
      <c r="AB80" s="2">
        <f t="shared" si="57"/>
        <v>2853.8847689999998</v>
      </c>
      <c r="AC80" s="2">
        <f>ROUND((SUM(SmtRes!BQ54:'SmtRes'!BQ64)),6)</f>
        <v>380.52776399999999</v>
      </c>
      <c r="AD80" s="2">
        <f>ROUND((((SUM(SmtRes!BR54:'SmtRes'!BR64))-(SUM(SmtRes!BS54:'SmtRes'!BS64)))+AE80),6)</f>
        <v>80.835705000000004</v>
      </c>
      <c r="AE80" s="2">
        <f>ROUND((SUM(SmtRes!BS54:'SmtRes'!BS64)),6)</f>
        <v>45.682920000000003</v>
      </c>
      <c r="AF80" s="2">
        <f>ROUND((SUM(SmtRes!BT54:'SmtRes'!BT64)),6)</f>
        <v>2392.5212999999999</v>
      </c>
      <c r="AG80" s="2">
        <f t="shared" si="58"/>
        <v>0</v>
      </c>
      <c r="AH80" s="2">
        <f>(SUM(SmtRes!BU54:'SmtRes'!BU64))</f>
        <v>3.51</v>
      </c>
      <c r="AI80" s="2">
        <f>(SUM(SmtRes!BV54:'SmtRes'!BV64))</f>
        <v>5.3999999999999999E-2</v>
      </c>
      <c r="AJ80" s="2">
        <f t="shared" si="59"/>
        <v>0</v>
      </c>
      <c r="AK80" s="2">
        <v>2246.4832643</v>
      </c>
      <c r="AL80" s="2">
        <v>380.52776429999994</v>
      </c>
      <c r="AM80" s="2">
        <v>59.878300000000003</v>
      </c>
      <c r="AN80" s="2">
        <v>33.839199999999998</v>
      </c>
      <c r="AO80" s="2">
        <v>1772.2380000000001</v>
      </c>
      <c r="AP80" s="2">
        <v>0</v>
      </c>
      <c r="AQ80" s="2">
        <v>2.6</v>
      </c>
      <c r="AR80" s="2">
        <v>0.04</v>
      </c>
      <c r="AS80" s="2">
        <v>0</v>
      </c>
      <c r="AT80" s="2">
        <v>121</v>
      </c>
      <c r="AU80" s="2">
        <v>72</v>
      </c>
      <c r="AV80" s="2">
        <v>1</v>
      </c>
      <c r="AW80" s="2">
        <v>1</v>
      </c>
      <c r="AX80" s="2"/>
      <c r="AY80" s="2"/>
      <c r="AZ80" s="2">
        <v>1</v>
      </c>
      <c r="BA80" s="2">
        <v>1</v>
      </c>
      <c r="BB80" s="2">
        <v>1</v>
      </c>
      <c r="BC80" s="2">
        <v>1</v>
      </c>
      <c r="BD80" s="2" t="s">
        <v>3</v>
      </c>
      <c r="BE80" s="2" t="s">
        <v>3</v>
      </c>
      <c r="BF80" s="2" t="s">
        <v>3</v>
      </c>
      <c r="BG80" s="2" t="s">
        <v>3</v>
      </c>
      <c r="BH80" s="2">
        <v>0</v>
      </c>
      <c r="BI80" s="2">
        <v>1</v>
      </c>
      <c r="BJ80" s="2" t="s">
        <v>158</v>
      </c>
      <c r="BK80" s="2"/>
      <c r="BL80" s="2"/>
      <c r="BM80" s="2">
        <v>16001</v>
      </c>
      <c r="BN80" s="2">
        <v>0</v>
      </c>
      <c r="BO80" s="2" t="s">
        <v>3</v>
      </c>
      <c r="BP80" s="2">
        <v>0</v>
      </c>
      <c r="BQ80" s="2">
        <v>2</v>
      </c>
      <c r="BR80" s="2">
        <v>0</v>
      </c>
      <c r="BS80" s="2">
        <v>1</v>
      </c>
      <c r="BT80" s="2">
        <v>1</v>
      </c>
      <c r="BU80" s="2">
        <v>1</v>
      </c>
      <c r="BV80" s="2">
        <v>1</v>
      </c>
      <c r="BW80" s="2">
        <v>1</v>
      </c>
      <c r="BX80" s="2">
        <v>1</v>
      </c>
      <c r="BY80" s="2" t="s">
        <v>3</v>
      </c>
      <c r="BZ80" s="2">
        <v>121</v>
      </c>
      <c r="CA80" s="2">
        <v>72</v>
      </c>
      <c r="CB80" s="2" t="s">
        <v>3</v>
      </c>
      <c r="CC80" s="2"/>
      <c r="CD80" s="2"/>
      <c r="CE80" s="2">
        <v>0</v>
      </c>
      <c r="CF80" s="2">
        <v>0</v>
      </c>
      <c r="CG80" s="2">
        <v>0</v>
      </c>
      <c r="CH80" s="2"/>
      <c r="CI80" s="2"/>
      <c r="CJ80" s="2"/>
      <c r="CK80" s="2"/>
      <c r="CL80" s="2"/>
      <c r="CM80" s="2">
        <v>0</v>
      </c>
      <c r="CN80" s="7" t="s">
        <v>683</v>
      </c>
      <c r="CO80" s="2">
        <v>0</v>
      </c>
      <c r="CP80" s="2">
        <f t="shared" si="74"/>
        <v>2920.36</v>
      </c>
      <c r="CQ80" s="2">
        <f>SUMIF(SmtRes!AQ54:'SmtRes'!AQ64,"=1",SmtRes!AA54:'SmtRes'!AA64)</f>
        <v>175187.87</v>
      </c>
      <c r="CR80" s="2">
        <f>SUMIF(SmtRes!AQ54:'SmtRes'!AQ64,"=1",SmtRes!AB54:'SmtRes'!AB64)</f>
        <v>3344.42</v>
      </c>
      <c r="CS80" s="2">
        <f>SUMIF(SmtRes!AQ54:'SmtRes'!AQ64,"=1",SmtRes!AC54:'SmtRes'!AC64)</f>
        <v>2661.87</v>
      </c>
      <c r="CT80" s="2">
        <f>SUMIF(SmtRes!AQ54:'SmtRes'!AQ64,"=1",SmtRes!AD54:'SmtRes'!AD64)</f>
        <v>681.63</v>
      </c>
      <c r="CU80" s="2">
        <f>AG80</f>
        <v>0</v>
      </c>
      <c r="CV80" s="2">
        <f>SUMIF(SmtRes!AQ54:'SmtRes'!AQ64,"=1",SmtRes!BU54:'SmtRes'!BU64)</f>
        <v>3.51</v>
      </c>
      <c r="CW80" s="2">
        <f>SUMIF(SmtRes!AQ54:'SmtRes'!AQ64,"=1",SmtRes!BV54:'SmtRes'!BV64)</f>
        <v>5.3999999999999999E-2</v>
      </c>
      <c r="CX80" s="2">
        <f>AJ80</f>
        <v>0</v>
      </c>
      <c r="CY80" s="2">
        <f>(((S80+R80)*AT80)/100)</f>
        <v>2950.2219999999998</v>
      </c>
      <c r="CZ80" s="2">
        <f>(((S80+R80)*AU80)/100)</f>
        <v>1755.5039999999999</v>
      </c>
      <c r="DA80" s="2"/>
      <c r="DB80" s="2">
        <v>12</v>
      </c>
      <c r="DC80" s="2" t="s">
        <v>3</v>
      </c>
      <c r="DD80" s="2" t="s">
        <v>3</v>
      </c>
      <c r="DE80" s="2" t="s">
        <v>131</v>
      </c>
      <c r="DF80" s="2" t="s">
        <v>131</v>
      </c>
      <c r="DG80" s="2" t="s">
        <v>131</v>
      </c>
      <c r="DH80" s="2" t="s">
        <v>3</v>
      </c>
      <c r="DI80" s="2" t="s">
        <v>131</v>
      </c>
      <c r="DJ80" s="2" t="s">
        <v>131</v>
      </c>
      <c r="DK80" s="2" t="s">
        <v>3</v>
      </c>
      <c r="DL80" s="2" t="s">
        <v>3</v>
      </c>
      <c r="DM80" s="2" t="s">
        <v>3</v>
      </c>
      <c r="DN80" s="2">
        <v>0</v>
      </c>
      <c r="DO80" s="2">
        <v>0</v>
      </c>
      <c r="DP80" s="2">
        <v>1</v>
      </c>
      <c r="DQ80" s="2">
        <v>1</v>
      </c>
      <c r="DR80" s="2"/>
      <c r="DS80" s="2"/>
      <c r="DT80" s="2"/>
      <c r="DU80" s="2">
        <v>1013</v>
      </c>
      <c r="DV80" s="2" t="s">
        <v>129</v>
      </c>
      <c r="DW80" s="2" t="s">
        <v>129</v>
      </c>
      <c r="DX80" s="2">
        <v>1</v>
      </c>
      <c r="DY80" s="2"/>
      <c r="DZ80" s="2" t="s">
        <v>3</v>
      </c>
      <c r="EA80" s="2" t="s">
        <v>3</v>
      </c>
      <c r="EB80" s="2" t="s">
        <v>3</v>
      </c>
      <c r="EC80" s="2" t="s">
        <v>3</v>
      </c>
      <c r="ED80" s="2"/>
      <c r="EE80" s="2">
        <v>89369858</v>
      </c>
      <c r="EF80" s="2">
        <v>2</v>
      </c>
      <c r="EG80" s="2" t="s">
        <v>159</v>
      </c>
      <c r="EH80" s="2">
        <v>16</v>
      </c>
      <c r="EI80" s="2" t="s">
        <v>160</v>
      </c>
      <c r="EJ80" s="2">
        <v>1</v>
      </c>
      <c r="EK80" s="2">
        <v>16001</v>
      </c>
      <c r="EL80" s="2" t="s">
        <v>161</v>
      </c>
      <c r="EM80" s="2" t="s">
        <v>162</v>
      </c>
      <c r="EN80" s="2"/>
      <c r="EO80" s="2" t="s">
        <v>163</v>
      </c>
      <c r="EP80" s="2"/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2.6</v>
      </c>
      <c r="EX80" s="2">
        <v>0.04</v>
      </c>
      <c r="EY80" s="2">
        <v>0</v>
      </c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>
        <v>0</v>
      </c>
      <c r="FR80" s="2">
        <v>0</v>
      </c>
      <c r="FS80" s="2">
        <v>0</v>
      </c>
      <c r="FT80" s="2"/>
      <c r="FU80" s="2"/>
      <c r="FV80" s="2"/>
      <c r="FW80" s="2"/>
      <c r="FX80" s="2">
        <v>121</v>
      </c>
      <c r="FY80" s="2">
        <v>72</v>
      </c>
      <c r="FZ80" s="2"/>
      <c r="GA80" s="2" t="s">
        <v>3</v>
      </c>
      <c r="GB80" s="2"/>
      <c r="GC80" s="2"/>
      <c r="GD80" s="2">
        <v>1</v>
      </c>
      <c r="GE80" s="2"/>
      <c r="GF80" s="2">
        <v>880062342</v>
      </c>
      <c r="GG80" s="2">
        <v>2</v>
      </c>
      <c r="GH80" s="2">
        <v>1</v>
      </c>
      <c r="GI80" s="2">
        <v>-2</v>
      </c>
      <c r="GJ80" s="2">
        <v>0</v>
      </c>
      <c r="GK80" s="2">
        <v>0</v>
      </c>
      <c r="GL80" s="2">
        <f t="shared" si="65"/>
        <v>0</v>
      </c>
      <c r="GM80" s="2">
        <f t="shared" si="66"/>
        <v>7626.08</v>
      </c>
      <c r="GN80" s="2">
        <f t="shared" si="67"/>
        <v>7626.08</v>
      </c>
      <c r="GO80" s="2">
        <f t="shared" si="68"/>
        <v>0</v>
      </c>
      <c r="GP80" s="2">
        <f t="shared" si="69"/>
        <v>0</v>
      </c>
      <c r="GQ80" s="2"/>
      <c r="GR80" s="2">
        <v>0</v>
      </c>
      <c r="GS80" s="2">
        <v>3</v>
      </c>
      <c r="GT80" s="2">
        <v>0</v>
      </c>
      <c r="GU80" s="2" t="s">
        <v>3</v>
      </c>
      <c r="GV80" s="2">
        <f t="shared" si="70"/>
        <v>0</v>
      </c>
      <c r="GW80" s="2">
        <v>1</v>
      </c>
      <c r="GX80" s="2">
        <f t="shared" si="71"/>
        <v>0</v>
      </c>
      <c r="GY80" s="2"/>
      <c r="GZ80" s="2"/>
      <c r="HA80" s="2">
        <v>0</v>
      </c>
      <c r="HB80" s="2">
        <v>0</v>
      </c>
      <c r="HC80" s="2">
        <f t="shared" si="75"/>
        <v>0</v>
      </c>
      <c r="HD80" s="2"/>
      <c r="HE80" s="2" t="s">
        <v>3</v>
      </c>
      <c r="HF80" s="2" t="s">
        <v>3</v>
      </c>
      <c r="HG80" s="2"/>
      <c r="HH80" s="2"/>
      <c r="HI80" s="2"/>
      <c r="HJ80" s="2"/>
      <c r="HK80" s="2"/>
      <c r="HL80" s="2"/>
      <c r="HM80" s="2" t="s">
        <v>3</v>
      </c>
      <c r="HN80" s="2" t="s">
        <v>164</v>
      </c>
      <c r="HO80" s="2" t="s">
        <v>165</v>
      </c>
      <c r="HP80" s="2" t="s">
        <v>160</v>
      </c>
      <c r="HQ80" s="2" t="s">
        <v>160</v>
      </c>
      <c r="HR80" s="2"/>
      <c r="HS80" s="2">
        <v>0</v>
      </c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>
        <v>0</v>
      </c>
      <c r="IL80" s="2"/>
      <c r="IM80" s="2"/>
      <c r="IN80" s="2"/>
      <c r="IO80" s="2"/>
      <c r="IP80" s="2"/>
      <c r="IQ80" s="2"/>
      <c r="IR80" s="2"/>
      <c r="IS80" s="2"/>
      <c r="IT80" s="2"/>
      <c r="IU80" s="2"/>
    </row>
    <row r="81" spans="1:255" x14ac:dyDescent="0.2">
      <c r="A81" s="2">
        <v>18</v>
      </c>
      <c r="B81" s="2">
        <v>1</v>
      </c>
      <c r="C81" s="2">
        <v>63</v>
      </c>
      <c r="D81" s="2"/>
      <c r="E81" s="2" t="s">
        <v>166</v>
      </c>
      <c r="F81" s="2" t="s">
        <v>167</v>
      </c>
      <c r="G81" s="2" t="s">
        <v>168</v>
      </c>
      <c r="H81" s="2" t="s">
        <v>129</v>
      </c>
      <c r="I81" s="2">
        <f>I80*J81</f>
        <v>1</v>
      </c>
      <c r="J81" s="2">
        <v>1</v>
      </c>
      <c r="K81" s="2">
        <v>1</v>
      </c>
      <c r="L81" s="2"/>
      <c r="M81" s="2"/>
      <c r="N81" s="2"/>
      <c r="O81" s="2">
        <f t="shared" si="73"/>
        <v>19642.45</v>
      </c>
      <c r="P81" s="2">
        <f>ROUND(CQ81*I81,2)</f>
        <v>19642.45</v>
      </c>
      <c r="Q81" s="2">
        <f>ROUND(CR81*I81,2)</f>
        <v>0</v>
      </c>
      <c r="R81" s="2">
        <f>ROUND(CS81*I81,2)</f>
        <v>0</v>
      </c>
      <c r="S81" s="2">
        <f>ROUND(CT81*I81,2)</f>
        <v>0</v>
      </c>
      <c r="T81" s="2">
        <f t="shared" si="53"/>
        <v>0</v>
      </c>
      <c r="U81" s="2">
        <f>ROUND(CV81*I81,7)</f>
        <v>0</v>
      </c>
      <c r="V81" s="2">
        <f>ROUND(CW81*I81,7)</f>
        <v>0</v>
      </c>
      <c r="W81" s="2">
        <f t="shared" si="54"/>
        <v>0</v>
      </c>
      <c r="X81" s="2">
        <f t="shared" si="55"/>
        <v>0</v>
      </c>
      <c r="Y81" s="2">
        <f t="shared" si="56"/>
        <v>0</v>
      </c>
      <c r="Z81" s="2"/>
      <c r="AA81" s="2">
        <v>92701116</v>
      </c>
      <c r="AB81" s="2">
        <f t="shared" si="57"/>
        <v>14994.24</v>
      </c>
      <c r="AC81" s="2">
        <f>ROUND((ES81),6)</f>
        <v>14994.24</v>
      </c>
      <c r="AD81" s="2">
        <f>ROUND((((ET81)-(EU81))+AE81),6)</f>
        <v>0</v>
      </c>
      <c r="AE81" s="2">
        <f>ROUND((EU81),6)</f>
        <v>0</v>
      </c>
      <c r="AF81" s="2">
        <f>ROUND((EV81),6)</f>
        <v>0</v>
      </c>
      <c r="AG81" s="2">
        <f t="shared" si="58"/>
        <v>0</v>
      </c>
      <c r="AH81" s="2">
        <f>(EW81)</f>
        <v>0</v>
      </c>
      <c r="AI81" s="2">
        <f>(EX81)</f>
        <v>0</v>
      </c>
      <c r="AJ81" s="2">
        <f t="shared" si="59"/>
        <v>0</v>
      </c>
      <c r="AK81" s="2">
        <v>14994.24</v>
      </c>
      <c r="AL81" s="2">
        <v>14994.24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121</v>
      </c>
      <c r="AU81" s="2">
        <v>72</v>
      </c>
      <c r="AV81" s="2">
        <v>1</v>
      </c>
      <c r="AW81" s="2">
        <v>1</v>
      </c>
      <c r="AX81" s="2"/>
      <c r="AY81" s="2"/>
      <c r="AZ81" s="2">
        <v>1</v>
      </c>
      <c r="BA81" s="2">
        <v>1</v>
      </c>
      <c r="BB81" s="2">
        <v>1</v>
      </c>
      <c r="BC81" s="2">
        <v>1.31</v>
      </c>
      <c r="BD81" s="2" t="s">
        <v>3</v>
      </c>
      <c r="BE81" s="2" t="s">
        <v>3</v>
      </c>
      <c r="BF81" s="2" t="s">
        <v>3</v>
      </c>
      <c r="BG81" s="2" t="s">
        <v>3</v>
      </c>
      <c r="BH81" s="2">
        <v>3</v>
      </c>
      <c r="BI81" s="2">
        <v>1</v>
      </c>
      <c r="BJ81" s="2" t="s">
        <v>169</v>
      </c>
      <c r="BK81" s="2"/>
      <c r="BL81" s="2"/>
      <c r="BM81" s="2">
        <v>16001</v>
      </c>
      <c r="BN81" s="2">
        <v>0</v>
      </c>
      <c r="BO81" s="2" t="s">
        <v>167</v>
      </c>
      <c r="BP81" s="2">
        <v>1</v>
      </c>
      <c r="BQ81" s="2">
        <v>2</v>
      </c>
      <c r="BR81" s="2">
        <v>0</v>
      </c>
      <c r="BS81" s="2">
        <v>1</v>
      </c>
      <c r="BT81" s="2">
        <v>1</v>
      </c>
      <c r="BU81" s="2">
        <v>1</v>
      </c>
      <c r="BV81" s="2">
        <v>1</v>
      </c>
      <c r="BW81" s="2">
        <v>1</v>
      </c>
      <c r="BX81" s="2">
        <v>1</v>
      </c>
      <c r="BY81" s="2" t="s">
        <v>3</v>
      </c>
      <c r="BZ81" s="2">
        <v>121</v>
      </c>
      <c r="CA81" s="2">
        <v>72</v>
      </c>
      <c r="CB81" s="2" t="s">
        <v>3</v>
      </c>
      <c r="CC81" s="2"/>
      <c r="CD81" s="2"/>
      <c r="CE81" s="2">
        <v>0</v>
      </c>
      <c r="CF81" s="2">
        <v>0</v>
      </c>
      <c r="CG81" s="2">
        <v>0</v>
      </c>
      <c r="CH81" s="2"/>
      <c r="CI81" s="2"/>
      <c r="CJ81" s="2"/>
      <c r="CK81" s="2"/>
      <c r="CL81" s="2"/>
      <c r="CM81" s="2">
        <v>0</v>
      </c>
      <c r="CN81" s="2" t="s">
        <v>3</v>
      </c>
      <c r="CO81" s="2">
        <v>0</v>
      </c>
      <c r="CP81" s="2">
        <f t="shared" si="74"/>
        <v>19642.45</v>
      </c>
      <c r="CQ81" s="2">
        <f>ROUND(AL81*BC81,2)</f>
        <v>19642.45</v>
      </c>
      <c r="CR81" s="2">
        <f>ROUND(AM81*BB81,2)</f>
        <v>0</v>
      </c>
      <c r="CS81" s="2">
        <f>ROUND(AN81*BS81,2)</f>
        <v>0</v>
      </c>
      <c r="CT81" s="2">
        <f>ROUND(AO81*BA81,2)</f>
        <v>0</v>
      </c>
      <c r="CU81" s="2">
        <f>AG81</f>
        <v>0</v>
      </c>
      <c r="CV81" s="2">
        <f>AH81</f>
        <v>0</v>
      </c>
      <c r="CW81" s="2">
        <f>AI81</f>
        <v>0</v>
      </c>
      <c r="CX81" s="2">
        <f>AJ81</f>
        <v>0</v>
      </c>
      <c r="CY81" s="2">
        <f>(((S81+R81)*AT81)/100)</f>
        <v>0</v>
      </c>
      <c r="CZ81" s="2">
        <f>(((S81+R81)*AU81)/100)</f>
        <v>0</v>
      </c>
      <c r="DA81" s="2"/>
      <c r="DB81" s="2"/>
      <c r="DC81" s="2" t="s">
        <v>3</v>
      </c>
      <c r="DD81" s="2" t="s">
        <v>3</v>
      </c>
      <c r="DE81" s="2" t="s">
        <v>3</v>
      </c>
      <c r="DF81" s="2" t="s">
        <v>3</v>
      </c>
      <c r="DG81" s="2" t="s">
        <v>3</v>
      </c>
      <c r="DH81" s="2" t="s">
        <v>3</v>
      </c>
      <c r="DI81" s="2" t="s">
        <v>3</v>
      </c>
      <c r="DJ81" s="2" t="s">
        <v>3</v>
      </c>
      <c r="DK81" s="2" t="s">
        <v>3</v>
      </c>
      <c r="DL81" s="2" t="s">
        <v>3</v>
      </c>
      <c r="DM81" s="2" t="s">
        <v>3</v>
      </c>
      <c r="DN81" s="2">
        <v>0</v>
      </c>
      <c r="DO81" s="2">
        <v>0</v>
      </c>
      <c r="DP81" s="2">
        <v>1</v>
      </c>
      <c r="DQ81" s="2">
        <v>1</v>
      </c>
      <c r="DR81" s="2"/>
      <c r="DS81" s="2"/>
      <c r="DT81" s="2"/>
      <c r="DU81" s="2">
        <v>1013</v>
      </c>
      <c r="DV81" s="2" t="s">
        <v>129</v>
      </c>
      <c r="DW81" s="2" t="s">
        <v>129</v>
      </c>
      <c r="DX81" s="2">
        <v>1</v>
      </c>
      <c r="DY81" s="2"/>
      <c r="DZ81" s="2" t="s">
        <v>3</v>
      </c>
      <c r="EA81" s="2" t="s">
        <v>3</v>
      </c>
      <c r="EB81" s="2" t="s">
        <v>3</v>
      </c>
      <c r="EC81" s="2" t="s">
        <v>3</v>
      </c>
      <c r="ED81" s="2"/>
      <c r="EE81" s="2">
        <v>89369858</v>
      </c>
      <c r="EF81" s="2">
        <v>2</v>
      </c>
      <c r="EG81" s="2" t="s">
        <v>159</v>
      </c>
      <c r="EH81" s="2">
        <v>16</v>
      </c>
      <c r="EI81" s="2" t="s">
        <v>160</v>
      </c>
      <c r="EJ81" s="2">
        <v>1</v>
      </c>
      <c r="EK81" s="2">
        <v>16001</v>
      </c>
      <c r="EL81" s="2" t="s">
        <v>161</v>
      </c>
      <c r="EM81" s="2" t="s">
        <v>162</v>
      </c>
      <c r="EN81" s="2"/>
      <c r="EO81" s="2" t="s">
        <v>3</v>
      </c>
      <c r="EP81" s="2"/>
      <c r="EQ81" s="2">
        <v>0</v>
      </c>
      <c r="ER81" s="2">
        <v>14994.24</v>
      </c>
      <c r="ES81" s="2">
        <v>14994.24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>
        <v>0</v>
      </c>
      <c r="FR81" s="2">
        <v>0</v>
      </c>
      <c r="FS81" s="2">
        <v>0</v>
      </c>
      <c r="FT81" s="2"/>
      <c r="FU81" s="2"/>
      <c r="FV81" s="2"/>
      <c r="FW81" s="2"/>
      <c r="FX81" s="2">
        <v>121</v>
      </c>
      <c r="FY81" s="2">
        <v>72</v>
      </c>
      <c r="FZ81" s="2"/>
      <c r="GA81" s="2" t="s">
        <v>3</v>
      </c>
      <c r="GB81" s="2"/>
      <c r="GC81" s="2"/>
      <c r="GD81" s="2">
        <v>1</v>
      </c>
      <c r="GE81" s="2"/>
      <c r="GF81" s="2">
        <v>-90677890</v>
      </c>
      <c r="GG81" s="2">
        <v>2</v>
      </c>
      <c r="GH81" s="2">
        <v>1</v>
      </c>
      <c r="GI81" s="2">
        <v>2</v>
      </c>
      <c r="GJ81" s="2">
        <v>0</v>
      </c>
      <c r="GK81" s="2">
        <v>0</v>
      </c>
      <c r="GL81" s="2">
        <f t="shared" si="65"/>
        <v>0</v>
      </c>
      <c r="GM81" s="2">
        <f t="shared" si="66"/>
        <v>19642.45</v>
      </c>
      <c r="GN81" s="2">
        <f t="shared" si="67"/>
        <v>19642.45</v>
      </c>
      <c r="GO81" s="2">
        <f t="shared" si="68"/>
        <v>0</v>
      </c>
      <c r="GP81" s="2">
        <f t="shared" si="69"/>
        <v>0</v>
      </c>
      <c r="GQ81" s="2"/>
      <c r="GR81" s="2">
        <v>0</v>
      </c>
      <c r="GS81" s="2">
        <v>3</v>
      </c>
      <c r="GT81" s="2">
        <v>0</v>
      </c>
      <c r="GU81" s="2" t="s">
        <v>3</v>
      </c>
      <c r="GV81" s="2">
        <f t="shared" si="70"/>
        <v>0</v>
      </c>
      <c r="GW81" s="2">
        <v>1</v>
      </c>
      <c r="GX81" s="2">
        <f t="shared" si="71"/>
        <v>0</v>
      </c>
      <c r="GY81" s="2"/>
      <c r="GZ81" s="2"/>
      <c r="HA81" s="2">
        <v>0</v>
      </c>
      <c r="HB81" s="2">
        <v>0</v>
      </c>
      <c r="HC81" s="2">
        <f t="shared" si="75"/>
        <v>0</v>
      </c>
      <c r="HD81" s="2"/>
      <c r="HE81" s="2" t="s">
        <v>3</v>
      </c>
      <c r="HF81" s="2" t="s">
        <v>3</v>
      </c>
      <c r="HG81" s="2"/>
      <c r="HH81" s="2"/>
      <c r="HI81" s="2"/>
      <c r="HJ81" s="2"/>
      <c r="HK81" s="2"/>
      <c r="HL81" s="2"/>
      <c r="HM81" s="2" t="s">
        <v>3</v>
      </c>
      <c r="HN81" s="2" t="s">
        <v>164</v>
      </c>
      <c r="HO81" s="2" t="s">
        <v>165</v>
      </c>
      <c r="HP81" s="2" t="s">
        <v>160</v>
      </c>
      <c r="HQ81" s="2" t="s">
        <v>160</v>
      </c>
      <c r="HR81" s="2"/>
      <c r="HS81" s="2">
        <v>0</v>
      </c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>
        <v>0</v>
      </c>
      <c r="IL81" s="2"/>
      <c r="IM81" s="2"/>
      <c r="IN81" s="2"/>
      <c r="IO81" s="2"/>
      <c r="IP81" s="2"/>
      <c r="IQ81" s="2"/>
      <c r="IR81" s="2"/>
      <c r="IS81" s="2"/>
      <c r="IT81" s="2"/>
      <c r="IU81" s="2"/>
    </row>
    <row r="82" spans="1:255" x14ac:dyDescent="0.2">
      <c r="A82" s="2">
        <v>18</v>
      </c>
      <c r="B82" s="2">
        <v>1</v>
      </c>
      <c r="C82" s="2">
        <v>64</v>
      </c>
      <c r="D82" s="2"/>
      <c r="E82" s="2" t="s">
        <v>170</v>
      </c>
      <c r="F82" s="2" t="s">
        <v>171</v>
      </c>
      <c r="G82" s="2" t="s">
        <v>172</v>
      </c>
      <c r="H82" s="2" t="s">
        <v>129</v>
      </c>
      <c r="I82" s="2">
        <f>I80*J82</f>
        <v>2</v>
      </c>
      <c r="J82" s="2">
        <v>2</v>
      </c>
      <c r="K82" s="2">
        <v>2</v>
      </c>
      <c r="L82" s="2"/>
      <c r="M82" s="2"/>
      <c r="N82" s="2"/>
      <c r="O82" s="2">
        <f t="shared" si="73"/>
        <v>1677.78</v>
      </c>
      <c r="P82" s="2">
        <f>ROUND(CQ82*I82,2)</f>
        <v>1677.78</v>
      </c>
      <c r="Q82" s="2">
        <f>ROUND(CR82*I82,2)</f>
        <v>0</v>
      </c>
      <c r="R82" s="2">
        <f>ROUND(CS82*I82,2)</f>
        <v>0</v>
      </c>
      <c r="S82" s="2">
        <f>ROUND(CT82*I82,2)</f>
        <v>0</v>
      </c>
      <c r="T82" s="2">
        <f t="shared" si="53"/>
        <v>0</v>
      </c>
      <c r="U82" s="2">
        <f>ROUND(CV82*I82,7)</f>
        <v>0</v>
      </c>
      <c r="V82" s="2">
        <f>ROUND(CW82*I82,7)</f>
        <v>0</v>
      </c>
      <c r="W82" s="2">
        <f t="shared" si="54"/>
        <v>0</v>
      </c>
      <c r="X82" s="2">
        <f t="shared" si="55"/>
        <v>0</v>
      </c>
      <c r="Y82" s="2">
        <f t="shared" si="56"/>
        <v>0</v>
      </c>
      <c r="Z82" s="2"/>
      <c r="AA82" s="2">
        <v>92701116</v>
      </c>
      <c r="AB82" s="2">
        <f t="shared" si="57"/>
        <v>838.89</v>
      </c>
      <c r="AC82" s="2">
        <f>ROUND((ES82),6)</f>
        <v>838.89</v>
      </c>
      <c r="AD82" s="2">
        <f>ROUND((((ET82)-(EU82))+AE82),6)</f>
        <v>0</v>
      </c>
      <c r="AE82" s="2">
        <f>ROUND((EU82),6)</f>
        <v>0</v>
      </c>
      <c r="AF82" s="2">
        <f>ROUND((EV82),6)</f>
        <v>0</v>
      </c>
      <c r="AG82" s="2">
        <f t="shared" si="58"/>
        <v>0</v>
      </c>
      <c r="AH82" s="2">
        <f>(EW82)</f>
        <v>0</v>
      </c>
      <c r="AI82" s="2">
        <f>(EX82)</f>
        <v>0</v>
      </c>
      <c r="AJ82" s="2">
        <f t="shared" si="59"/>
        <v>0</v>
      </c>
      <c r="AK82" s="2">
        <v>838.89</v>
      </c>
      <c r="AL82" s="2">
        <v>838.89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121</v>
      </c>
      <c r="AU82" s="2">
        <v>72</v>
      </c>
      <c r="AV82" s="2">
        <v>1</v>
      </c>
      <c r="AW82" s="2">
        <v>1</v>
      </c>
      <c r="AX82" s="2"/>
      <c r="AY82" s="2"/>
      <c r="AZ82" s="2">
        <v>1</v>
      </c>
      <c r="BA82" s="2">
        <v>1</v>
      </c>
      <c r="BB82" s="2">
        <v>1</v>
      </c>
      <c r="BC82" s="2">
        <v>1</v>
      </c>
      <c r="BD82" s="2" t="s">
        <v>3</v>
      </c>
      <c r="BE82" s="2" t="s">
        <v>3</v>
      </c>
      <c r="BF82" s="2" t="s">
        <v>3</v>
      </c>
      <c r="BG82" s="2" t="s">
        <v>3</v>
      </c>
      <c r="BH82" s="2">
        <v>3</v>
      </c>
      <c r="BI82" s="2">
        <v>1</v>
      </c>
      <c r="BJ82" s="2" t="s">
        <v>173</v>
      </c>
      <c r="BK82" s="2"/>
      <c r="BL82" s="2"/>
      <c r="BM82" s="2">
        <v>16001</v>
      </c>
      <c r="BN82" s="2">
        <v>0</v>
      </c>
      <c r="BO82" s="2" t="s">
        <v>3</v>
      </c>
      <c r="BP82" s="2">
        <v>0</v>
      </c>
      <c r="BQ82" s="2">
        <v>2</v>
      </c>
      <c r="BR82" s="2">
        <v>0</v>
      </c>
      <c r="BS82" s="2">
        <v>1</v>
      </c>
      <c r="BT82" s="2">
        <v>1</v>
      </c>
      <c r="BU82" s="2">
        <v>1</v>
      </c>
      <c r="BV82" s="2">
        <v>1</v>
      </c>
      <c r="BW82" s="2">
        <v>1</v>
      </c>
      <c r="BX82" s="2">
        <v>1</v>
      </c>
      <c r="BY82" s="2" t="s">
        <v>3</v>
      </c>
      <c r="BZ82" s="2">
        <v>121</v>
      </c>
      <c r="CA82" s="2">
        <v>72</v>
      </c>
      <c r="CB82" s="2" t="s">
        <v>3</v>
      </c>
      <c r="CC82" s="2"/>
      <c r="CD82" s="2"/>
      <c r="CE82" s="2">
        <v>0</v>
      </c>
      <c r="CF82" s="2">
        <v>0</v>
      </c>
      <c r="CG82" s="2">
        <v>0</v>
      </c>
      <c r="CH82" s="2"/>
      <c r="CI82" s="2"/>
      <c r="CJ82" s="2"/>
      <c r="CK82" s="2"/>
      <c r="CL82" s="2"/>
      <c r="CM82" s="2">
        <v>0</v>
      </c>
      <c r="CN82" s="2" t="s">
        <v>3</v>
      </c>
      <c r="CO82" s="2">
        <v>0</v>
      </c>
      <c r="CP82" s="2">
        <f t="shared" si="74"/>
        <v>1677.78</v>
      </c>
      <c r="CQ82" s="2">
        <f>ROUND(AL82*BC82,2)</f>
        <v>838.89</v>
      </c>
      <c r="CR82" s="2">
        <f>ROUND(AM82*BB82,2)</f>
        <v>0</v>
      </c>
      <c r="CS82" s="2">
        <f>ROUND(AN82*BS82,2)</f>
        <v>0</v>
      </c>
      <c r="CT82" s="2">
        <f>ROUND(AO82*BA82,2)</f>
        <v>0</v>
      </c>
      <c r="CU82" s="2">
        <f>AG82</f>
        <v>0</v>
      </c>
      <c r="CV82" s="2">
        <f>AH82</f>
        <v>0</v>
      </c>
      <c r="CW82" s="2">
        <f>AI82</f>
        <v>0</v>
      </c>
      <c r="CX82" s="2">
        <f>AJ82</f>
        <v>0</v>
      </c>
      <c r="CY82" s="2">
        <f>(((S82+R82)*AT82)/100)</f>
        <v>0</v>
      </c>
      <c r="CZ82" s="2">
        <f>(((S82+R82)*AU82)/100)</f>
        <v>0</v>
      </c>
      <c r="DA82" s="2"/>
      <c r="DB82" s="2"/>
      <c r="DC82" s="2" t="s">
        <v>3</v>
      </c>
      <c r="DD82" s="2" t="s">
        <v>3</v>
      </c>
      <c r="DE82" s="2" t="s">
        <v>3</v>
      </c>
      <c r="DF82" s="2" t="s">
        <v>3</v>
      </c>
      <c r="DG82" s="2" t="s">
        <v>3</v>
      </c>
      <c r="DH82" s="2" t="s">
        <v>3</v>
      </c>
      <c r="DI82" s="2" t="s">
        <v>3</v>
      </c>
      <c r="DJ82" s="2" t="s">
        <v>3</v>
      </c>
      <c r="DK82" s="2" t="s">
        <v>3</v>
      </c>
      <c r="DL82" s="2" t="s">
        <v>3</v>
      </c>
      <c r="DM82" s="2" t="s">
        <v>3</v>
      </c>
      <c r="DN82" s="2">
        <v>0</v>
      </c>
      <c r="DO82" s="2">
        <v>0</v>
      </c>
      <c r="DP82" s="2">
        <v>1</v>
      </c>
      <c r="DQ82" s="2">
        <v>1</v>
      </c>
      <c r="DR82" s="2"/>
      <c r="DS82" s="2"/>
      <c r="DT82" s="2"/>
      <c r="DU82" s="2">
        <v>1013</v>
      </c>
      <c r="DV82" s="2" t="s">
        <v>129</v>
      </c>
      <c r="DW82" s="2" t="s">
        <v>129</v>
      </c>
      <c r="DX82" s="2">
        <v>1</v>
      </c>
      <c r="DY82" s="2"/>
      <c r="DZ82" s="2" t="s">
        <v>3</v>
      </c>
      <c r="EA82" s="2" t="s">
        <v>3</v>
      </c>
      <c r="EB82" s="2" t="s">
        <v>3</v>
      </c>
      <c r="EC82" s="2" t="s">
        <v>3</v>
      </c>
      <c r="ED82" s="2"/>
      <c r="EE82" s="2">
        <v>89369858</v>
      </c>
      <c r="EF82" s="2">
        <v>2</v>
      </c>
      <c r="EG82" s="2" t="s">
        <v>159</v>
      </c>
      <c r="EH82" s="2">
        <v>16</v>
      </c>
      <c r="EI82" s="2" t="s">
        <v>160</v>
      </c>
      <c r="EJ82" s="2">
        <v>1</v>
      </c>
      <c r="EK82" s="2">
        <v>16001</v>
      </c>
      <c r="EL82" s="2" t="s">
        <v>161</v>
      </c>
      <c r="EM82" s="2" t="s">
        <v>162</v>
      </c>
      <c r="EN82" s="2"/>
      <c r="EO82" s="2" t="s">
        <v>3</v>
      </c>
      <c r="EP82" s="2"/>
      <c r="EQ82" s="2">
        <v>0</v>
      </c>
      <c r="ER82" s="2">
        <v>838.89</v>
      </c>
      <c r="ES82" s="2">
        <v>838.89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>
        <v>0</v>
      </c>
      <c r="FR82" s="2">
        <v>0</v>
      </c>
      <c r="FS82" s="2">
        <v>0</v>
      </c>
      <c r="FT82" s="2"/>
      <c r="FU82" s="2"/>
      <c r="FV82" s="2"/>
      <c r="FW82" s="2"/>
      <c r="FX82" s="2">
        <v>121</v>
      </c>
      <c r="FY82" s="2">
        <v>72</v>
      </c>
      <c r="FZ82" s="2"/>
      <c r="GA82" s="2" t="s">
        <v>3</v>
      </c>
      <c r="GB82" s="2"/>
      <c r="GC82" s="2"/>
      <c r="GD82" s="2">
        <v>1</v>
      </c>
      <c r="GE82" s="2">
        <v>815.6</v>
      </c>
      <c r="GF82" s="2">
        <v>86230220</v>
      </c>
      <c r="GG82" s="2">
        <v>2</v>
      </c>
      <c r="GH82" s="2">
        <v>1</v>
      </c>
      <c r="GI82" s="2">
        <v>-2</v>
      </c>
      <c r="GJ82" s="2">
        <v>0</v>
      </c>
      <c r="GK82" s="2">
        <v>0</v>
      </c>
      <c r="GL82" s="2">
        <f t="shared" si="65"/>
        <v>0</v>
      </c>
      <c r="GM82" s="2">
        <f t="shared" si="66"/>
        <v>1677.78</v>
      </c>
      <c r="GN82" s="2">
        <f t="shared" si="67"/>
        <v>1677.78</v>
      </c>
      <c r="GO82" s="2">
        <f t="shared" si="68"/>
        <v>0</v>
      </c>
      <c r="GP82" s="2">
        <f t="shared" si="69"/>
        <v>0</v>
      </c>
      <c r="GQ82" s="2"/>
      <c r="GR82" s="2">
        <v>3</v>
      </c>
      <c r="GS82" s="2">
        <v>3</v>
      </c>
      <c r="GT82" s="2">
        <v>0</v>
      </c>
      <c r="GU82" s="2" t="s">
        <v>3</v>
      </c>
      <c r="GV82" s="2">
        <f t="shared" si="70"/>
        <v>0</v>
      </c>
      <c r="GW82" s="2">
        <v>1</v>
      </c>
      <c r="GX82" s="2">
        <f t="shared" si="71"/>
        <v>0</v>
      </c>
      <c r="GY82" s="2"/>
      <c r="GZ82" s="2"/>
      <c r="HA82" s="2">
        <v>0</v>
      </c>
      <c r="HB82" s="2">
        <v>0</v>
      </c>
      <c r="HC82" s="2">
        <f t="shared" si="75"/>
        <v>0</v>
      </c>
      <c r="HD82" s="2"/>
      <c r="HE82" s="2" t="s">
        <v>3</v>
      </c>
      <c r="HF82" s="2" t="s">
        <v>3</v>
      </c>
      <c r="HG82" s="2"/>
      <c r="HH82" s="2"/>
      <c r="HI82" s="2"/>
      <c r="HJ82" s="2"/>
      <c r="HK82" s="2"/>
      <c r="HL82" s="2"/>
      <c r="HM82" s="2" t="s">
        <v>3</v>
      </c>
      <c r="HN82" s="2" t="s">
        <v>164</v>
      </c>
      <c r="HO82" s="2" t="s">
        <v>165</v>
      </c>
      <c r="HP82" s="2" t="s">
        <v>160</v>
      </c>
      <c r="HQ82" s="2" t="s">
        <v>160</v>
      </c>
      <c r="HR82" s="2"/>
      <c r="HS82" s="2">
        <v>0</v>
      </c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>
        <v>0</v>
      </c>
      <c r="IL82" s="2"/>
      <c r="IM82" s="2"/>
      <c r="IN82" s="2"/>
      <c r="IO82" s="2"/>
      <c r="IP82" s="2"/>
      <c r="IQ82" s="2"/>
      <c r="IR82" s="2"/>
      <c r="IS82" s="2"/>
      <c r="IT82" s="2"/>
      <c r="IU82" s="2"/>
    </row>
    <row r="84" spans="1:255" x14ac:dyDescent="0.2">
      <c r="A84" s="3">
        <v>51</v>
      </c>
      <c r="B84" s="3">
        <f>B66</f>
        <v>1</v>
      </c>
      <c r="C84" s="3">
        <f>A66</f>
        <v>4</v>
      </c>
      <c r="D84" s="3">
        <f>ROW(A66)</f>
        <v>66</v>
      </c>
      <c r="E84" s="3"/>
      <c r="F84" s="3" t="str">
        <f>IF(F66&lt;&gt;"",F66,"")</f>
        <v>Новый раздел</v>
      </c>
      <c r="G84" s="3" t="str">
        <f>IF(G66&lt;&gt;"",G66,"")</f>
        <v>Ремонт</v>
      </c>
      <c r="H84" s="3">
        <v>0</v>
      </c>
      <c r="I84" s="3"/>
      <c r="J84" s="3"/>
      <c r="K84" s="3"/>
      <c r="L84" s="3"/>
      <c r="M84" s="3"/>
      <c r="N84" s="3"/>
      <c r="O84" s="3">
        <f t="shared" ref="O84:T84" si="76">ROUND(AB84,2)</f>
        <v>52313.79</v>
      </c>
      <c r="P84" s="3">
        <f t="shared" si="76"/>
        <v>43191.24</v>
      </c>
      <c r="Q84" s="3">
        <f t="shared" si="76"/>
        <v>81.400000000000006</v>
      </c>
      <c r="R84" s="3">
        <f t="shared" si="76"/>
        <v>50.42</v>
      </c>
      <c r="S84" s="3">
        <f t="shared" si="76"/>
        <v>8990.73</v>
      </c>
      <c r="T84" s="3">
        <f t="shared" si="76"/>
        <v>0</v>
      </c>
      <c r="U84" s="3">
        <f>AH84</f>
        <v>13.490425</v>
      </c>
      <c r="V84" s="3">
        <f>AI84</f>
        <v>6.1359999999999998E-2</v>
      </c>
      <c r="W84" s="3">
        <f>ROUND(AJ84,2)</f>
        <v>0</v>
      </c>
      <c r="X84" s="3">
        <f>ROUND(AK84,2)</f>
        <v>9448.39</v>
      </c>
      <c r="Y84" s="3">
        <f>ROUND(AL84,2)</f>
        <v>5042.7700000000004</v>
      </c>
      <c r="Z84" s="3"/>
      <c r="AA84" s="3"/>
      <c r="AB84" s="3">
        <f>ROUND(SUMIF(AA70:AA82,"=92701116",O70:O82),2)</f>
        <v>52313.79</v>
      </c>
      <c r="AC84" s="3">
        <f>ROUND(SUMIF(AA70:AA82,"=92701116",P70:P82),2)</f>
        <v>43191.24</v>
      </c>
      <c r="AD84" s="3">
        <f>ROUND(SUMIF(AA70:AA82,"=92701116",Q70:Q82),2)</f>
        <v>81.400000000000006</v>
      </c>
      <c r="AE84" s="3">
        <f>ROUND(SUMIF(AA70:AA82,"=92701116",R70:R82),2)</f>
        <v>50.42</v>
      </c>
      <c r="AF84" s="3">
        <f>ROUND(SUMIF(AA70:AA82,"=92701116",S70:S82),2)</f>
        <v>8990.73</v>
      </c>
      <c r="AG84" s="3">
        <f>ROUND(SUMIF(AA70:AA82,"=92701116",T70:T82),2)</f>
        <v>0</v>
      </c>
      <c r="AH84" s="3">
        <f>SUMIF(AA70:AA82,"=92701116",U70:U82)</f>
        <v>13.490425</v>
      </c>
      <c r="AI84" s="3">
        <f>SUMIF(AA70:AA82,"=92701116",V70:V82)</f>
        <v>6.1359999999999998E-2</v>
      </c>
      <c r="AJ84" s="3">
        <f>ROUND(SUMIF(AA70:AA82,"=92701116",W70:W82),2)</f>
        <v>0</v>
      </c>
      <c r="AK84" s="3">
        <f>ROUND(SUMIF(AA70:AA82,"=92701116",X70:X82),2)</f>
        <v>9448.39</v>
      </c>
      <c r="AL84" s="3">
        <f>ROUND(SUMIF(AA70:AA82,"=92701116",Y70:Y82),2)</f>
        <v>5042.7700000000004</v>
      </c>
      <c r="AM84" s="3"/>
      <c r="AN84" s="3"/>
      <c r="AO84" s="3">
        <f t="shared" ref="AO84:BD84" si="77">ROUND(BX84,2)</f>
        <v>0</v>
      </c>
      <c r="AP84" s="3">
        <f t="shared" si="77"/>
        <v>21332.39</v>
      </c>
      <c r="AQ84" s="3">
        <f t="shared" si="77"/>
        <v>0</v>
      </c>
      <c r="AR84" s="3">
        <f t="shared" si="77"/>
        <v>66804.95</v>
      </c>
      <c r="AS84" s="3">
        <f t="shared" si="77"/>
        <v>43010.23</v>
      </c>
      <c r="AT84" s="3">
        <f t="shared" si="77"/>
        <v>2462.33</v>
      </c>
      <c r="AU84" s="3">
        <f t="shared" si="77"/>
        <v>0</v>
      </c>
      <c r="AV84" s="3">
        <f t="shared" si="77"/>
        <v>43191.24</v>
      </c>
      <c r="AW84" s="3">
        <f t="shared" si="77"/>
        <v>21858.85</v>
      </c>
      <c r="AX84" s="3">
        <f t="shared" si="77"/>
        <v>0</v>
      </c>
      <c r="AY84" s="3">
        <f t="shared" si="77"/>
        <v>21858.85</v>
      </c>
      <c r="AZ84" s="3">
        <f t="shared" si="77"/>
        <v>21332.39</v>
      </c>
      <c r="BA84" s="3">
        <f t="shared" si="77"/>
        <v>0</v>
      </c>
      <c r="BB84" s="3">
        <f t="shared" si="77"/>
        <v>0</v>
      </c>
      <c r="BC84" s="3">
        <f t="shared" si="77"/>
        <v>0</v>
      </c>
      <c r="BD84" s="3">
        <f t="shared" si="77"/>
        <v>0</v>
      </c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>
        <f>ROUND(SUMIF(AA70:AA82,"=92701116",FQ70:FQ82),2)</f>
        <v>0</v>
      </c>
      <c r="BY84" s="3">
        <f>ROUND(SUMIF(AA70:AA82,"=92701116",FR70:FR82),2)</f>
        <v>21332.39</v>
      </c>
      <c r="BZ84" s="3">
        <f>ROUND(SUMIF(AA70:AA82,"=92701116",GL70:GL82),2)</f>
        <v>0</v>
      </c>
      <c r="CA84" s="3">
        <f>ROUND(SUMIF(AA70:AA82,"=92701116",GM70:GM82),2)</f>
        <v>66804.95</v>
      </c>
      <c r="CB84" s="3">
        <f>ROUND(SUMIF(AA70:AA82,"=92701116",GN70:GN82),2)</f>
        <v>43010.23</v>
      </c>
      <c r="CC84" s="3">
        <f>ROUND(SUMIF(AA70:AA82,"=92701116",GO70:GO82),2)</f>
        <v>2462.33</v>
      </c>
      <c r="CD84" s="3">
        <f>ROUND(SUMIF(AA70:AA82,"=92701116",GP70:GP82),2)</f>
        <v>0</v>
      </c>
      <c r="CE84" s="3">
        <f>AC84-BX84</f>
        <v>43191.24</v>
      </c>
      <c r="CF84" s="3">
        <f>AC84-BY84</f>
        <v>21858.85</v>
      </c>
      <c r="CG84" s="3">
        <f>BX84-BZ84</f>
        <v>0</v>
      </c>
      <c r="CH84" s="3">
        <f>AC84-BX84-BY84+BZ84</f>
        <v>21858.85</v>
      </c>
      <c r="CI84" s="3">
        <f>BY84-BZ84</f>
        <v>21332.39</v>
      </c>
      <c r="CJ84" s="3">
        <f>ROUND(SUMIF(AA70:AA82,"=92701116",GX70:GX82),2)</f>
        <v>0</v>
      </c>
      <c r="CK84" s="3">
        <f>ROUND(SUMIF(AA70:AA82,"=92701116",GY70:GY82),2)</f>
        <v>0</v>
      </c>
      <c r="CL84" s="3">
        <f>ROUND(SUMIF(AA70:AA82,"=92701116",GZ70:GZ82),2)</f>
        <v>0</v>
      </c>
      <c r="CM84" s="3">
        <f>ROUND(SUMIF(AA70:AA82,"=92701116",HD70:HD82),2)</f>
        <v>0</v>
      </c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>
        <v>0</v>
      </c>
    </row>
    <row r="86" spans="1:255" x14ac:dyDescent="0.2">
      <c r="A86" s="5">
        <v>50</v>
      </c>
      <c r="B86" s="5">
        <v>0</v>
      </c>
      <c r="C86" s="5">
        <v>0</v>
      </c>
      <c r="D86" s="5">
        <v>1</v>
      </c>
      <c r="E86" s="5">
        <v>201</v>
      </c>
      <c r="F86" s="5">
        <f>ROUND(Source!O84,O86)</f>
        <v>52313.79</v>
      </c>
      <c r="G86" s="5" t="s">
        <v>48</v>
      </c>
      <c r="H86" s="5" t="s">
        <v>49</v>
      </c>
      <c r="I86" s="5"/>
      <c r="J86" s="5"/>
      <c r="K86" s="5">
        <v>201</v>
      </c>
      <c r="L86" s="5">
        <v>1</v>
      </c>
      <c r="M86" s="5">
        <v>3</v>
      </c>
      <c r="N86" s="5" t="s">
        <v>3</v>
      </c>
      <c r="O86" s="5">
        <v>2</v>
      </c>
      <c r="P86" s="5"/>
      <c r="Q86" s="5"/>
      <c r="R86" s="5"/>
      <c r="S86" s="5"/>
      <c r="T86" s="5"/>
      <c r="U86" s="5"/>
      <c r="V86" s="5"/>
      <c r="W86" s="5">
        <v>30981.399999999998</v>
      </c>
      <c r="X86" s="5">
        <v>1</v>
      </c>
      <c r="Y86" s="5">
        <v>30981.399999999998</v>
      </c>
      <c r="Z86" s="5"/>
      <c r="AA86" s="5"/>
      <c r="AB86" s="5"/>
    </row>
    <row r="87" spans="1:255" x14ac:dyDescent="0.2">
      <c r="A87" s="5">
        <v>50</v>
      </c>
      <c r="B87" s="5">
        <v>0</v>
      </c>
      <c r="C87" s="5">
        <v>0</v>
      </c>
      <c r="D87" s="5">
        <v>1</v>
      </c>
      <c r="E87" s="5">
        <v>202</v>
      </c>
      <c r="F87" s="5">
        <f>ROUND(Source!P84,O87)</f>
        <v>43191.24</v>
      </c>
      <c r="G87" s="5" t="s">
        <v>50</v>
      </c>
      <c r="H87" s="5" t="s">
        <v>51</v>
      </c>
      <c r="I87" s="5"/>
      <c r="J87" s="5"/>
      <c r="K87" s="5">
        <v>202</v>
      </c>
      <c r="L87" s="5">
        <v>2</v>
      </c>
      <c r="M87" s="5">
        <v>3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43191.24</v>
      </c>
      <c r="X87" s="5">
        <v>1</v>
      </c>
      <c r="Y87" s="5">
        <v>43191.24</v>
      </c>
      <c r="Z87" s="5"/>
      <c r="AA87" s="5"/>
      <c r="AB87" s="5"/>
    </row>
    <row r="88" spans="1:255" x14ac:dyDescent="0.2">
      <c r="A88" s="5">
        <v>50</v>
      </c>
      <c r="B88" s="5">
        <v>0</v>
      </c>
      <c r="C88" s="5">
        <v>0</v>
      </c>
      <c r="D88" s="5">
        <v>1</v>
      </c>
      <c r="E88" s="5">
        <v>222</v>
      </c>
      <c r="F88" s="5">
        <f>ROUND(Source!AO84,O88)</f>
        <v>0</v>
      </c>
      <c r="G88" s="5" t="s">
        <v>52</v>
      </c>
      <c r="H88" s="5" t="s">
        <v>53</v>
      </c>
      <c r="I88" s="5"/>
      <c r="J88" s="5"/>
      <c r="K88" s="5">
        <v>222</v>
      </c>
      <c r="L88" s="5">
        <v>3</v>
      </c>
      <c r="M88" s="5">
        <v>3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0</v>
      </c>
      <c r="X88" s="5">
        <v>1</v>
      </c>
      <c r="Y88" s="5">
        <v>0</v>
      </c>
      <c r="Z88" s="5"/>
      <c r="AA88" s="5"/>
      <c r="AB88" s="5"/>
    </row>
    <row r="89" spans="1:255" x14ac:dyDescent="0.2">
      <c r="A89" s="5">
        <v>50</v>
      </c>
      <c r="B89" s="5">
        <v>0</v>
      </c>
      <c r="C89" s="5">
        <v>0</v>
      </c>
      <c r="D89" s="5">
        <v>1</v>
      </c>
      <c r="E89" s="5">
        <v>225</v>
      </c>
      <c r="F89" s="5">
        <f>ROUND(Source!AV84,O89)</f>
        <v>43191.24</v>
      </c>
      <c r="G89" s="5" t="s">
        <v>54</v>
      </c>
      <c r="H89" s="5" t="s">
        <v>55</v>
      </c>
      <c r="I89" s="5"/>
      <c r="J89" s="5"/>
      <c r="K89" s="5">
        <v>225</v>
      </c>
      <c r="L89" s="5">
        <v>4</v>
      </c>
      <c r="M89" s="5">
        <v>3</v>
      </c>
      <c r="N89" s="5" t="s">
        <v>3</v>
      </c>
      <c r="O89" s="5">
        <v>2</v>
      </c>
      <c r="P89" s="5"/>
      <c r="Q89" s="5"/>
      <c r="R89" s="5"/>
      <c r="S89" s="5"/>
      <c r="T89" s="5"/>
      <c r="U89" s="5"/>
      <c r="V89" s="5"/>
      <c r="W89" s="5">
        <v>43191.24</v>
      </c>
      <c r="X89" s="5">
        <v>1</v>
      </c>
      <c r="Y89" s="5">
        <v>43191.24</v>
      </c>
      <c r="Z89" s="5"/>
      <c r="AA89" s="5"/>
      <c r="AB89" s="5"/>
    </row>
    <row r="90" spans="1:255" x14ac:dyDescent="0.2">
      <c r="A90" s="5">
        <v>50</v>
      </c>
      <c r="B90" s="5">
        <v>0</v>
      </c>
      <c r="C90" s="5">
        <v>0</v>
      </c>
      <c r="D90" s="5">
        <v>1</v>
      </c>
      <c r="E90" s="5">
        <v>226</v>
      </c>
      <c r="F90" s="5">
        <f>ROUND(Source!AW84,O90)</f>
        <v>21858.85</v>
      </c>
      <c r="G90" s="5" t="s">
        <v>56</v>
      </c>
      <c r="H90" s="5" t="s">
        <v>57</v>
      </c>
      <c r="I90" s="5"/>
      <c r="J90" s="5"/>
      <c r="K90" s="5">
        <v>226</v>
      </c>
      <c r="L90" s="5">
        <v>5</v>
      </c>
      <c r="M90" s="5">
        <v>3</v>
      </c>
      <c r="N90" s="5" t="s">
        <v>3</v>
      </c>
      <c r="O90" s="5">
        <v>2</v>
      </c>
      <c r="P90" s="5"/>
      <c r="Q90" s="5"/>
      <c r="R90" s="5"/>
      <c r="S90" s="5"/>
      <c r="T90" s="5"/>
      <c r="U90" s="5"/>
      <c r="V90" s="5"/>
      <c r="W90" s="5">
        <v>21858.85</v>
      </c>
      <c r="X90" s="5">
        <v>1</v>
      </c>
      <c r="Y90" s="5">
        <v>21858.85</v>
      </c>
      <c r="Z90" s="5"/>
      <c r="AA90" s="5"/>
      <c r="AB90" s="5"/>
    </row>
    <row r="91" spans="1:255" x14ac:dyDescent="0.2">
      <c r="A91" s="5">
        <v>50</v>
      </c>
      <c r="B91" s="5">
        <v>0</v>
      </c>
      <c r="C91" s="5">
        <v>0</v>
      </c>
      <c r="D91" s="5">
        <v>1</v>
      </c>
      <c r="E91" s="5">
        <v>227</v>
      </c>
      <c r="F91" s="5">
        <f>ROUND(Source!AX84,O91)</f>
        <v>0</v>
      </c>
      <c r="G91" s="5" t="s">
        <v>58</v>
      </c>
      <c r="H91" s="5" t="s">
        <v>59</v>
      </c>
      <c r="I91" s="5"/>
      <c r="J91" s="5"/>
      <c r="K91" s="5">
        <v>227</v>
      </c>
      <c r="L91" s="5">
        <v>6</v>
      </c>
      <c r="M91" s="5">
        <v>3</v>
      </c>
      <c r="N91" s="5" t="s">
        <v>3</v>
      </c>
      <c r="O91" s="5">
        <v>2</v>
      </c>
      <c r="P91" s="5"/>
      <c r="Q91" s="5"/>
      <c r="R91" s="5"/>
      <c r="S91" s="5"/>
      <c r="T91" s="5"/>
      <c r="U91" s="5"/>
      <c r="V91" s="5"/>
      <c r="W91" s="5">
        <v>0</v>
      </c>
      <c r="X91" s="5">
        <v>1</v>
      </c>
      <c r="Y91" s="5">
        <v>0</v>
      </c>
      <c r="Z91" s="5"/>
      <c r="AA91" s="5"/>
      <c r="AB91" s="5"/>
    </row>
    <row r="92" spans="1:255" x14ac:dyDescent="0.2">
      <c r="A92" s="5">
        <v>50</v>
      </c>
      <c r="B92" s="5">
        <v>0</v>
      </c>
      <c r="C92" s="5">
        <v>0</v>
      </c>
      <c r="D92" s="5">
        <v>1</v>
      </c>
      <c r="E92" s="5">
        <v>228</v>
      </c>
      <c r="F92" s="5">
        <f>ROUND(Source!AY84,O92)</f>
        <v>21858.85</v>
      </c>
      <c r="G92" s="5" t="s">
        <v>60</v>
      </c>
      <c r="H92" s="5" t="s">
        <v>61</v>
      </c>
      <c r="I92" s="5"/>
      <c r="J92" s="5"/>
      <c r="K92" s="5">
        <v>228</v>
      </c>
      <c r="L92" s="5">
        <v>7</v>
      </c>
      <c r="M92" s="5">
        <v>3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21858.85</v>
      </c>
      <c r="X92" s="5">
        <v>1</v>
      </c>
      <c r="Y92" s="5">
        <v>21858.85</v>
      </c>
      <c r="Z92" s="5"/>
      <c r="AA92" s="5"/>
      <c r="AB92" s="5"/>
    </row>
    <row r="93" spans="1:255" x14ac:dyDescent="0.2">
      <c r="A93" s="5">
        <v>50</v>
      </c>
      <c r="B93" s="5">
        <v>0</v>
      </c>
      <c r="C93" s="5">
        <v>0</v>
      </c>
      <c r="D93" s="5">
        <v>1</v>
      </c>
      <c r="E93" s="5">
        <v>216</v>
      </c>
      <c r="F93" s="5">
        <f>ROUND(Source!AP84,O93)</f>
        <v>21332.39</v>
      </c>
      <c r="G93" s="5" t="s">
        <v>62</v>
      </c>
      <c r="H93" s="5" t="s">
        <v>63</v>
      </c>
      <c r="I93" s="5"/>
      <c r="J93" s="5"/>
      <c r="K93" s="5">
        <v>216</v>
      </c>
      <c r="L93" s="5">
        <v>8</v>
      </c>
      <c r="M93" s="5">
        <v>3</v>
      </c>
      <c r="N93" s="5" t="s">
        <v>3</v>
      </c>
      <c r="O93" s="5">
        <v>2</v>
      </c>
      <c r="P93" s="5"/>
      <c r="Q93" s="5"/>
      <c r="R93" s="5"/>
      <c r="S93" s="5"/>
      <c r="T93" s="5"/>
      <c r="U93" s="5"/>
      <c r="V93" s="5"/>
      <c r="W93" s="5">
        <v>21332.39</v>
      </c>
      <c r="X93" s="5">
        <v>1</v>
      </c>
      <c r="Y93" s="5">
        <v>21332.39</v>
      </c>
      <c r="Z93" s="5"/>
      <c r="AA93" s="5"/>
      <c r="AB93" s="5"/>
    </row>
    <row r="94" spans="1:255" x14ac:dyDescent="0.2">
      <c r="A94" s="5">
        <v>50</v>
      </c>
      <c r="B94" s="5">
        <v>0</v>
      </c>
      <c r="C94" s="5">
        <v>0</v>
      </c>
      <c r="D94" s="5">
        <v>1</v>
      </c>
      <c r="E94" s="5">
        <v>223</v>
      </c>
      <c r="F94" s="5">
        <f>ROUND(Source!AQ84,O94)</f>
        <v>0</v>
      </c>
      <c r="G94" s="5" t="s">
        <v>64</v>
      </c>
      <c r="H94" s="5" t="s">
        <v>65</v>
      </c>
      <c r="I94" s="5"/>
      <c r="J94" s="5"/>
      <c r="K94" s="5">
        <v>223</v>
      </c>
      <c r="L94" s="5">
        <v>9</v>
      </c>
      <c r="M94" s="5">
        <v>3</v>
      </c>
      <c r="N94" s="5" t="s">
        <v>3</v>
      </c>
      <c r="O94" s="5">
        <v>2</v>
      </c>
      <c r="P94" s="5"/>
      <c r="Q94" s="5"/>
      <c r="R94" s="5"/>
      <c r="S94" s="5"/>
      <c r="T94" s="5"/>
      <c r="U94" s="5"/>
      <c r="V94" s="5"/>
      <c r="W94" s="5">
        <v>0</v>
      </c>
      <c r="X94" s="5">
        <v>1</v>
      </c>
      <c r="Y94" s="5">
        <v>0</v>
      </c>
      <c r="Z94" s="5"/>
      <c r="AA94" s="5"/>
      <c r="AB94" s="5"/>
    </row>
    <row r="95" spans="1:255" x14ac:dyDescent="0.2">
      <c r="A95" s="5">
        <v>50</v>
      </c>
      <c r="B95" s="5">
        <v>0</v>
      </c>
      <c r="C95" s="5">
        <v>0</v>
      </c>
      <c r="D95" s="5">
        <v>1</v>
      </c>
      <c r="E95" s="5">
        <v>229</v>
      </c>
      <c r="F95" s="5">
        <f>ROUND(Source!AZ84,O95)</f>
        <v>21332.39</v>
      </c>
      <c r="G95" s="5" t="s">
        <v>66</v>
      </c>
      <c r="H95" s="5" t="s">
        <v>67</v>
      </c>
      <c r="I95" s="5"/>
      <c r="J95" s="5"/>
      <c r="K95" s="5">
        <v>229</v>
      </c>
      <c r="L95" s="5">
        <v>10</v>
      </c>
      <c r="M95" s="5">
        <v>3</v>
      </c>
      <c r="N95" s="5" t="s">
        <v>3</v>
      </c>
      <c r="O95" s="5">
        <v>2</v>
      </c>
      <c r="P95" s="5"/>
      <c r="Q95" s="5"/>
      <c r="R95" s="5"/>
      <c r="S95" s="5"/>
      <c r="T95" s="5"/>
      <c r="U95" s="5"/>
      <c r="V95" s="5"/>
      <c r="W95" s="5">
        <v>21332.39</v>
      </c>
      <c r="X95" s="5">
        <v>1</v>
      </c>
      <c r="Y95" s="5">
        <v>21332.39</v>
      </c>
      <c r="Z95" s="5"/>
      <c r="AA95" s="5"/>
      <c r="AB95" s="5"/>
    </row>
    <row r="96" spans="1:255" x14ac:dyDescent="0.2">
      <c r="A96" s="5">
        <v>50</v>
      </c>
      <c r="B96" s="5">
        <v>0</v>
      </c>
      <c r="C96" s="5">
        <v>0</v>
      </c>
      <c r="D96" s="5">
        <v>1</v>
      </c>
      <c r="E96" s="5">
        <v>203</v>
      </c>
      <c r="F96" s="5">
        <f>ROUND(Source!Q84,O96)</f>
        <v>81.400000000000006</v>
      </c>
      <c r="G96" s="5" t="s">
        <v>68</v>
      </c>
      <c r="H96" s="5" t="s">
        <v>69</v>
      </c>
      <c r="I96" s="5"/>
      <c r="J96" s="5"/>
      <c r="K96" s="5">
        <v>203</v>
      </c>
      <c r="L96" s="5">
        <v>11</v>
      </c>
      <c r="M96" s="5">
        <v>3</v>
      </c>
      <c r="N96" s="5" t="s">
        <v>3</v>
      </c>
      <c r="O96" s="5">
        <v>2</v>
      </c>
      <c r="P96" s="5"/>
      <c r="Q96" s="5"/>
      <c r="R96" s="5"/>
      <c r="S96" s="5"/>
      <c r="T96" s="5"/>
      <c r="U96" s="5"/>
      <c r="V96" s="5"/>
      <c r="W96" s="5">
        <v>81.400000000000006</v>
      </c>
      <c r="X96" s="5">
        <v>1</v>
      </c>
      <c r="Y96" s="5">
        <v>81.400000000000006</v>
      </c>
      <c r="Z96" s="5"/>
      <c r="AA96" s="5"/>
      <c r="AB96" s="5"/>
    </row>
    <row r="97" spans="1:28" x14ac:dyDescent="0.2">
      <c r="A97" s="5">
        <v>50</v>
      </c>
      <c r="B97" s="5">
        <v>0</v>
      </c>
      <c r="C97" s="5">
        <v>0</v>
      </c>
      <c r="D97" s="5">
        <v>1</v>
      </c>
      <c r="E97" s="5">
        <v>231</v>
      </c>
      <c r="F97" s="5">
        <f>ROUND(Source!BB84,O97)</f>
        <v>0</v>
      </c>
      <c r="G97" s="5" t="s">
        <v>70</v>
      </c>
      <c r="H97" s="5" t="s">
        <v>71</v>
      </c>
      <c r="I97" s="5"/>
      <c r="J97" s="5"/>
      <c r="K97" s="5">
        <v>231</v>
      </c>
      <c r="L97" s="5">
        <v>12</v>
      </c>
      <c r="M97" s="5">
        <v>3</v>
      </c>
      <c r="N97" s="5" t="s">
        <v>3</v>
      </c>
      <c r="O97" s="5">
        <v>2</v>
      </c>
      <c r="P97" s="5"/>
      <c r="Q97" s="5"/>
      <c r="R97" s="5"/>
      <c r="S97" s="5"/>
      <c r="T97" s="5"/>
      <c r="U97" s="5"/>
      <c r="V97" s="5"/>
      <c r="W97" s="5">
        <v>0</v>
      </c>
      <c r="X97" s="5">
        <v>1</v>
      </c>
      <c r="Y97" s="5">
        <v>0</v>
      </c>
      <c r="Z97" s="5"/>
      <c r="AA97" s="5"/>
      <c r="AB97" s="5"/>
    </row>
    <row r="98" spans="1:28" x14ac:dyDescent="0.2">
      <c r="A98" s="5">
        <v>50</v>
      </c>
      <c r="B98" s="5">
        <v>0</v>
      </c>
      <c r="C98" s="5">
        <v>0</v>
      </c>
      <c r="D98" s="5">
        <v>1</v>
      </c>
      <c r="E98" s="5">
        <v>204</v>
      </c>
      <c r="F98" s="5">
        <f>ROUND(Source!R84,O98)</f>
        <v>50.42</v>
      </c>
      <c r="G98" s="5" t="s">
        <v>72</v>
      </c>
      <c r="H98" s="5" t="s">
        <v>73</v>
      </c>
      <c r="I98" s="5"/>
      <c r="J98" s="5"/>
      <c r="K98" s="5">
        <v>204</v>
      </c>
      <c r="L98" s="5">
        <v>13</v>
      </c>
      <c r="M98" s="5">
        <v>3</v>
      </c>
      <c r="N98" s="5" t="s">
        <v>3</v>
      </c>
      <c r="O98" s="5">
        <v>2</v>
      </c>
      <c r="P98" s="5"/>
      <c r="Q98" s="5"/>
      <c r="R98" s="5"/>
      <c r="S98" s="5"/>
      <c r="T98" s="5"/>
      <c r="U98" s="5"/>
      <c r="V98" s="5"/>
      <c r="W98" s="5">
        <v>50.42</v>
      </c>
      <c r="X98" s="5">
        <v>1</v>
      </c>
      <c r="Y98" s="5">
        <v>50.42</v>
      </c>
      <c r="Z98" s="5"/>
      <c r="AA98" s="5"/>
      <c r="AB98" s="5"/>
    </row>
    <row r="99" spans="1:28" x14ac:dyDescent="0.2">
      <c r="A99" s="5">
        <v>50</v>
      </c>
      <c r="B99" s="5">
        <v>0</v>
      </c>
      <c r="C99" s="5">
        <v>0</v>
      </c>
      <c r="D99" s="5">
        <v>1</v>
      </c>
      <c r="E99" s="5">
        <v>205</v>
      </c>
      <c r="F99" s="5">
        <f>ROUND(Source!S84,O99)</f>
        <v>8990.73</v>
      </c>
      <c r="G99" s="5" t="s">
        <v>74</v>
      </c>
      <c r="H99" s="5" t="s">
        <v>75</v>
      </c>
      <c r="I99" s="5"/>
      <c r="J99" s="5"/>
      <c r="K99" s="5">
        <v>205</v>
      </c>
      <c r="L99" s="5">
        <v>14</v>
      </c>
      <c r="M99" s="5">
        <v>3</v>
      </c>
      <c r="N99" s="5" t="s">
        <v>3</v>
      </c>
      <c r="O99" s="5">
        <v>2</v>
      </c>
      <c r="P99" s="5"/>
      <c r="Q99" s="5"/>
      <c r="R99" s="5"/>
      <c r="S99" s="5"/>
      <c r="T99" s="5"/>
      <c r="U99" s="5"/>
      <c r="V99" s="5"/>
      <c r="W99" s="5">
        <v>8990.7300000000014</v>
      </c>
      <c r="X99" s="5">
        <v>1</v>
      </c>
      <c r="Y99" s="5">
        <v>8990.7300000000014</v>
      </c>
      <c r="Z99" s="5"/>
      <c r="AA99" s="5"/>
      <c r="AB99" s="5"/>
    </row>
    <row r="100" spans="1:28" x14ac:dyDescent="0.2">
      <c r="A100" s="5">
        <v>50</v>
      </c>
      <c r="B100" s="5">
        <v>0</v>
      </c>
      <c r="C100" s="5">
        <v>0</v>
      </c>
      <c r="D100" s="5">
        <v>1</v>
      </c>
      <c r="E100" s="5">
        <v>232</v>
      </c>
      <c r="F100" s="5">
        <f>ROUND(Source!BC84,O100)</f>
        <v>0</v>
      </c>
      <c r="G100" s="5" t="s">
        <v>76</v>
      </c>
      <c r="H100" s="5" t="s">
        <v>77</v>
      </c>
      <c r="I100" s="5"/>
      <c r="J100" s="5"/>
      <c r="K100" s="5">
        <v>232</v>
      </c>
      <c r="L100" s="5">
        <v>15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0</v>
      </c>
      <c r="X100" s="5">
        <v>1</v>
      </c>
      <c r="Y100" s="5">
        <v>0</v>
      </c>
      <c r="Z100" s="5"/>
      <c r="AA100" s="5"/>
      <c r="AB100" s="5"/>
    </row>
    <row r="101" spans="1:28" x14ac:dyDescent="0.2">
      <c r="A101" s="5">
        <v>50</v>
      </c>
      <c r="B101" s="5">
        <v>0</v>
      </c>
      <c r="C101" s="5">
        <v>0</v>
      </c>
      <c r="D101" s="5">
        <v>1</v>
      </c>
      <c r="E101" s="5">
        <v>214</v>
      </c>
      <c r="F101" s="5">
        <f>ROUND(Source!AS84,O101)</f>
        <v>43010.23</v>
      </c>
      <c r="G101" s="5" t="s">
        <v>78</v>
      </c>
      <c r="H101" s="5" t="s">
        <v>79</v>
      </c>
      <c r="I101" s="5"/>
      <c r="J101" s="5"/>
      <c r="K101" s="5">
        <v>214</v>
      </c>
      <c r="L101" s="5">
        <v>16</v>
      </c>
      <c r="M101" s="5">
        <v>3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43010.23</v>
      </c>
      <c r="X101" s="5">
        <v>1</v>
      </c>
      <c r="Y101" s="5">
        <v>43010.23</v>
      </c>
      <c r="Z101" s="5"/>
      <c r="AA101" s="5"/>
      <c r="AB101" s="5"/>
    </row>
    <row r="102" spans="1:28" x14ac:dyDescent="0.2">
      <c r="A102" s="5">
        <v>50</v>
      </c>
      <c r="B102" s="5">
        <v>0</v>
      </c>
      <c r="C102" s="5">
        <v>0</v>
      </c>
      <c r="D102" s="5">
        <v>1</v>
      </c>
      <c r="E102" s="5">
        <v>215</v>
      </c>
      <c r="F102" s="5">
        <f>ROUND(Source!AT84,O102)</f>
        <v>2462.33</v>
      </c>
      <c r="G102" s="5" t="s">
        <v>80</v>
      </c>
      <c r="H102" s="5" t="s">
        <v>81</v>
      </c>
      <c r="I102" s="5"/>
      <c r="J102" s="5"/>
      <c r="K102" s="5">
        <v>215</v>
      </c>
      <c r="L102" s="5">
        <v>17</v>
      </c>
      <c r="M102" s="5">
        <v>3</v>
      </c>
      <c r="N102" s="5" t="s">
        <v>3</v>
      </c>
      <c r="O102" s="5">
        <v>2</v>
      </c>
      <c r="P102" s="5"/>
      <c r="Q102" s="5"/>
      <c r="R102" s="5"/>
      <c r="S102" s="5"/>
      <c r="T102" s="5"/>
      <c r="U102" s="5"/>
      <c r="V102" s="5"/>
      <c r="W102" s="5">
        <v>2462.33</v>
      </c>
      <c r="X102" s="5">
        <v>1</v>
      </c>
      <c r="Y102" s="5">
        <v>2462.33</v>
      </c>
      <c r="Z102" s="5"/>
      <c r="AA102" s="5"/>
      <c r="AB102" s="5"/>
    </row>
    <row r="103" spans="1:28" x14ac:dyDescent="0.2">
      <c r="A103" s="5">
        <v>50</v>
      </c>
      <c r="B103" s="5">
        <v>0</v>
      </c>
      <c r="C103" s="5">
        <v>0</v>
      </c>
      <c r="D103" s="5">
        <v>1</v>
      </c>
      <c r="E103" s="5">
        <v>217</v>
      </c>
      <c r="F103" s="5">
        <f>ROUND(Source!AU84,O103)</f>
        <v>0</v>
      </c>
      <c r="G103" s="5" t="s">
        <v>82</v>
      </c>
      <c r="H103" s="5" t="s">
        <v>83</v>
      </c>
      <c r="I103" s="5"/>
      <c r="J103" s="5"/>
      <c r="K103" s="5">
        <v>217</v>
      </c>
      <c r="L103" s="5">
        <v>18</v>
      </c>
      <c r="M103" s="5">
        <v>3</v>
      </c>
      <c r="N103" s="5" t="s">
        <v>3</v>
      </c>
      <c r="O103" s="5">
        <v>2</v>
      </c>
      <c r="P103" s="5"/>
      <c r="Q103" s="5"/>
      <c r="R103" s="5"/>
      <c r="S103" s="5"/>
      <c r="T103" s="5"/>
      <c r="U103" s="5"/>
      <c r="V103" s="5"/>
      <c r="W103" s="5">
        <v>0</v>
      </c>
      <c r="X103" s="5">
        <v>1</v>
      </c>
      <c r="Y103" s="5">
        <v>0</v>
      </c>
      <c r="Z103" s="5"/>
      <c r="AA103" s="5"/>
      <c r="AB103" s="5"/>
    </row>
    <row r="104" spans="1:28" x14ac:dyDescent="0.2">
      <c r="A104" s="5">
        <v>50</v>
      </c>
      <c r="B104" s="5">
        <v>0</v>
      </c>
      <c r="C104" s="5">
        <v>0</v>
      </c>
      <c r="D104" s="5">
        <v>1</v>
      </c>
      <c r="E104" s="5">
        <v>230</v>
      </c>
      <c r="F104" s="5">
        <f>ROUND(Source!BA84,O104)</f>
        <v>0</v>
      </c>
      <c r="G104" s="5" t="s">
        <v>84</v>
      </c>
      <c r="H104" s="5" t="s">
        <v>85</v>
      </c>
      <c r="I104" s="5"/>
      <c r="J104" s="5"/>
      <c r="K104" s="5">
        <v>230</v>
      </c>
      <c r="L104" s="5">
        <v>19</v>
      </c>
      <c r="M104" s="5">
        <v>3</v>
      </c>
      <c r="N104" s="5" t="s">
        <v>3</v>
      </c>
      <c r="O104" s="5">
        <v>2</v>
      </c>
      <c r="P104" s="5"/>
      <c r="Q104" s="5"/>
      <c r="R104" s="5"/>
      <c r="S104" s="5"/>
      <c r="T104" s="5"/>
      <c r="U104" s="5"/>
      <c r="V104" s="5"/>
      <c r="W104" s="5">
        <v>0</v>
      </c>
      <c r="X104" s="5">
        <v>1</v>
      </c>
      <c r="Y104" s="5">
        <v>0</v>
      </c>
      <c r="Z104" s="5"/>
      <c r="AA104" s="5"/>
      <c r="AB104" s="5"/>
    </row>
    <row r="105" spans="1:28" x14ac:dyDescent="0.2">
      <c r="A105" s="5">
        <v>50</v>
      </c>
      <c r="B105" s="5">
        <v>0</v>
      </c>
      <c r="C105" s="5">
        <v>0</v>
      </c>
      <c r="D105" s="5">
        <v>1</v>
      </c>
      <c r="E105" s="5">
        <v>206</v>
      </c>
      <c r="F105" s="5">
        <f>ROUND(Source!T84,O105)</f>
        <v>0</v>
      </c>
      <c r="G105" s="5" t="s">
        <v>86</v>
      </c>
      <c r="H105" s="5" t="s">
        <v>87</v>
      </c>
      <c r="I105" s="5"/>
      <c r="J105" s="5"/>
      <c r="K105" s="5">
        <v>206</v>
      </c>
      <c r="L105" s="5">
        <v>20</v>
      </c>
      <c r="M105" s="5">
        <v>3</v>
      </c>
      <c r="N105" s="5" t="s">
        <v>3</v>
      </c>
      <c r="O105" s="5">
        <v>2</v>
      </c>
      <c r="P105" s="5"/>
      <c r="Q105" s="5"/>
      <c r="R105" s="5"/>
      <c r="S105" s="5"/>
      <c r="T105" s="5"/>
      <c r="U105" s="5"/>
      <c r="V105" s="5"/>
      <c r="W105" s="5">
        <v>0</v>
      </c>
      <c r="X105" s="5">
        <v>1</v>
      </c>
      <c r="Y105" s="5">
        <v>0</v>
      </c>
      <c r="Z105" s="5"/>
      <c r="AA105" s="5"/>
      <c r="AB105" s="5"/>
    </row>
    <row r="106" spans="1:28" x14ac:dyDescent="0.2">
      <c r="A106" s="5">
        <v>50</v>
      </c>
      <c r="B106" s="5">
        <v>0</v>
      </c>
      <c r="C106" s="5">
        <v>0</v>
      </c>
      <c r="D106" s="5">
        <v>1</v>
      </c>
      <c r="E106" s="5">
        <v>207</v>
      </c>
      <c r="F106" s="5">
        <f>ROUND(Source!U84,O106)</f>
        <v>13.490425</v>
      </c>
      <c r="G106" s="5" t="s">
        <v>88</v>
      </c>
      <c r="H106" s="5" t="s">
        <v>89</v>
      </c>
      <c r="I106" s="5"/>
      <c r="J106" s="5"/>
      <c r="K106" s="5">
        <v>207</v>
      </c>
      <c r="L106" s="5">
        <v>21</v>
      </c>
      <c r="M106" s="5">
        <v>3</v>
      </c>
      <c r="N106" s="5" t="s">
        <v>3</v>
      </c>
      <c r="O106" s="5">
        <v>7</v>
      </c>
      <c r="P106" s="5"/>
      <c r="Q106" s="5"/>
      <c r="R106" s="5"/>
      <c r="S106" s="5"/>
      <c r="T106" s="5"/>
      <c r="U106" s="5"/>
      <c r="V106" s="5"/>
      <c r="W106" s="5">
        <v>13.490425</v>
      </c>
      <c r="X106" s="5">
        <v>1</v>
      </c>
      <c r="Y106" s="5">
        <v>13.490425</v>
      </c>
      <c r="Z106" s="5"/>
      <c r="AA106" s="5"/>
      <c r="AB106" s="5"/>
    </row>
    <row r="107" spans="1:28" x14ac:dyDescent="0.2">
      <c r="A107" s="5">
        <v>50</v>
      </c>
      <c r="B107" s="5">
        <v>0</v>
      </c>
      <c r="C107" s="5">
        <v>0</v>
      </c>
      <c r="D107" s="5">
        <v>1</v>
      </c>
      <c r="E107" s="5">
        <v>208</v>
      </c>
      <c r="F107" s="5">
        <f>ROUND(Source!V84,O107)</f>
        <v>6.1359999999999998E-2</v>
      </c>
      <c r="G107" s="5" t="s">
        <v>90</v>
      </c>
      <c r="H107" s="5" t="s">
        <v>91</v>
      </c>
      <c r="I107" s="5"/>
      <c r="J107" s="5"/>
      <c r="K107" s="5">
        <v>208</v>
      </c>
      <c r="L107" s="5">
        <v>22</v>
      </c>
      <c r="M107" s="5">
        <v>3</v>
      </c>
      <c r="N107" s="5" t="s">
        <v>3</v>
      </c>
      <c r="O107" s="5">
        <v>7</v>
      </c>
      <c r="P107" s="5"/>
      <c r="Q107" s="5"/>
      <c r="R107" s="5"/>
      <c r="S107" s="5"/>
      <c r="T107" s="5"/>
      <c r="U107" s="5"/>
      <c r="V107" s="5"/>
      <c r="W107" s="5">
        <v>6.1359999999999998E-2</v>
      </c>
      <c r="X107" s="5">
        <v>1</v>
      </c>
      <c r="Y107" s="5">
        <v>6.1359999999999998E-2</v>
      </c>
      <c r="Z107" s="5"/>
      <c r="AA107" s="5"/>
      <c r="AB107" s="5"/>
    </row>
    <row r="108" spans="1:28" x14ac:dyDescent="0.2">
      <c r="A108" s="5">
        <v>50</v>
      </c>
      <c r="B108" s="5">
        <v>0</v>
      </c>
      <c r="C108" s="5">
        <v>0</v>
      </c>
      <c r="D108" s="5">
        <v>1</v>
      </c>
      <c r="E108" s="5">
        <v>209</v>
      </c>
      <c r="F108" s="5">
        <f>ROUND(Source!W84,O108)</f>
        <v>0</v>
      </c>
      <c r="G108" s="5" t="s">
        <v>92</v>
      </c>
      <c r="H108" s="5" t="s">
        <v>93</v>
      </c>
      <c r="I108" s="5"/>
      <c r="J108" s="5"/>
      <c r="K108" s="5">
        <v>209</v>
      </c>
      <c r="L108" s="5">
        <v>23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0</v>
      </c>
      <c r="X108" s="5">
        <v>1</v>
      </c>
      <c r="Y108" s="5">
        <v>0</v>
      </c>
      <c r="Z108" s="5"/>
      <c r="AA108" s="5"/>
      <c r="AB108" s="5"/>
    </row>
    <row r="109" spans="1:28" x14ac:dyDescent="0.2">
      <c r="A109" s="5">
        <v>50</v>
      </c>
      <c r="B109" s="5">
        <v>0</v>
      </c>
      <c r="C109" s="5">
        <v>0</v>
      </c>
      <c r="D109" s="5">
        <v>1</v>
      </c>
      <c r="E109" s="5">
        <v>233</v>
      </c>
      <c r="F109" s="5">
        <f>ROUND(Source!BD84,O109)</f>
        <v>0</v>
      </c>
      <c r="G109" s="5" t="s">
        <v>94</v>
      </c>
      <c r="H109" s="5" t="s">
        <v>95</v>
      </c>
      <c r="I109" s="5"/>
      <c r="J109" s="5"/>
      <c r="K109" s="5">
        <v>233</v>
      </c>
      <c r="L109" s="5">
        <v>24</v>
      </c>
      <c r="M109" s="5">
        <v>3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0</v>
      </c>
      <c r="X109" s="5">
        <v>1</v>
      </c>
      <c r="Y109" s="5">
        <v>0</v>
      </c>
      <c r="Z109" s="5"/>
      <c r="AA109" s="5"/>
      <c r="AB109" s="5"/>
    </row>
    <row r="110" spans="1:28" x14ac:dyDescent="0.2">
      <c r="A110" s="5">
        <v>50</v>
      </c>
      <c r="B110" s="5">
        <v>0</v>
      </c>
      <c r="C110" s="5">
        <v>0</v>
      </c>
      <c r="D110" s="5">
        <v>1</v>
      </c>
      <c r="E110" s="5">
        <v>210</v>
      </c>
      <c r="F110" s="5">
        <f>ROUND(Source!X84,O110)</f>
        <v>9448.39</v>
      </c>
      <c r="G110" s="5" t="s">
        <v>96</v>
      </c>
      <c r="H110" s="5" t="s">
        <v>97</v>
      </c>
      <c r="I110" s="5"/>
      <c r="J110" s="5"/>
      <c r="K110" s="5">
        <v>210</v>
      </c>
      <c r="L110" s="5">
        <v>25</v>
      </c>
      <c r="M110" s="5">
        <v>3</v>
      </c>
      <c r="N110" s="5" t="s">
        <v>3</v>
      </c>
      <c r="O110" s="5">
        <v>2</v>
      </c>
      <c r="P110" s="5"/>
      <c r="Q110" s="5"/>
      <c r="R110" s="5"/>
      <c r="S110" s="5"/>
      <c r="T110" s="5"/>
      <c r="U110" s="5"/>
      <c r="V110" s="5"/>
      <c r="W110" s="5">
        <v>9448.39</v>
      </c>
      <c r="X110" s="5">
        <v>1</v>
      </c>
      <c r="Y110" s="5">
        <v>9448.39</v>
      </c>
      <c r="Z110" s="5"/>
      <c r="AA110" s="5"/>
      <c r="AB110" s="5"/>
    </row>
    <row r="111" spans="1:28" x14ac:dyDescent="0.2">
      <c r="A111" s="5">
        <v>50</v>
      </c>
      <c r="B111" s="5">
        <v>0</v>
      </c>
      <c r="C111" s="5">
        <v>0</v>
      </c>
      <c r="D111" s="5">
        <v>1</v>
      </c>
      <c r="E111" s="5">
        <v>211</v>
      </c>
      <c r="F111" s="5">
        <f>ROUND(Source!Y84,O111)</f>
        <v>5042.7700000000004</v>
      </c>
      <c r="G111" s="5" t="s">
        <v>98</v>
      </c>
      <c r="H111" s="5" t="s">
        <v>99</v>
      </c>
      <c r="I111" s="5"/>
      <c r="J111" s="5"/>
      <c r="K111" s="5">
        <v>211</v>
      </c>
      <c r="L111" s="5">
        <v>26</v>
      </c>
      <c r="M111" s="5">
        <v>3</v>
      </c>
      <c r="N111" s="5" t="s">
        <v>3</v>
      </c>
      <c r="O111" s="5">
        <v>2</v>
      </c>
      <c r="P111" s="5"/>
      <c r="Q111" s="5"/>
      <c r="R111" s="5"/>
      <c r="S111" s="5"/>
      <c r="T111" s="5"/>
      <c r="U111" s="5"/>
      <c r="V111" s="5"/>
      <c r="W111" s="5">
        <v>5042.7700000000004</v>
      </c>
      <c r="X111" s="5">
        <v>1</v>
      </c>
      <c r="Y111" s="5">
        <v>5042.7700000000004</v>
      </c>
      <c r="Z111" s="5"/>
      <c r="AA111" s="5"/>
      <c r="AB111" s="5"/>
    </row>
    <row r="112" spans="1:28" x14ac:dyDescent="0.2">
      <c r="A112" s="5">
        <v>50</v>
      </c>
      <c r="B112" s="5">
        <v>0</v>
      </c>
      <c r="C112" s="5">
        <v>0</v>
      </c>
      <c r="D112" s="5">
        <v>1</v>
      </c>
      <c r="E112" s="5">
        <v>224</v>
      </c>
      <c r="F112" s="5">
        <f>ROUND(Source!AR84,O112)</f>
        <v>66804.95</v>
      </c>
      <c r="G112" s="5" t="s">
        <v>100</v>
      </c>
      <c r="H112" s="5" t="s">
        <v>101</v>
      </c>
      <c r="I112" s="5"/>
      <c r="J112" s="5"/>
      <c r="K112" s="5">
        <v>224</v>
      </c>
      <c r="L112" s="5">
        <v>27</v>
      </c>
      <c r="M112" s="5">
        <v>3</v>
      </c>
      <c r="N112" s="5" t="s">
        <v>3</v>
      </c>
      <c r="O112" s="5">
        <v>2</v>
      </c>
      <c r="P112" s="5"/>
      <c r="Q112" s="5"/>
      <c r="R112" s="5"/>
      <c r="S112" s="5"/>
      <c r="T112" s="5"/>
      <c r="U112" s="5"/>
      <c r="V112" s="5"/>
      <c r="W112" s="5">
        <v>66804.950000000012</v>
      </c>
      <c r="X112" s="5">
        <v>1</v>
      </c>
      <c r="Y112" s="5">
        <v>66804.950000000012</v>
      </c>
      <c r="Z112" s="5"/>
      <c r="AA112" s="5"/>
      <c r="AB112" s="5"/>
    </row>
    <row r="114" spans="1:255" x14ac:dyDescent="0.2">
      <c r="A114" s="1">
        <v>4</v>
      </c>
      <c r="B114" s="1">
        <v>1</v>
      </c>
      <c r="C114" s="1"/>
      <c r="D114" s="1">
        <f>ROW(A129)</f>
        <v>129</v>
      </c>
      <c r="E114" s="1"/>
      <c r="F114" s="1" t="s">
        <v>17</v>
      </c>
      <c r="G114" s="1" t="s">
        <v>174</v>
      </c>
      <c r="H114" s="1" t="s">
        <v>3</v>
      </c>
      <c r="I114" s="1">
        <v>0</v>
      </c>
      <c r="J114" s="1"/>
      <c r="K114" s="1">
        <v>0</v>
      </c>
      <c r="L114" s="1"/>
      <c r="M114" s="1" t="s">
        <v>3</v>
      </c>
      <c r="N114" s="1"/>
      <c r="O114" s="1"/>
      <c r="P114" s="1"/>
      <c r="Q114" s="1"/>
      <c r="R114" s="1"/>
      <c r="S114" s="1">
        <v>0</v>
      </c>
      <c r="T114" s="1"/>
      <c r="U114" s="1" t="s">
        <v>3</v>
      </c>
      <c r="V114" s="1">
        <v>0</v>
      </c>
      <c r="W114" s="1"/>
      <c r="X114" s="1"/>
      <c r="Y114" s="1"/>
      <c r="Z114" s="1"/>
      <c r="AA114" s="1"/>
      <c r="AB114" s="1" t="s">
        <v>3</v>
      </c>
      <c r="AC114" s="1" t="s">
        <v>3</v>
      </c>
      <c r="AD114" s="1" t="s">
        <v>3</v>
      </c>
      <c r="AE114" s="1" t="s">
        <v>3</v>
      </c>
      <c r="AF114" s="1" t="s">
        <v>3</v>
      </c>
      <c r="AG114" s="1" t="s">
        <v>3</v>
      </c>
      <c r="AH114" s="1"/>
      <c r="AI114" s="1"/>
      <c r="AJ114" s="1"/>
      <c r="AK114" s="1"/>
      <c r="AL114" s="1"/>
      <c r="AM114" s="1"/>
      <c r="AN114" s="1"/>
      <c r="AO114" s="1"/>
      <c r="AP114" s="1" t="s">
        <v>3</v>
      </c>
      <c r="AQ114" s="1" t="s">
        <v>3</v>
      </c>
      <c r="AR114" s="1" t="s">
        <v>3</v>
      </c>
      <c r="AS114" s="1"/>
      <c r="AT114" s="1"/>
      <c r="AU114" s="1"/>
      <c r="AV114" s="1"/>
      <c r="AW114" s="1"/>
      <c r="AX114" s="1"/>
      <c r="AY114" s="1"/>
      <c r="AZ114" s="1" t="s">
        <v>3</v>
      </c>
      <c r="BA114" s="1"/>
      <c r="BB114" s="1" t="s">
        <v>3</v>
      </c>
      <c r="BC114" s="1" t="s">
        <v>3</v>
      </c>
      <c r="BD114" s="1" t="s">
        <v>3</v>
      </c>
      <c r="BE114" s="1" t="s">
        <v>3</v>
      </c>
      <c r="BF114" s="1" t="s">
        <v>3</v>
      </c>
      <c r="BG114" s="1" t="s">
        <v>3</v>
      </c>
      <c r="BH114" s="1" t="s">
        <v>3</v>
      </c>
      <c r="BI114" s="1" t="s">
        <v>3</v>
      </c>
      <c r="BJ114" s="1" t="s">
        <v>3</v>
      </c>
      <c r="BK114" s="1" t="s">
        <v>3</v>
      </c>
      <c r="BL114" s="1" t="s">
        <v>3</v>
      </c>
      <c r="BM114" s="1" t="s">
        <v>3</v>
      </c>
      <c r="BN114" s="1" t="s">
        <v>3</v>
      </c>
      <c r="BO114" s="1" t="s">
        <v>3</v>
      </c>
      <c r="BP114" s="1" t="s">
        <v>3</v>
      </c>
      <c r="BQ114" s="1"/>
      <c r="BR114" s="1"/>
      <c r="BS114" s="1"/>
      <c r="BT114" s="1"/>
      <c r="BU114" s="1"/>
      <c r="BV114" s="1"/>
      <c r="BW114" s="1"/>
      <c r="BX114" s="1">
        <v>0</v>
      </c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>
        <v>0</v>
      </c>
    </row>
    <row r="116" spans="1:255" x14ac:dyDescent="0.2">
      <c r="A116" s="3">
        <v>52</v>
      </c>
      <c r="B116" s="3">
        <f t="shared" ref="B116:G116" si="78">B129</f>
        <v>1</v>
      </c>
      <c r="C116" s="3">
        <f t="shared" si="78"/>
        <v>4</v>
      </c>
      <c r="D116" s="3">
        <f t="shared" si="78"/>
        <v>114</v>
      </c>
      <c r="E116" s="3">
        <f t="shared" si="78"/>
        <v>0</v>
      </c>
      <c r="F116" s="3" t="str">
        <f t="shared" si="78"/>
        <v>Новый раздел</v>
      </c>
      <c r="G116" s="3" t="str">
        <f t="shared" si="78"/>
        <v>Восстановление изоляции</v>
      </c>
      <c r="H116" s="3"/>
      <c r="I116" s="3"/>
      <c r="J116" s="3"/>
      <c r="K116" s="3"/>
      <c r="L116" s="3"/>
      <c r="M116" s="3"/>
      <c r="N116" s="3"/>
      <c r="O116" s="3">
        <f t="shared" ref="O116:AT116" si="79">O129</f>
        <v>145580.91</v>
      </c>
      <c r="P116" s="3">
        <f t="shared" si="79"/>
        <v>136449.79</v>
      </c>
      <c r="Q116" s="3">
        <f t="shared" si="79"/>
        <v>793.7</v>
      </c>
      <c r="R116" s="3">
        <f t="shared" si="79"/>
        <v>828.55</v>
      </c>
      <c r="S116" s="3">
        <f t="shared" si="79"/>
        <v>7508.87</v>
      </c>
      <c r="T116" s="3">
        <f t="shared" si="79"/>
        <v>0</v>
      </c>
      <c r="U116" s="3">
        <f t="shared" si="79"/>
        <v>10.098000000000001</v>
      </c>
      <c r="V116" s="3">
        <f t="shared" si="79"/>
        <v>1.1475</v>
      </c>
      <c r="W116" s="3">
        <f t="shared" si="79"/>
        <v>0</v>
      </c>
      <c r="X116" s="3">
        <f t="shared" si="79"/>
        <v>8087.29</v>
      </c>
      <c r="Y116" s="3">
        <f t="shared" si="79"/>
        <v>4585.58</v>
      </c>
      <c r="Z116" s="3">
        <f t="shared" si="79"/>
        <v>0</v>
      </c>
      <c r="AA116" s="3">
        <f t="shared" si="79"/>
        <v>0</v>
      </c>
      <c r="AB116" s="3">
        <f t="shared" si="79"/>
        <v>145580.91</v>
      </c>
      <c r="AC116" s="3">
        <f t="shared" si="79"/>
        <v>136449.79</v>
      </c>
      <c r="AD116" s="3">
        <f t="shared" si="79"/>
        <v>793.7</v>
      </c>
      <c r="AE116" s="3">
        <f t="shared" si="79"/>
        <v>828.55</v>
      </c>
      <c r="AF116" s="3">
        <f t="shared" si="79"/>
        <v>7508.87</v>
      </c>
      <c r="AG116" s="3">
        <f t="shared" si="79"/>
        <v>0</v>
      </c>
      <c r="AH116" s="3">
        <f t="shared" si="79"/>
        <v>10.098000000000001</v>
      </c>
      <c r="AI116" s="3">
        <f t="shared" si="79"/>
        <v>1.1475</v>
      </c>
      <c r="AJ116" s="3">
        <f t="shared" si="79"/>
        <v>0</v>
      </c>
      <c r="AK116" s="3">
        <f t="shared" si="79"/>
        <v>8087.29</v>
      </c>
      <c r="AL116" s="3">
        <f t="shared" si="79"/>
        <v>4585.58</v>
      </c>
      <c r="AM116" s="3">
        <f t="shared" si="79"/>
        <v>0</v>
      </c>
      <c r="AN116" s="3">
        <f t="shared" si="79"/>
        <v>0</v>
      </c>
      <c r="AO116" s="3">
        <f t="shared" si="79"/>
        <v>0</v>
      </c>
      <c r="AP116" s="3">
        <f t="shared" si="79"/>
        <v>0</v>
      </c>
      <c r="AQ116" s="3">
        <f t="shared" si="79"/>
        <v>0</v>
      </c>
      <c r="AR116" s="3">
        <f t="shared" si="79"/>
        <v>158253.78</v>
      </c>
      <c r="AS116" s="3">
        <f t="shared" si="79"/>
        <v>158253.78</v>
      </c>
      <c r="AT116" s="3">
        <f t="shared" si="79"/>
        <v>0</v>
      </c>
      <c r="AU116" s="3">
        <f t="shared" ref="AU116:BZ116" si="80">AU129</f>
        <v>0</v>
      </c>
      <c r="AV116" s="3">
        <f t="shared" si="80"/>
        <v>136449.79</v>
      </c>
      <c r="AW116" s="3">
        <f t="shared" si="80"/>
        <v>136449.79</v>
      </c>
      <c r="AX116" s="3">
        <f t="shared" si="80"/>
        <v>0</v>
      </c>
      <c r="AY116" s="3">
        <f t="shared" si="80"/>
        <v>136449.79</v>
      </c>
      <c r="AZ116" s="3">
        <f t="shared" si="80"/>
        <v>0</v>
      </c>
      <c r="BA116" s="3">
        <f t="shared" si="80"/>
        <v>0</v>
      </c>
      <c r="BB116" s="3">
        <f t="shared" si="80"/>
        <v>0</v>
      </c>
      <c r="BC116" s="3">
        <f t="shared" si="80"/>
        <v>0</v>
      </c>
      <c r="BD116" s="3">
        <f t="shared" si="80"/>
        <v>0</v>
      </c>
      <c r="BE116" s="3">
        <f t="shared" si="80"/>
        <v>0</v>
      </c>
      <c r="BF116" s="3">
        <f t="shared" si="80"/>
        <v>0</v>
      </c>
      <c r="BG116" s="3">
        <f t="shared" si="80"/>
        <v>0</v>
      </c>
      <c r="BH116" s="3">
        <f t="shared" si="80"/>
        <v>0</v>
      </c>
      <c r="BI116" s="3">
        <f t="shared" si="80"/>
        <v>0</v>
      </c>
      <c r="BJ116" s="3">
        <f t="shared" si="80"/>
        <v>0</v>
      </c>
      <c r="BK116" s="3">
        <f t="shared" si="80"/>
        <v>0</v>
      </c>
      <c r="BL116" s="3">
        <f t="shared" si="80"/>
        <v>0</v>
      </c>
      <c r="BM116" s="3">
        <f t="shared" si="80"/>
        <v>0</v>
      </c>
      <c r="BN116" s="3">
        <f t="shared" si="80"/>
        <v>0</v>
      </c>
      <c r="BO116" s="3">
        <f t="shared" si="80"/>
        <v>0</v>
      </c>
      <c r="BP116" s="3">
        <f t="shared" si="80"/>
        <v>0</v>
      </c>
      <c r="BQ116" s="3">
        <f t="shared" si="80"/>
        <v>0</v>
      </c>
      <c r="BR116" s="3">
        <f t="shared" si="80"/>
        <v>0</v>
      </c>
      <c r="BS116" s="3">
        <f t="shared" si="80"/>
        <v>0</v>
      </c>
      <c r="BT116" s="3">
        <f t="shared" si="80"/>
        <v>0</v>
      </c>
      <c r="BU116" s="3">
        <f t="shared" si="80"/>
        <v>0</v>
      </c>
      <c r="BV116" s="3">
        <f t="shared" si="80"/>
        <v>0</v>
      </c>
      <c r="BW116" s="3">
        <f t="shared" si="80"/>
        <v>0</v>
      </c>
      <c r="BX116" s="3">
        <f t="shared" si="80"/>
        <v>0</v>
      </c>
      <c r="BY116" s="3">
        <f t="shared" si="80"/>
        <v>0</v>
      </c>
      <c r="BZ116" s="3">
        <f t="shared" si="80"/>
        <v>0</v>
      </c>
      <c r="CA116" s="3">
        <f t="shared" ref="CA116:DF116" si="81">CA129</f>
        <v>158253.78</v>
      </c>
      <c r="CB116" s="3">
        <f t="shared" si="81"/>
        <v>158253.78</v>
      </c>
      <c r="CC116" s="3">
        <f t="shared" si="81"/>
        <v>0</v>
      </c>
      <c r="CD116" s="3">
        <f t="shared" si="81"/>
        <v>0</v>
      </c>
      <c r="CE116" s="3">
        <f t="shared" si="81"/>
        <v>136449.79</v>
      </c>
      <c r="CF116" s="3">
        <f t="shared" si="81"/>
        <v>136449.79</v>
      </c>
      <c r="CG116" s="3">
        <f t="shared" si="81"/>
        <v>0</v>
      </c>
      <c r="CH116" s="3">
        <f t="shared" si="81"/>
        <v>136449.79</v>
      </c>
      <c r="CI116" s="3">
        <f t="shared" si="81"/>
        <v>0</v>
      </c>
      <c r="CJ116" s="3">
        <f t="shared" si="81"/>
        <v>0</v>
      </c>
      <c r="CK116" s="3">
        <f t="shared" si="81"/>
        <v>0</v>
      </c>
      <c r="CL116" s="3">
        <f t="shared" si="81"/>
        <v>0</v>
      </c>
      <c r="CM116" s="3">
        <f t="shared" si="81"/>
        <v>0</v>
      </c>
      <c r="CN116" s="3">
        <f t="shared" si="81"/>
        <v>0</v>
      </c>
      <c r="CO116" s="3">
        <f t="shared" si="81"/>
        <v>0</v>
      </c>
      <c r="CP116" s="3">
        <f t="shared" si="81"/>
        <v>0</v>
      </c>
      <c r="CQ116" s="3">
        <f t="shared" si="81"/>
        <v>0</v>
      </c>
      <c r="CR116" s="3">
        <f t="shared" si="81"/>
        <v>0</v>
      </c>
      <c r="CS116" s="3">
        <f t="shared" si="81"/>
        <v>0</v>
      </c>
      <c r="CT116" s="3">
        <f t="shared" si="81"/>
        <v>0</v>
      </c>
      <c r="CU116" s="3">
        <f t="shared" si="81"/>
        <v>0</v>
      </c>
      <c r="CV116" s="3">
        <f t="shared" si="81"/>
        <v>0</v>
      </c>
      <c r="CW116" s="3">
        <f t="shared" si="81"/>
        <v>0</v>
      </c>
      <c r="CX116" s="3">
        <f t="shared" si="81"/>
        <v>0</v>
      </c>
      <c r="CY116" s="3">
        <f t="shared" si="81"/>
        <v>0</v>
      </c>
      <c r="CZ116" s="3">
        <f t="shared" si="81"/>
        <v>0</v>
      </c>
      <c r="DA116" s="3">
        <f t="shared" si="81"/>
        <v>0</v>
      </c>
      <c r="DB116" s="3">
        <f t="shared" si="81"/>
        <v>0</v>
      </c>
      <c r="DC116" s="3">
        <f t="shared" si="81"/>
        <v>0</v>
      </c>
      <c r="DD116" s="3">
        <f t="shared" si="81"/>
        <v>0</v>
      </c>
      <c r="DE116" s="3">
        <f t="shared" si="81"/>
        <v>0</v>
      </c>
      <c r="DF116" s="3">
        <f t="shared" si="81"/>
        <v>0</v>
      </c>
      <c r="DG116" s="4">
        <f t="shared" ref="DG116:EL116" si="82">DG129</f>
        <v>0</v>
      </c>
      <c r="DH116" s="4">
        <f t="shared" si="82"/>
        <v>0</v>
      </c>
      <c r="DI116" s="4">
        <f t="shared" si="82"/>
        <v>0</v>
      </c>
      <c r="DJ116" s="4">
        <f t="shared" si="82"/>
        <v>0</v>
      </c>
      <c r="DK116" s="4">
        <f t="shared" si="82"/>
        <v>0</v>
      </c>
      <c r="DL116" s="4">
        <f t="shared" si="82"/>
        <v>0</v>
      </c>
      <c r="DM116" s="4">
        <f t="shared" si="82"/>
        <v>0</v>
      </c>
      <c r="DN116" s="4">
        <f t="shared" si="82"/>
        <v>0</v>
      </c>
      <c r="DO116" s="4">
        <f t="shared" si="82"/>
        <v>0</v>
      </c>
      <c r="DP116" s="4">
        <f t="shared" si="82"/>
        <v>0</v>
      </c>
      <c r="DQ116" s="4">
        <f t="shared" si="82"/>
        <v>0</v>
      </c>
      <c r="DR116" s="4">
        <f t="shared" si="82"/>
        <v>0</v>
      </c>
      <c r="DS116" s="4">
        <f t="shared" si="82"/>
        <v>0</v>
      </c>
      <c r="DT116" s="4">
        <f t="shared" si="82"/>
        <v>0</v>
      </c>
      <c r="DU116" s="4">
        <f t="shared" si="82"/>
        <v>0</v>
      </c>
      <c r="DV116" s="4">
        <f t="shared" si="82"/>
        <v>0</v>
      </c>
      <c r="DW116" s="4">
        <f t="shared" si="82"/>
        <v>0</v>
      </c>
      <c r="DX116" s="4">
        <f t="shared" si="82"/>
        <v>0</v>
      </c>
      <c r="DY116" s="4">
        <f t="shared" si="82"/>
        <v>0</v>
      </c>
      <c r="DZ116" s="4">
        <f t="shared" si="82"/>
        <v>0</v>
      </c>
      <c r="EA116" s="4">
        <f t="shared" si="82"/>
        <v>0</v>
      </c>
      <c r="EB116" s="4">
        <f t="shared" si="82"/>
        <v>0</v>
      </c>
      <c r="EC116" s="4">
        <f t="shared" si="82"/>
        <v>0</v>
      </c>
      <c r="ED116" s="4">
        <f t="shared" si="82"/>
        <v>0</v>
      </c>
      <c r="EE116" s="4">
        <f t="shared" si="82"/>
        <v>0</v>
      </c>
      <c r="EF116" s="4">
        <f t="shared" si="82"/>
        <v>0</v>
      </c>
      <c r="EG116" s="4">
        <f t="shared" si="82"/>
        <v>0</v>
      </c>
      <c r="EH116" s="4">
        <f t="shared" si="82"/>
        <v>0</v>
      </c>
      <c r="EI116" s="4">
        <f t="shared" si="82"/>
        <v>0</v>
      </c>
      <c r="EJ116" s="4">
        <f t="shared" si="82"/>
        <v>0</v>
      </c>
      <c r="EK116" s="4">
        <f t="shared" si="82"/>
        <v>0</v>
      </c>
      <c r="EL116" s="4">
        <f t="shared" si="82"/>
        <v>0</v>
      </c>
      <c r="EM116" s="4">
        <f t="shared" ref="EM116:FR116" si="83">EM129</f>
        <v>0</v>
      </c>
      <c r="EN116" s="4">
        <f t="shared" si="83"/>
        <v>0</v>
      </c>
      <c r="EO116" s="4">
        <f t="shared" si="83"/>
        <v>0</v>
      </c>
      <c r="EP116" s="4">
        <f t="shared" si="83"/>
        <v>0</v>
      </c>
      <c r="EQ116" s="4">
        <f t="shared" si="83"/>
        <v>0</v>
      </c>
      <c r="ER116" s="4">
        <f t="shared" si="83"/>
        <v>0</v>
      </c>
      <c r="ES116" s="4">
        <f t="shared" si="83"/>
        <v>0</v>
      </c>
      <c r="ET116" s="4">
        <f t="shared" si="83"/>
        <v>0</v>
      </c>
      <c r="EU116" s="4">
        <f t="shared" si="83"/>
        <v>0</v>
      </c>
      <c r="EV116" s="4">
        <f t="shared" si="83"/>
        <v>0</v>
      </c>
      <c r="EW116" s="4">
        <f t="shared" si="83"/>
        <v>0</v>
      </c>
      <c r="EX116" s="4">
        <f t="shared" si="83"/>
        <v>0</v>
      </c>
      <c r="EY116" s="4">
        <f t="shared" si="83"/>
        <v>0</v>
      </c>
      <c r="EZ116" s="4">
        <f t="shared" si="83"/>
        <v>0</v>
      </c>
      <c r="FA116" s="4">
        <f t="shared" si="83"/>
        <v>0</v>
      </c>
      <c r="FB116" s="4">
        <f t="shared" si="83"/>
        <v>0</v>
      </c>
      <c r="FC116" s="4">
        <f t="shared" si="83"/>
        <v>0</v>
      </c>
      <c r="FD116" s="4">
        <f t="shared" si="83"/>
        <v>0</v>
      </c>
      <c r="FE116" s="4">
        <f t="shared" si="83"/>
        <v>0</v>
      </c>
      <c r="FF116" s="4">
        <f t="shared" si="83"/>
        <v>0</v>
      </c>
      <c r="FG116" s="4">
        <f t="shared" si="83"/>
        <v>0</v>
      </c>
      <c r="FH116" s="4">
        <f t="shared" si="83"/>
        <v>0</v>
      </c>
      <c r="FI116" s="4">
        <f t="shared" si="83"/>
        <v>0</v>
      </c>
      <c r="FJ116" s="4">
        <f t="shared" si="83"/>
        <v>0</v>
      </c>
      <c r="FK116" s="4">
        <f t="shared" si="83"/>
        <v>0</v>
      </c>
      <c r="FL116" s="4">
        <f t="shared" si="83"/>
        <v>0</v>
      </c>
      <c r="FM116" s="4">
        <f t="shared" si="83"/>
        <v>0</v>
      </c>
      <c r="FN116" s="4">
        <f t="shared" si="83"/>
        <v>0</v>
      </c>
      <c r="FO116" s="4">
        <f t="shared" si="83"/>
        <v>0</v>
      </c>
      <c r="FP116" s="4">
        <f t="shared" si="83"/>
        <v>0</v>
      </c>
      <c r="FQ116" s="4">
        <f t="shared" si="83"/>
        <v>0</v>
      </c>
      <c r="FR116" s="4">
        <f t="shared" si="83"/>
        <v>0</v>
      </c>
      <c r="FS116" s="4">
        <f t="shared" ref="FS116:GX116" si="84">FS129</f>
        <v>0</v>
      </c>
      <c r="FT116" s="4">
        <f t="shared" si="84"/>
        <v>0</v>
      </c>
      <c r="FU116" s="4">
        <f t="shared" si="84"/>
        <v>0</v>
      </c>
      <c r="FV116" s="4">
        <f t="shared" si="84"/>
        <v>0</v>
      </c>
      <c r="FW116" s="4">
        <f t="shared" si="84"/>
        <v>0</v>
      </c>
      <c r="FX116" s="4">
        <f t="shared" si="84"/>
        <v>0</v>
      </c>
      <c r="FY116" s="4">
        <f t="shared" si="84"/>
        <v>0</v>
      </c>
      <c r="FZ116" s="4">
        <f t="shared" si="84"/>
        <v>0</v>
      </c>
      <c r="GA116" s="4">
        <f t="shared" si="84"/>
        <v>0</v>
      </c>
      <c r="GB116" s="4">
        <f t="shared" si="84"/>
        <v>0</v>
      </c>
      <c r="GC116" s="4">
        <f t="shared" si="84"/>
        <v>0</v>
      </c>
      <c r="GD116" s="4">
        <f t="shared" si="84"/>
        <v>0</v>
      </c>
      <c r="GE116" s="4">
        <f t="shared" si="84"/>
        <v>0</v>
      </c>
      <c r="GF116" s="4">
        <f t="shared" si="84"/>
        <v>0</v>
      </c>
      <c r="GG116" s="4">
        <f t="shared" si="84"/>
        <v>0</v>
      </c>
      <c r="GH116" s="4">
        <f t="shared" si="84"/>
        <v>0</v>
      </c>
      <c r="GI116" s="4">
        <f t="shared" si="84"/>
        <v>0</v>
      </c>
      <c r="GJ116" s="4">
        <f t="shared" si="84"/>
        <v>0</v>
      </c>
      <c r="GK116" s="4">
        <f t="shared" si="84"/>
        <v>0</v>
      </c>
      <c r="GL116" s="4">
        <f t="shared" si="84"/>
        <v>0</v>
      </c>
      <c r="GM116" s="4">
        <f t="shared" si="84"/>
        <v>0</v>
      </c>
      <c r="GN116" s="4">
        <f t="shared" si="84"/>
        <v>0</v>
      </c>
      <c r="GO116" s="4">
        <f t="shared" si="84"/>
        <v>0</v>
      </c>
      <c r="GP116" s="4">
        <f t="shared" si="84"/>
        <v>0</v>
      </c>
      <c r="GQ116" s="4">
        <f t="shared" si="84"/>
        <v>0</v>
      </c>
      <c r="GR116" s="4">
        <f t="shared" si="84"/>
        <v>0</v>
      </c>
      <c r="GS116" s="4">
        <f t="shared" si="84"/>
        <v>0</v>
      </c>
      <c r="GT116" s="4">
        <f t="shared" si="84"/>
        <v>0</v>
      </c>
      <c r="GU116" s="4">
        <f t="shared" si="84"/>
        <v>0</v>
      </c>
      <c r="GV116" s="4">
        <f t="shared" si="84"/>
        <v>0</v>
      </c>
      <c r="GW116" s="4">
        <f t="shared" si="84"/>
        <v>0</v>
      </c>
      <c r="GX116" s="4">
        <f t="shared" si="84"/>
        <v>0</v>
      </c>
    </row>
    <row r="118" spans="1:255" ht="409.5" x14ac:dyDescent="0.2">
      <c r="A118" s="2">
        <v>17</v>
      </c>
      <c r="B118" s="2">
        <v>1</v>
      </c>
      <c r="C118" s="2">
        <f>ROW(SmtRes!A75)</f>
        <v>75</v>
      </c>
      <c r="D118" s="2">
        <f>ROW(EtalonRes!A74)</f>
        <v>74</v>
      </c>
      <c r="E118" s="2" t="s">
        <v>175</v>
      </c>
      <c r="F118" s="2" t="s">
        <v>176</v>
      </c>
      <c r="G118" s="2" t="s">
        <v>177</v>
      </c>
      <c r="H118" s="2" t="s">
        <v>178</v>
      </c>
      <c r="I118" s="2">
        <f>ROUND((10)/10,7)</f>
        <v>1</v>
      </c>
      <c r="J118" s="2">
        <v>0</v>
      </c>
      <c r="K118" s="2">
        <f>ROUND((10)/10,7)</f>
        <v>1</v>
      </c>
      <c r="L118" s="2"/>
      <c r="M118" s="2"/>
      <c r="N118" s="2"/>
      <c r="O118" s="2">
        <f t="shared" ref="O118:O124" si="85">ROUND(CP118,2)</f>
        <v>3926.4</v>
      </c>
      <c r="P118" s="2">
        <f>SUMIF(SmtRes!AQ65:'SmtRes'!AQ75,"=1",SmtRes!DF65:'SmtRes'!DF75)</f>
        <v>1240.78</v>
      </c>
      <c r="Q118" s="2">
        <f>SUMIF(SmtRes!AQ65:'SmtRes'!AQ75,"=1",SmtRes!DG65:'SmtRes'!DG75)</f>
        <v>233.44</v>
      </c>
      <c r="R118" s="2">
        <f>SUMIF(SmtRes!AQ65:'SmtRes'!AQ75,"=1",SmtRes!DH65:'SmtRes'!DH75)</f>
        <v>243.69</v>
      </c>
      <c r="S118" s="2">
        <f>SUMIF(SmtRes!AQ65:'SmtRes'!AQ75,"=1",SmtRes!DI65:'SmtRes'!DI75)</f>
        <v>2208.4899999999998</v>
      </c>
      <c r="T118" s="2">
        <f t="shared" ref="T118:T127" si="86">ROUND(CU118*I118,2)</f>
        <v>0</v>
      </c>
      <c r="U118" s="2">
        <f>SUMIF(SmtRes!AQ65:'SmtRes'!AQ75,"=1",SmtRes!CV65:'SmtRes'!CV75)</f>
        <v>2.97</v>
      </c>
      <c r="V118" s="2">
        <f>SUMIF(SmtRes!AQ65:'SmtRes'!AQ75,"=1",SmtRes!CW65:'SmtRes'!CW75)</f>
        <v>0.33750000000000002</v>
      </c>
      <c r="W118" s="2">
        <f t="shared" ref="W118:W127" si="87">ROUND(CX118*I118,2)</f>
        <v>0</v>
      </c>
      <c r="X118" s="2">
        <f t="shared" ref="X118:X127" si="88">ROUND(CY118,2)</f>
        <v>2378.61</v>
      </c>
      <c r="Y118" s="2">
        <f t="shared" ref="Y118:Y127" si="89">ROUND(CZ118,2)</f>
        <v>1348.7</v>
      </c>
      <c r="Z118" s="2"/>
      <c r="AA118" s="2">
        <v>92701116</v>
      </c>
      <c r="AB118" s="2">
        <f t="shared" ref="AB118:AB127" si="90">ROUND((AC118+AD118+AF118),6)</f>
        <v>3260.43226</v>
      </c>
      <c r="AC118" s="2">
        <f>ROUND((SUM(SmtRes!BQ65:'SmtRes'!BQ75)),6)</f>
        <v>823.56804999999997</v>
      </c>
      <c r="AD118" s="2">
        <f>ROUND((((SUM(SmtRes!BR65:'SmtRes'!BR75))-(SUM(SmtRes!BS65:'SmtRes'!BS75)))+AE118),6)</f>
        <v>228.37221</v>
      </c>
      <c r="AE118" s="2">
        <f>ROUND((SUM(SmtRes!BS65:'SmtRes'!BS75)),6)</f>
        <v>243.69187500000001</v>
      </c>
      <c r="AF118" s="2">
        <f>ROUND((SUM(SmtRes!BT65:'SmtRes'!BT75)),6)</f>
        <v>2208.4920000000002</v>
      </c>
      <c r="AG118" s="2">
        <f t="shared" ref="AG118:AG127" si="91">ROUND((AP118),6)</f>
        <v>0</v>
      </c>
      <c r="AH118" s="2">
        <f>(SUM(SmtRes!BU65:'SmtRes'!BU75))</f>
        <v>2.97</v>
      </c>
      <c r="AI118" s="2">
        <f>(SUM(SmtRes!BV65:'SmtRes'!BV75))</f>
        <v>0.33750000000000002</v>
      </c>
      <c r="AJ118" s="2">
        <f t="shared" ref="AJ118:AJ127" si="92">(AS118)</f>
        <v>0</v>
      </c>
      <c r="AK118" s="2">
        <v>2809.1651499999998</v>
      </c>
      <c r="AL118" s="2">
        <v>823.56804999999997</v>
      </c>
      <c r="AM118" s="2">
        <v>169.16459999999998</v>
      </c>
      <c r="AN118" s="2">
        <v>180.51249999999999</v>
      </c>
      <c r="AO118" s="2">
        <v>1635.92</v>
      </c>
      <c r="AP118" s="2">
        <v>0</v>
      </c>
      <c r="AQ118" s="2">
        <v>2.2000000000000002</v>
      </c>
      <c r="AR118" s="2">
        <v>0.25</v>
      </c>
      <c r="AS118" s="2">
        <v>0</v>
      </c>
      <c r="AT118" s="2">
        <v>97</v>
      </c>
      <c r="AU118" s="2">
        <v>55</v>
      </c>
      <c r="AV118" s="2">
        <v>1</v>
      </c>
      <c r="AW118" s="2">
        <v>1</v>
      </c>
      <c r="AX118" s="2"/>
      <c r="AY118" s="2"/>
      <c r="AZ118" s="2">
        <v>1</v>
      </c>
      <c r="BA118" s="2">
        <v>1</v>
      </c>
      <c r="BB118" s="2">
        <v>1</v>
      </c>
      <c r="BC118" s="2">
        <v>1</v>
      </c>
      <c r="BD118" s="2" t="s">
        <v>3</v>
      </c>
      <c r="BE118" s="2" t="s">
        <v>3</v>
      </c>
      <c r="BF118" s="2" t="s">
        <v>3</v>
      </c>
      <c r="BG118" s="2" t="s">
        <v>3</v>
      </c>
      <c r="BH118" s="2">
        <v>0</v>
      </c>
      <c r="BI118" s="2">
        <v>1</v>
      </c>
      <c r="BJ118" s="2" t="s">
        <v>179</v>
      </c>
      <c r="BK118" s="2"/>
      <c r="BL118" s="2"/>
      <c r="BM118" s="2">
        <v>26001</v>
      </c>
      <c r="BN118" s="2">
        <v>0</v>
      </c>
      <c r="BO118" s="2" t="s">
        <v>3</v>
      </c>
      <c r="BP118" s="2">
        <v>0</v>
      </c>
      <c r="BQ118" s="2">
        <v>2</v>
      </c>
      <c r="BR118" s="2">
        <v>0</v>
      </c>
      <c r="BS118" s="2">
        <v>1</v>
      </c>
      <c r="BT118" s="2">
        <v>1</v>
      </c>
      <c r="BU118" s="2">
        <v>1</v>
      </c>
      <c r="BV118" s="2">
        <v>1</v>
      </c>
      <c r="BW118" s="2">
        <v>1</v>
      </c>
      <c r="BX118" s="2">
        <v>1</v>
      </c>
      <c r="BY118" s="2" t="s">
        <v>3</v>
      </c>
      <c r="BZ118" s="2">
        <v>97</v>
      </c>
      <c r="CA118" s="2">
        <v>55</v>
      </c>
      <c r="CB118" s="2" t="s">
        <v>3</v>
      </c>
      <c r="CC118" s="2"/>
      <c r="CD118" s="2"/>
      <c r="CE118" s="2">
        <v>0</v>
      </c>
      <c r="CF118" s="2">
        <v>0</v>
      </c>
      <c r="CG118" s="2">
        <v>0</v>
      </c>
      <c r="CH118" s="2"/>
      <c r="CI118" s="2"/>
      <c r="CJ118" s="2"/>
      <c r="CK118" s="2"/>
      <c r="CL118" s="2"/>
      <c r="CM118" s="2">
        <v>0</v>
      </c>
      <c r="CN118" s="7" t="s">
        <v>683</v>
      </c>
      <c r="CO118" s="2">
        <v>0</v>
      </c>
      <c r="CP118" s="2">
        <f t="shared" ref="CP118:CP124" si="93">(P118+Q118+S118+R118)</f>
        <v>3926.4</v>
      </c>
      <c r="CQ118" s="2">
        <f>SUMIF(SmtRes!AQ65:'SmtRes'!AQ75,"=1",SmtRes!AA65:'SmtRes'!AA75)</f>
        <v>3130.09</v>
      </c>
      <c r="CR118" s="2">
        <f>SUMIF(SmtRes!AQ65:'SmtRes'!AQ75,"=1",SmtRes!AB65:'SmtRes'!AB75)</f>
        <v>674.31</v>
      </c>
      <c r="CS118" s="2">
        <f>SUMIF(SmtRes!AQ65:'SmtRes'!AQ75,"=1",SmtRes!AC65:'SmtRes'!AC75)</f>
        <v>722.05</v>
      </c>
      <c r="CT118" s="2">
        <f>SUMIF(SmtRes!AQ65:'SmtRes'!AQ75,"=1",SmtRes!AD65:'SmtRes'!AD75)</f>
        <v>743.6</v>
      </c>
      <c r="CU118" s="2">
        <f t="shared" ref="CU118:CU124" si="94">AG118</f>
        <v>0</v>
      </c>
      <c r="CV118" s="2">
        <f>SUMIF(SmtRes!AQ65:'SmtRes'!AQ75,"=1",SmtRes!BU65:'SmtRes'!BU75)</f>
        <v>2.97</v>
      </c>
      <c r="CW118" s="2">
        <f>SUMIF(SmtRes!AQ65:'SmtRes'!AQ75,"=1",SmtRes!BV65:'SmtRes'!BV75)</f>
        <v>0.33750000000000002</v>
      </c>
      <c r="CX118" s="2">
        <f t="shared" ref="CX118:CX124" si="95">AJ118</f>
        <v>0</v>
      </c>
      <c r="CY118" s="2">
        <f t="shared" ref="CY118:CY124" si="96">(((S118+R118)*AT118)/100)</f>
        <v>2378.6145999999999</v>
      </c>
      <c r="CZ118" s="2">
        <f t="shared" ref="CZ118:CZ124" si="97">(((S118+R118)*AU118)/100)</f>
        <v>1348.6989999999998</v>
      </c>
      <c r="DA118" s="2"/>
      <c r="DB118" s="2">
        <v>13</v>
      </c>
      <c r="DC118" s="2" t="s">
        <v>3</v>
      </c>
      <c r="DD118" s="2" t="s">
        <v>3</v>
      </c>
      <c r="DE118" s="2" t="s">
        <v>131</v>
      </c>
      <c r="DF118" s="2" t="s">
        <v>131</v>
      </c>
      <c r="DG118" s="2" t="s">
        <v>131</v>
      </c>
      <c r="DH118" s="2" t="s">
        <v>3</v>
      </c>
      <c r="DI118" s="2" t="s">
        <v>131</v>
      </c>
      <c r="DJ118" s="2" t="s">
        <v>131</v>
      </c>
      <c r="DK118" s="2" t="s">
        <v>3</v>
      </c>
      <c r="DL118" s="2" t="s">
        <v>3</v>
      </c>
      <c r="DM118" s="2" t="s">
        <v>3</v>
      </c>
      <c r="DN118" s="2">
        <v>0</v>
      </c>
      <c r="DO118" s="2">
        <v>0</v>
      </c>
      <c r="DP118" s="2">
        <v>1</v>
      </c>
      <c r="DQ118" s="2">
        <v>1</v>
      </c>
      <c r="DR118" s="2"/>
      <c r="DS118" s="2"/>
      <c r="DT118" s="2"/>
      <c r="DU118" s="2">
        <v>1003</v>
      </c>
      <c r="DV118" s="2" t="s">
        <v>178</v>
      </c>
      <c r="DW118" s="2" t="s">
        <v>178</v>
      </c>
      <c r="DX118" s="2">
        <v>10</v>
      </c>
      <c r="DY118" s="2"/>
      <c r="DZ118" s="2" t="s">
        <v>3</v>
      </c>
      <c r="EA118" s="2" t="s">
        <v>3</v>
      </c>
      <c r="EB118" s="2" t="s">
        <v>3</v>
      </c>
      <c r="EC118" s="2" t="s">
        <v>3</v>
      </c>
      <c r="ED118" s="2"/>
      <c r="EE118" s="2">
        <v>89369871</v>
      </c>
      <c r="EF118" s="2">
        <v>2</v>
      </c>
      <c r="EG118" s="2" t="s">
        <v>159</v>
      </c>
      <c r="EH118" s="2">
        <v>20</v>
      </c>
      <c r="EI118" s="2" t="s">
        <v>180</v>
      </c>
      <c r="EJ118" s="2">
        <v>1</v>
      </c>
      <c r="EK118" s="2">
        <v>26001</v>
      </c>
      <c r="EL118" s="2" t="s">
        <v>180</v>
      </c>
      <c r="EM118" s="2" t="s">
        <v>181</v>
      </c>
      <c r="EN118" s="2"/>
      <c r="EO118" s="2" t="s">
        <v>163</v>
      </c>
      <c r="EP118" s="2"/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2.2000000000000002</v>
      </c>
      <c r="EX118" s="2">
        <v>0.25</v>
      </c>
      <c r="EY118" s="2">
        <v>0</v>
      </c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>
        <v>0</v>
      </c>
      <c r="FR118" s="2">
        <v>0</v>
      </c>
      <c r="FS118" s="2">
        <v>0</v>
      </c>
      <c r="FT118" s="2"/>
      <c r="FU118" s="2"/>
      <c r="FV118" s="2"/>
      <c r="FW118" s="2"/>
      <c r="FX118" s="2">
        <v>97</v>
      </c>
      <c r="FY118" s="2">
        <v>55</v>
      </c>
      <c r="FZ118" s="2"/>
      <c r="GA118" s="2" t="s">
        <v>3</v>
      </c>
      <c r="GB118" s="2"/>
      <c r="GC118" s="2"/>
      <c r="GD118" s="2">
        <v>1</v>
      </c>
      <c r="GE118" s="2"/>
      <c r="GF118" s="2">
        <v>-1771114119</v>
      </c>
      <c r="GG118" s="2">
        <v>2</v>
      </c>
      <c r="GH118" s="2">
        <v>1</v>
      </c>
      <c r="GI118" s="2">
        <v>-2</v>
      </c>
      <c r="GJ118" s="2">
        <v>0</v>
      </c>
      <c r="GK118" s="2">
        <v>0</v>
      </c>
      <c r="GL118" s="2">
        <f t="shared" ref="GL118:GL127" si="98">ROUND(IF(AND(BH118=3,BI118=3,FS118&lt;&gt;0),P118,0),2)</f>
        <v>0</v>
      </c>
      <c r="GM118" s="2">
        <f t="shared" ref="GM118:GM127" si="99">ROUND(O118+X118+Y118,2)+GX118</f>
        <v>7653.71</v>
      </c>
      <c r="GN118" s="2">
        <f t="shared" ref="GN118:GN127" si="100">IF(OR(BI118=0,BI118=1),GM118-GX118,0)</f>
        <v>7653.71</v>
      </c>
      <c r="GO118" s="2">
        <f t="shared" ref="GO118:GO127" si="101">IF(BI118=2,GM118-GX118,0)</f>
        <v>0</v>
      </c>
      <c r="GP118" s="2">
        <f t="shared" ref="GP118:GP127" si="102">IF(BI118=4,GM118-GX118,0)</f>
        <v>0</v>
      </c>
      <c r="GQ118" s="2"/>
      <c r="GR118" s="2">
        <v>0</v>
      </c>
      <c r="GS118" s="2">
        <v>3</v>
      </c>
      <c r="GT118" s="2">
        <v>0</v>
      </c>
      <c r="GU118" s="2" t="s">
        <v>3</v>
      </c>
      <c r="GV118" s="2">
        <f t="shared" ref="GV118:GV127" si="103">ROUND((GT118),6)</f>
        <v>0</v>
      </c>
      <c r="GW118" s="2">
        <v>1</v>
      </c>
      <c r="GX118" s="2">
        <f t="shared" ref="GX118:GX127" si="104">ROUND(HC118*I118,2)</f>
        <v>0</v>
      </c>
      <c r="GY118" s="2"/>
      <c r="GZ118" s="2"/>
      <c r="HA118" s="2">
        <v>0</v>
      </c>
      <c r="HB118" s="2">
        <v>0</v>
      </c>
      <c r="HC118" s="2">
        <f t="shared" ref="HC118:HC124" si="105">GV118*GW118</f>
        <v>0</v>
      </c>
      <c r="HD118" s="2"/>
      <c r="HE118" s="2" t="s">
        <v>3</v>
      </c>
      <c r="HF118" s="2" t="s">
        <v>3</v>
      </c>
      <c r="HG118" s="2"/>
      <c r="HH118" s="2"/>
      <c r="HI118" s="2"/>
      <c r="HJ118" s="2"/>
      <c r="HK118" s="2"/>
      <c r="HL118" s="2"/>
      <c r="HM118" s="2" t="s">
        <v>3</v>
      </c>
      <c r="HN118" s="2" t="s">
        <v>182</v>
      </c>
      <c r="HO118" s="2" t="s">
        <v>183</v>
      </c>
      <c r="HP118" s="2" t="s">
        <v>180</v>
      </c>
      <c r="HQ118" s="2" t="s">
        <v>180</v>
      </c>
      <c r="HR118" s="2"/>
      <c r="HS118" s="2">
        <v>0</v>
      </c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>
        <v>0</v>
      </c>
      <c r="IL118" s="2"/>
      <c r="IM118" s="2"/>
      <c r="IN118" s="2"/>
      <c r="IO118" s="2"/>
      <c r="IP118" s="2"/>
      <c r="IQ118" s="2"/>
      <c r="IR118" s="2"/>
      <c r="IS118" s="2"/>
      <c r="IT118" s="2"/>
      <c r="IU118" s="2"/>
    </row>
    <row r="119" spans="1:255" x14ac:dyDescent="0.2">
      <c r="A119" s="2">
        <v>18</v>
      </c>
      <c r="B119" s="2">
        <v>1</v>
      </c>
      <c r="C119" s="2">
        <v>72</v>
      </c>
      <c r="D119" s="2"/>
      <c r="E119" s="2" t="s">
        <v>184</v>
      </c>
      <c r="F119" s="2" t="s">
        <v>185</v>
      </c>
      <c r="G119" s="2" t="s">
        <v>186</v>
      </c>
      <c r="H119" s="2" t="s">
        <v>187</v>
      </c>
      <c r="I119" s="2">
        <f>I118*J119</f>
        <v>11</v>
      </c>
      <c r="J119" s="2">
        <v>11</v>
      </c>
      <c r="K119" s="2">
        <v>11</v>
      </c>
      <c r="L119" s="2"/>
      <c r="M119" s="2"/>
      <c r="N119" s="2"/>
      <c r="O119" s="2">
        <f t="shared" si="85"/>
        <v>26191.88</v>
      </c>
      <c r="P119" s="2">
        <f>ROUND(CQ119*I119,2)</f>
        <v>26191.88</v>
      </c>
      <c r="Q119" s="2">
        <f>ROUND(CR119*I119,2)</f>
        <v>0</v>
      </c>
      <c r="R119" s="2">
        <f>ROUND(CS119*I119,2)</f>
        <v>0</v>
      </c>
      <c r="S119" s="2">
        <f>ROUND(CT119*I119,2)</f>
        <v>0</v>
      </c>
      <c r="T119" s="2">
        <f t="shared" si="86"/>
        <v>0</v>
      </c>
      <c r="U119" s="2">
        <f>ROUND(CV119*I119,7)</f>
        <v>0</v>
      </c>
      <c r="V119" s="2">
        <f>ROUND(CW119*I119,7)</f>
        <v>0</v>
      </c>
      <c r="W119" s="2">
        <f t="shared" si="87"/>
        <v>0</v>
      </c>
      <c r="X119" s="2">
        <f t="shared" si="88"/>
        <v>0</v>
      </c>
      <c r="Y119" s="2">
        <f t="shared" si="89"/>
        <v>0</v>
      </c>
      <c r="Z119" s="2"/>
      <c r="AA119" s="2">
        <v>92701116</v>
      </c>
      <c r="AB119" s="2">
        <f t="shared" si="90"/>
        <v>1713.01</v>
      </c>
      <c r="AC119" s="2">
        <f>ROUND((ES119),6)</f>
        <v>1713.01</v>
      </c>
      <c r="AD119" s="2">
        <f>ROUND((((ET119)-(EU119))+AE119),6)</f>
        <v>0</v>
      </c>
      <c r="AE119" s="2">
        <f>ROUND((EU119),6)</f>
        <v>0</v>
      </c>
      <c r="AF119" s="2">
        <f>ROUND((EV119),6)</f>
        <v>0</v>
      </c>
      <c r="AG119" s="2">
        <f t="shared" si="91"/>
        <v>0</v>
      </c>
      <c r="AH119" s="2">
        <f>(EW119)</f>
        <v>0</v>
      </c>
      <c r="AI119" s="2">
        <f>(EX119)</f>
        <v>0</v>
      </c>
      <c r="AJ119" s="2">
        <f t="shared" si="92"/>
        <v>0</v>
      </c>
      <c r="AK119" s="2">
        <v>1713.01</v>
      </c>
      <c r="AL119" s="2">
        <v>1713.01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97</v>
      </c>
      <c r="AU119" s="2">
        <v>55</v>
      </c>
      <c r="AV119" s="2">
        <v>1</v>
      </c>
      <c r="AW119" s="2">
        <v>1</v>
      </c>
      <c r="AX119" s="2"/>
      <c r="AY119" s="2"/>
      <c r="AZ119" s="2">
        <v>1</v>
      </c>
      <c r="BA119" s="2">
        <v>1</v>
      </c>
      <c r="BB119" s="2">
        <v>1</v>
      </c>
      <c r="BC119" s="2">
        <v>1.39</v>
      </c>
      <c r="BD119" s="2" t="s">
        <v>3</v>
      </c>
      <c r="BE119" s="2" t="s">
        <v>3</v>
      </c>
      <c r="BF119" s="2" t="s">
        <v>3</v>
      </c>
      <c r="BG119" s="2" t="s">
        <v>3</v>
      </c>
      <c r="BH119" s="2">
        <v>3</v>
      </c>
      <c r="BI119" s="2">
        <v>1</v>
      </c>
      <c r="BJ119" s="2" t="s">
        <v>188</v>
      </c>
      <c r="BK119" s="2"/>
      <c r="BL119" s="2"/>
      <c r="BM119" s="2">
        <v>26001</v>
      </c>
      <c r="BN119" s="2">
        <v>0</v>
      </c>
      <c r="BO119" s="2" t="s">
        <v>185</v>
      </c>
      <c r="BP119" s="2">
        <v>1</v>
      </c>
      <c r="BQ119" s="2">
        <v>2</v>
      </c>
      <c r="BR119" s="2">
        <v>0</v>
      </c>
      <c r="BS119" s="2">
        <v>1</v>
      </c>
      <c r="BT119" s="2">
        <v>1</v>
      </c>
      <c r="BU119" s="2">
        <v>1</v>
      </c>
      <c r="BV119" s="2">
        <v>1</v>
      </c>
      <c r="BW119" s="2">
        <v>1</v>
      </c>
      <c r="BX119" s="2">
        <v>1</v>
      </c>
      <c r="BY119" s="2" t="s">
        <v>3</v>
      </c>
      <c r="BZ119" s="2">
        <v>97</v>
      </c>
      <c r="CA119" s="2">
        <v>55</v>
      </c>
      <c r="CB119" s="2" t="s">
        <v>3</v>
      </c>
      <c r="CC119" s="2"/>
      <c r="CD119" s="2"/>
      <c r="CE119" s="2">
        <v>0</v>
      </c>
      <c r="CF119" s="2">
        <v>0</v>
      </c>
      <c r="CG119" s="2">
        <v>0</v>
      </c>
      <c r="CH119" s="2"/>
      <c r="CI119" s="2"/>
      <c r="CJ119" s="2"/>
      <c r="CK119" s="2"/>
      <c r="CL119" s="2"/>
      <c r="CM119" s="2">
        <v>0</v>
      </c>
      <c r="CN119" s="2" t="s">
        <v>3</v>
      </c>
      <c r="CO119" s="2">
        <v>0</v>
      </c>
      <c r="CP119" s="2">
        <f t="shared" si="93"/>
        <v>26191.88</v>
      </c>
      <c r="CQ119" s="2">
        <f>ROUND(AL119*BC119,2)</f>
        <v>2381.08</v>
      </c>
      <c r="CR119" s="2">
        <f>ROUND(AM119*BB119,2)</f>
        <v>0</v>
      </c>
      <c r="CS119" s="2">
        <f>ROUND(AN119*BS119,2)</f>
        <v>0</v>
      </c>
      <c r="CT119" s="2">
        <f>ROUND(AO119*BA119,2)</f>
        <v>0</v>
      </c>
      <c r="CU119" s="2">
        <f t="shared" si="94"/>
        <v>0</v>
      </c>
      <c r="CV119" s="2">
        <f>AH119</f>
        <v>0</v>
      </c>
      <c r="CW119" s="2">
        <f>AI119</f>
        <v>0</v>
      </c>
      <c r="CX119" s="2">
        <f t="shared" si="95"/>
        <v>0</v>
      </c>
      <c r="CY119" s="2">
        <f t="shared" si="96"/>
        <v>0</v>
      </c>
      <c r="CZ119" s="2">
        <f t="shared" si="97"/>
        <v>0</v>
      </c>
      <c r="DA119" s="2"/>
      <c r="DB119" s="2"/>
      <c r="DC119" s="2" t="s">
        <v>3</v>
      </c>
      <c r="DD119" s="2" t="s">
        <v>3</v>
      </c>
      <c r="DE119" s="2" t="s">
        <v>3</v>
      </c>
      <c r="DF119" s="2" t="s">
        <v>3</v>
      </c>
      <c r="DG119" s="2" t="s">
        <v>3</v>
      </c>
      <c r="DH119" s="2" t="s">
        <v>3</v>
      </c>
      <c r="DI119" s="2" t="s">
        <v>3</v>
      </c>
      <c r="DJ119" s="2" t="s">
        <v>3</v>
      </c>
      <c r="DK119" s="2" t="s">
        <v>3</v>
      </c>
      <c r="DL119" s="2" t="s">
        <v>3</v>
      </c>
      <c r="DM119" s="2" t="s">
        <v>3</v>
      </c>
      <c r="DN119" s="2">
        <v>0</v>
      </c>
      <c r="DO119" s="2">
        <v>0</v>
      </c>
      <c r="DP119" s="2">
        <v>1</v>
      </c>
      <c r="DQ119" s="2">
        <v>1</v>
      </c>
      <c r="DR119" s="2"/>
      <c r="DS119" s="2"/>
      <c r="DT119" s="2"/>
      <c r="DU119" s="2">
        <v>1003</v>
      </c>
      <c r="DV119" s="2" t="s">
        <v>187</v>
      </c>
      <c r="DW119" s="2" t="s">
        <v>187</v>
      </c>
      <c r="DX119" s="2">
        <v>1</v>
      </c>
      <c r="DY119" s="2"/>
      <c r="DZ119" s="2" t="s">
        <v>3</v>
      </c>
      <c r="EA119" s="2" t="s">
        <v>3</v>
      </c>
      <c r="EB119" s="2" t="s">
        <v>3</v>
      </c>
      <c r="EC119" s="2" t="s">
        <v>3</v>
      </c>
      <c r="ED119" s="2"/>
      <c r="EE119" s="2">
        <v>89369871</v>
      </c>
      <c r="EF119" s="2">
        <v>2</v>
      </c>
      <c r="EG119" s="2" t="s">
        <v>159</v>
      </c>
      <c r="EH119" s="2">
        <v>20</v>
      </c>
      <c r="EI119" s="2" t="s">
        <v>180</v>
      </c>
      <c r="EJ119" s="2">
        <v>1</v>
      </c>
      <c r="EK119" s="2">
        <v>26001</v>
      </c>
      <c r="EL119" s="2" t="s">
        <v>180</v>
      </c>
      <c r="EM119" s="2" t="s">
        <v>181</v>
      </c>
      <c r="EN119" s="2"/>
      <c r="EO119" s="2" t="s">
        <v>3</v>
      </c>
      <c r="EP119" s="2"/>
      <c r="EQ119" s="2">
        <v>0</v>
      </c>
      <c r="ER119" s="2">
        <v>1713.01</v>
      </c>
      <c r="ES119" s="2">
        <v>1713.01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>
        <v>0</v>
      </c>
      <c r="FR119" s="2">
        <v>0</v>
      </c>
      <c r="FS119" s="2">
        <v>0</v>
      </c>
      <c r="FT119" s="2"/>
      <c r="FU119" s="2"/>
      <c r="FV119" s="2"/>
      <c r="FW119" s="2"/>
      <c r="FX119" s="2">
        <v>97</v>
      </c>
      <c r="FY119" s="2">
        <v>55</v>
      </c>
      <c r="FZ119" s="2"/>
      <c r="GA119" s="2" t="s">
        <v>3</v>
      </c>
      <c r="GB119" s="2"/>
      <c r="GC119" s="2"/>
      <c r="GD119" s="2">
        <v>1</v>
      </c>
      <c r="GE119" s="2"/>
      <c r="GF119" s="2">
        <v>-1703969391</v>
      </c>
      <c r="GG119" s="2">
        <v>2</v>
      </c>
      <c r="GH119" s="2">
        <v>1</v>
      </c>
      <c r="GI119" s="2">
        <v>2</v>
      </c>
      <c r="GJ119" s="2">
        <v>0</v>
      </c>
      <c r="GK119" s="2">
        <v>0</v>
      </c>
      <c r="GL119" s="2">
        <f t="shared" si="98"/>
        <v>0</v>
      </c>
      <c r="GM119" s="2">
        <f t="shared" si="99"/>
        <v>26191.88</v>
      </c>
      <c r="GN119" s="2">
        <f t="shared" si="100"/>
        <v>26191.88</v>
      </c>
      <c r="GO119" s="2">
        <f t="shared" si="101"/>
        <v>0</v>
      </c>
      <c r="GP119" s="2">
        <f t="shared" si="102"/>
        <v>0</v>
      </c>
      <c r="GQ119" s="2"/>
      <c r="GR119" s="2">
        <v>0</v>
      </c>
      <c r="GS119" s="2">
        <v>3</v>
      </c>
      <c r="GT119" s="2">
        <v>0</v>
      </c>
      <c r="GU119" s="2" t="s">
        <v>3</v>
      </c>
      <c r="GV119" s="2">
        <f t="shared" si="103"/>
        <v>0</v>
      </c>
      <c r="GW119" s="2">
        <v>1</v>
      </c>
      <c r="GX119" s="2">
        <f t="shared" si="104"/>
        <v>0</v>
      </c>
      <c r="GY119" s="2"/>
      <c r="GZ119" s="2"/>
      <c r="HA119" s="2">
        <v>0</v>
      </c>
      <c r="HB119" s="2">
        <v>0</v>
      </c>
      <c r="HC119" s="2">
        <f t="shared" si="105"/>
        <v>0</v>
      </c>
      <c r="HD119" s="2"/>
      <c r="HE119" s="2" t="s">
        <v>3</v>
      </c>
      <c r="HF119" s="2" t="s">
        <v>3</v>
      </c>
      <c r="HG119" s="2"/>
      <c r="HH119" s="2"/>
      <c r="HI119" s="2"/>
      <c r="HJ119" s="2"/>
      <c r="HK119" s="2"/>
      <c r="HL119" s="2"/>
      <c r="HM119" s="2" t="s">
        <v>3</v>
      </c>
      <c r="HN119" s="2" t="s">
        <v>182</v>
      </c>
      <c r="HO119" s="2" t="s">
        <v>183</v>
      </c>
      <c r="HP119" s="2" t="s">
        <v>180</v>
      </c>
      <c r="HQ119" s="2" t="s">
        <v>180</v>
      </c>
      <c r="HR119" s="2"/>
      <c r="HS119" s="2">
        <v>0</v>
      </c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>
        <v>0</v>
      </c>
      <c r="IL119" s="2"/>
      <c r="IM119" s="2"/>
      <c r="IN119" s="2"/>
      <c r="IO119" s="2"/>
      <c r="IP119" s="2"/>
      <c r="IQ119" s="2"/>
      <c r="IR119" s="2"/>
      <c r="IS119" s="2"/>
      <c r="IT119" s="2"/>
      <c r="IU119" s="2"/>
    </row>
    <row r="120" spans="1:255" x14ac:dyDescent="0.2">
      <c r="A120" s="2">
        <v>18</v>
      </c>
      <c r="B120" s="2">
        <v>1</v>
      </c>
      <c r="C120" s="2">
        <v>74</v>
      </c>
      <c r="D120" s="2"/>
      <c r="E120" s="2" t="s">
        <v>189</v>
      </c>
      <c r="F120" s="2" t="s">
        <v>190</v>
      </c>
      <c r="G120" s="2" t="s">
        <v>191</v>
      </c>
      <c r="H120" s="2" t="s">
        <v>192</v>
      </c>
      <c r="I120" s="2">
        <f>I118*J120</f>
        <v>1</v>
      </c>
      <c r="J120" s="2">
        <v>1</v>
      </c>
      <c r="K120" s="2">
        <v>1</v>
      </c>
      <c r="L120" s="2"/>
      <c r="M120" s="2"/>
      <c r="N120" s="2"/>
      <c r="O120" s="2">
        <f t="shared" si="85"/>
        <v>1339.63</v>
      </c>
      <c r="P120" s="2">
        <f>ROUND(CQ120*I120,2)</f>
        <v>1339.63</v>
      </c>
      <c r="Q120" s="2">
        <f>ROUND(CR120*I120,2)</f>
        <v>0</v>
      </c>
      <c r="R120" s="2">
        <f>ROUND(CS120*I120,2)</f>
        <v>0</v>
      </c>
      <c r="S120" s="2">
        <f>ROUND(CT120*I120,2)</f>
        <v>0</v>
      </c>
      <c r="T120" s="2">
        <f t="shared" si="86"/>
        <v>0</v>
      </c>
      <c r="U120" s="2">
        <f>ROUND(CV120*I120,7)</f>
        <v>0</v>
      </c>
      <c r="V120" s="2">
        <f>ROUND(CW120*I120,7)</f>
        <v>0</v>
      </c>
      <c r="W120" s="2">
        <f t="shared" si="87"/>
        <v>0</v>
      </c>
      <c r="X120" s="2">
        <f t="shared" si="88"/>
        <v>0</v>
      </c>
      <c r="Y120" s="2">
        <f t="shared" si="89"/>
        <v>0</v>
      </c>
      <c r="Z120" s="2"/>
      <c r="AA120" s="2">
        <v>92701116</v>
      </c>
      <c r="AB120" s="2">
        <f t="shared" si="90"/>
        <v>1116.3599999999999</v>
      </c>
      <c r="AC120" s="2">
        <f>ROUND((ES120),6)</f>
        <v>1116.3599999999999</v>
      </c>
      <c r="AD120" s="2">
        <f>ROUND((((ET120)-(EU120))+AE120),6)</f>
        <v>0</v>
      </c>
      <c r="AE120" s="2">
        <f>ROUND((EU120),6)</f>
        <v>0</v>
      </c>
      <c r="AF120" s="2">
        <f>ROUND((EV120),6)</f>
        <v>0</v>
      </c>
      <c r="AG120" s="2">
        <f t="shared" si="91"/>
        <v>0</v>
      </c>
      <c r="AH120" s="2">
        <f>(EW120)</f>
        <v>0</v>
      </c>
      <c r="AI120" s="2">
        <f>(EX120)</f>
        <v>0</v>
      </c>
      <c r="AJ120" s="2">
        <f t="shared" si="92"/>
        <v>0</v>
      </c>
      <c r="AK120" s="2">
        <v>1116.3599999999999</v>
      </c>
      <c r="AL120" s="2">
        <v>1116.3599999999999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97</v>
      </c>
      <c r="AU120" s="2">
        <v>55</v>
      </c>
      <c r="AV120" s="2">
        <v>1</v>
      </c>
      <c r="AW120" s="2">
        <v>1</v>
      </c>
      <c r="AX120" s="2"/>
      <c r="AY120" s="2"/>
      <c r="AZ120" s="2">
        <v>1</v>
      </c>
      <c r="BA120" s="2">
        <v>1</v>
      </c>
      <c r="BB120" s="2">
        <v>1</v>
      </c>
      <c r="BC120" s="2">
        <v>1.2</v>
      </c>
      <c r="BD120" s="2" t="s">
        <v>3</v>
      </c>
      <c r="BE120" s="2" t="s">
        <v>3</v>
      </c>
      <c r="BF120" s="2" t="s">
        <v>3</v>
      </c>
      <c r="BG120" s="2" t="s">
        <v>3</v>
      </c>
      <c r="BH120" s="2">
        <v>3</v>
      </c>
      <c r="BI120" s="2">
        <v>1</v>
      </c>
      <c r="BJ120" s="2" t="s">
        <v>193</v>
      </c>
      <c r="BK120" s="2"/>
      <c r="BL120" s="2"/>
      <c r="BM120" s="2">
        <v>26001</v>
      </c>
      <c r="BN120" s="2">
        <v>0</v>
      </c>
      <c r="BO120" s="2" t="s">
        <v>190</v>
      </c>
      <c r="BP120" s="2">
        <v>1</v>
      </c>
      <c r="BQ120" s="2">
        <v>2</v>
      </c>
      <c r="BR120" s="2">
        <v>0</v>
      </c>
      <c r="BS120" s="2">
        <v>1</v>
      </c>
      <c r="BT120" s="2">
        <v>1</v>
      </c>
      <c r="BU120" s="2">
        <v>1</v>
      </c>
      <c r="BV120" s="2">
        <v>1</v>
      </c>
      <c r="BW120" s="2">
        <v>1</v>
      </c>
      <c r="BX120" s="2">
        <v>1</v>
      </c>
      <c r="BY120" s="2" t="s">
        <v>3</v>
      </c>
      <c r="BZ120" s="2">
        <v>97</v>
      </c>
      <c r="CA120" s="2">
        <v>55</v>
      </c>
      <c r="CB120" s="2" t="s">
        <v>3</v>
      </c>
      <c r="CC120" s="2"/>
      <c r="CD120" s="2"/>
      <c r="CE120" s="2">
        <v>0</v>
      </c>
      <c r="CF120" s="2">
        <v>0</v>
      </c>
      <c r="CG120" s="2">
        <v>0</v>
      </c>
      <c r="CH120" s="2"/>
      <c r="CI120" s="2"/>
      <c r="CJ120" s="2"/>
      <c r="CK120" s="2"/>
      <c r="CL120" s="2"/>
      <c r="CM120" s="2">
        <v>0</v>
      </c>
      <c r="CN120" s="2" t="s">
        <v>3</v>
      </c>
      <c r="CO120" s="2">
        <v>0</v>
      </c>
      <c r="CP120" s="2">
        <f t="shared" si="93"/>
        <v>1339.63</v>
      </c>
      <c r="CQ120" s="2">
        <f>ROUND(AL120*BC120,2)</f>
        <v>1339.63</v>
      </c>
      <c r="CR120" s="2">
        <f>ROUND(AM120*BB120,2)</f>
        <v>0</v>
      </c>
      <c r="CS120" s="2">
        <f>ROUND(AN120*BS120,2)</f>
        <v>0</v>
      </c>
      <c r="CT120" s="2">
        <f>ROUND(AO120*BA120,2)</f>
        <v>0</v>
      </c>
      <c r="CU120" s="2">
        <f t="shared" si="94"/>
        <v>0</v>
      </c>
      <c r="CV120" s="2">
        <f>AH120</f>
        <v>0</v>
      </c>
      <c r="CW120" s="2">
        <f>AI120</f>
        <v>0</v>
      </c>
      <c r="CX120" s="2">
        <f t="shared" si="95"/>
        <v>0</v>
      </c>
      <c r="CY120" s="2">
        <f t="shared" si="96"/>
        <v>0</v>
      </c>
      <c r="CZ120" s="2">
        <f t="shared" si="97"/>
        <v>0</v>
      </c>
      <c r="DA120" s="2"/>
      <c r="DB120" s="2"/>
      <c r="DC120" s="2" t="s">
        <v>3</v>
      </c>
      <c r="DD120" s="2" t="s">
        <v>3</v>
      </c>
      <c r="DE120" s="2" t="s">
        <v>3</v>
      </c>
      <c r="DF120" s="2" t="s">
        <v>3</v>
      </c>
      <c r="DG120" s="2" t="s">
        <v>3</v>
      </c>
      <c r="DH120" s="2" t="s">
        <v>3</v>
      </c>
      <c r="DI120" s="2" t="s">
        <v>3</v>
      </c>
      <c r="DJ120" s="2" t="s">
        <v>3</v>
      </c>
      <c r="DK120" s="2" t="s">
        <v>3</v>
      </c>
      <c r="DL120" s="2" t="s">
        <v>3</v>
      </c>
      <c r="DM120" s="2" t="s">
        <v>3</v>
      </c>
      <c r="DN120" s="2">
        <v>0</v>
      </c>
      <c r="DO120" s="2">
        <v>0</v>
      </c>
      <c r="DP120" s="2">
        <v>1</v>
      </c>
      <c r="DQ120" s="2">
        <v>1</v>
      </c>
      <c r="DR120" s="2"/>
      <c r="DS120" s="2"/>
      <c r="DT120" s="2"/>
      <c r="DU120" s="2">
        <v>1002</v>
      </c>
      <c r="DV120" s="2" t="s">
        <v>192</v>
      </c>
      <c r="DW120" s="2" t="s">
        <v>192</v>
      </c>
      <c r="DX120" s="2">
        <v>1</v>
      </c>
      <c r="DY120" s="2"/>
      <c r="DZ120" s="2" t="s">
        <v>3</v>
      </c>
      <c r="EA120" s="2" t="s">
        <v>3</v>
      </c>
      <c r="EB120" s="2" t="s">
        <v>3</v>
      </c>
      <c r="EC120" s="2" t="s">
        <v>3</v>
      </c>
      <c r="ED120" s="2"/>
      <c r="EE120" s="2">
        <v>89369871</v>
      </c>
      <c r="EF120" s="2">
        <v>2</v>
      </c>
      <c r="EG120" s="2" t="s">
        <v>159</v>
      </c>
      <c r="EH120" s="2">
        <v>20</v>
      </c>
      <c r="EI120" s="2" t="s">
        <v>180</v>
      </c>
      <c r="EJ120" s="2">
        <v>1</v>
      </c>
      <c r="EK120" s="2">
        <v>26001</v>
      </c>
      <c r="EL120" s="2" t="s">
        <v>180</v>
      </c>
      <c r="EM120" s="2" t="s">
        <v>181</v>
      </c>
      <c r="EN120" s="2"/>
      <c r="EO120" s="2" t="s">
        <v>3</v>
      </c>
      <c r="EP120" s="2"/>
      <c r="EQ120" s="2">
        <v>0</v>
      </c>
      <c r="ER120" s="2">
        <v>1116.3599999999999</v>
      </c>
      <c r="ES120" s="2">
        <v>1116.3599999999999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>
        <v>0</v>
      </c>
      <c r="FR120" s="2">
        <v>0</v>
      </c>
      <c r="FS120" s="2">
        <v>0</v>
      </c>
      <c r="FT120" s="2"/>
      <c r="FU120" s="2"/>
      <c r="FV120" s="2"/>
      <c r="FW120" s="2"/>
      <c r="FX120" s="2">
        <v>97</v>
      </c>
      <c r="FY120" s="2">
        <v>55</v>
      </c>
      <c r="FZ120" s="2"/>
      <c r="GA120" s="2" t="s">
        <v>3</v>
      </c>
      <c r="GB120" s="2"/>
      <c r="GC120" s="2"/>
      <c r="GD120" s="2">
        <v>1</v>
      </c>
      <c r="GE120" s="2"/>
      <c r="GF120" s="2">
        <v>230181188</v>
      </c>
      <c r="GG120" s="2">
        <v>2</v>
      </c>
      <c r="GH120" s="2">
        <v>1</v>
      </c>
      <c r="GI120" s="2">
        <v>2</v>
      </c>
      <c r="GJ120" s="2">
        <v>0</v>
      </c>
      <c r="GK120" s="2">
        <v>0</v>
      </c>
      <c r="GL120" s="2">
        <f t="shared" si="98"/>
        <v>0</v>
      </c>
      <c r="GM120" s="2">
        <f t="shared" si="99"/>
        <v>1339.63</v>
      </c>
      <c r="GN120" s="2">
        <f t="shared" si="100"/>
        <v>1339.63</v>
      </c>
      <c r="GO120" s="2">
        <f t="shared" si="101"/>
        <v>0</v>
      </c>
      <c r="GP120" s="2">
        <f t="shared" si="102"/>
        <v>0</v>
      </c>
      <c r="GQ120" s="2"/>
      <c r="GR120" s="2">
        <v>0</v>
      </c>
      <c r="GS120" s="2">
        <v>3</v>
      </c>
      <c r="GT120" s="2">
        <v>0</v>
      </c>
      <c r="GU120" s="2" t="s">
        <v>3</v>
      </c>
      <c r="GV120" s="2">
        <f t="shared" si="103"/>
        <v>0</v>
      </c>
      <c r="GW120" s="2">
        <v>1</v>
      </c>
      <c r="GX120" s="2">
        <f t="shared" si="104"/>
        <v>0</v>
      </c>
      <c r="GY120" s="2"/>
      <c r="GZ120" s="2"/>
      <c r="HA120" s="2">
        <v>0</v>
      </c>
      <c r="HB120" s="2">
        <v>0</v>
      </c>
      <c r="HC120" s="2">
        <f t="shared" si="105"/>
        <v>0</v>
      </c>
      <c r="HD120" s="2"/>
      <c r="HE120" s="2" t="s">
        <v>3</v>
      </c>
      <c r="HF120" s="2" t="s">
        <v>3</v>
      </c>
      <c r="HG120" s="2"/>
      <c r="HH120" s="2"/>
      <c r="HI120" s="2"/>
      <c r="HJ120" s="2"/>
      <c r="HK120" s="2"/>
      <c r="HL120" s="2"/>
      <c r="HM120" s="2" t="s">
        <v>3</v>
      </c>
      <c r="HN120" s="2" t="s">
        <v>182</v>
      </c>
      <c r="HO120" s="2" t="s">
        <v>183</v>
      </c>
      <c r="HP120" s="2" t="s">
        <v>180</v>
      </c>
      <c r="HQ120" s="2" t="s">
        <v>180</v>
      </c>
      <c r="HR120" s="2"/>
      <c r="HS120" s="2">
        <v>0</v>
      </c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>
        <v>0</v>
      </c>
      <c r="IL120" s="2"/>
      <c r="IM120" s="2"/>
      <c r="IN120" s="2"/>
      <c r="IO120" s="2"/>
      <c r="IP120" s="2"/>
      <c r="IQ120" s="2"/>
      <c r="IR120" s="2"/>
      <c r="IS120" s="2"/>
      <c r="IT120" s="2"/>
      <c r="IU120" s="2"/>
    </row>
    <row r="121" spans="1:255" ht="409.5" x14ac:dyDescent="0.2">
      <c r="A121" s="2">
        <v>17</v>
      </c>
      <c r="B121" s="2">
        <v>1</v>
      </c>
      <c r="C121" s="2">
        <f>ROW(SmtRes!A86)</f>
        <v>86</v>
      </c>
      <c r="D121" s="2">
        <f>ROW(EtalonRes!A85)</f>
        <v>85</v>
      </c>
      <c r="E121" s="2" t="s">
        <v>194</v>
      </c>
      <c r="F121" s="2" t="s">
        <v>176</v>
      </c>
      <c r="G121" s="2" t="s">
        <v>177</v>
      </c>
      <c r="H121" s="2" t="s">
        <v>178</v>
      </c>
      <c r="I121" s="2">
        <f>ROUND((24)/10,7)</f>
        <v>2.4</v>
      </c>
      <c r="J121" s="2">
        <v>0</v>
      </c>
      <c r="K121" s="2">
        <f>ROUND((24)/10,7)</f>
        <v>2.4</v>
      </c>
      <c r="L121" s="2"/>
      <c r="M121" s="2"/>
      <c r="N121" s="2"/>
      <c r="O121" s="2">
        <f t="shared" si="85"/>
        <v>9423.39</v>
      </c>
      <c r="P121" s="2">
        <f>SUMIF(SmtRes!AQ76:'SmtRes'!AQ86,"=1",SmtRes!DF76:'SmtRes'!DF86)</f>
        <v>2977.89</v>
      </c>
      <c r="Q121" s="2">
        <f>SUMIF(SmtRes!AQ76:'SmtRes'!AQ86,"=1",SmtRes!DG76:'SmtRes'!DG86)</f>
        <v>560.26</v>
      </c>
      <c r="R121" s="2">
        <f>SUMIF(SmtRes!AQ76:'SmtRes'!AQ86,"=1",SmtRes!DH76:'SmtRes'!DH86)</f>
        <v>584.86</v>
      </c>
      <c r="S121" s="2">
        <f>SUMIF(SmtRes!AQ76:'SmtRes'!AQ86,"=1",SmtRes!DI76:'SmtRes'!DI86)</f>
        <v>5300.38</v>
      </c>
      <c r="T121" s="2">
        <f t="shared" si="86"/>
        <v>0</v>
      </c>
      <c r="U121" s="2">
        <f>SUMIF(SmtRes!AQ76:'SmtRes'!AQ86,"=1",SmtRes!CV76:'SmtRes'!CV86)</f>
        <v>7.1280000000000001</v>
      </c>
      <c r="V121" s="2">
        <f>SUMIF(SmtRes!AQ76:'SmtRes'!AQ86,"=1",SmtRes!CW76:'SmtRes'!CW86)</f>
        <v>0.81</v>
      </c>
      <c r="W121" s="2">
        <f t="shared" si="87"/>
        <v>0</v>
      </c>
      <c r="X121" s="2">
        <f t="shared" si="88"/>
        <v>5708.68</v>
      </c>
      <c r="Y121" s="2">
        <f t="shared" si="89"/>
        <v>3236.88</v>
      </c>
      <c r="Z121" s="2"/>
      <c r="AA121" s="2">
        <v>92701116</v>
      </c>
      <c r="AB121" s="2">
        <f t="shared" si="90"/>
        <v>3260.43226</v>
      </c>
      <c r="AC121" s="2">
        <f>ROUND((SUM(SmtRes!BQ76:'SmtRes'!BQ86)),6)</f>
        <v>823.56804999999997</v>
      </c>
      <c r="AD121" s="2">
        <f>ROUND((((SUM(SmtRes!BR76:'SmtRes'!BR86))-(SUM(SmtRes!BS76:'SmtRes'!BS86)))+AE121),6)</f>
        <v>228.37221</v>
      </c>
      <c r="AE121" s="2">
        <f>ROUND((SUM(SmtRes!BS76:'SmtRes'!BS86)),6)</f>
        <v>243.69187500000001</v>
      </c>
      <c r="AF121" s="2">
        <f>ROUND((SUM(SmtRes!BT76:'SmtRes'!BT86)),6)</f>
        <v>2208.4920000000002</v>
      </c>
      <c r="AG121" s="2">
        <f t="shared" si="91"/>
        <v>0</v>
      </c>
      <c r="AH121" s="2">
        <f>(SUM(SmtRes!BU76:'SmtRes'!BU86))</f>
        <v>2.97</v>
      </c>
      <c r="AI121" s="2">
        <f>(SUM(SmtRes!BV76:'SmtRes'!BV86))</f>
        <v>0.33750000000000002</v>
      </c>
      <c r="AJ121" s="2">
        <f t="shared" si="92"/>
        <v>0</v>
      </c>
      <c r="AK121" s="2">
        <v>2809.1651499999998</v>
      </c>
      <c r="AL121" s="2">
        <v>823.56804999999997</v>
      </c>
      <c r="AM121" s="2">
        <v>169.16459999999998</v>
      </c>
      <c r="AN121" s="2">
        <v>180.51249999999999</v>
      </c>
      <c r="AO121" s="2">
        <v>1635.92</v>
      </c>
      <c r="AP121" s="2">
        <v>0</v>
      </c>
      <c r="AQ121" s="2">
        <v>2.2000000000000002</v>
      </c>
      <c r="AR121" s="2">
        <v>0.25</v>
      </c>
      <c r="AS121" s="2">
        <v>0</v>
      </c>
      <c r="AT121" s="2">
        <v>97</v>
      </c>
      <c r="AU121" s="2">
        <v>55</v>
      </c>
      <c r="AV121" s="2">
        <v>1</v>
      </c>
      <c r="AW121" s="2">
        <v>1</v>
      </c>
      <c r="AX121" s="2"/>
      <c r="AY121" s="2"/>
      <c r="AZ121" s="2">
        <v>1</v>
      </c>
      <c r="BA121" s="2">
        <v>1</v>
      </c>
      <c r="BB121" s="2">
        <v>1</v>
      </c>
      <c r="BC121" s="2">
        <v>1</v>
      </c>
      <c r="BD121" s="2" t="s">
        <v>3</v>
      </c>
      <c r="BE121" s="2" t="s">
        <v>3</v>
      </c>
      <c r="BF121" s="2" t="s">
        <v>3</v>
      </c>
      <c r="BG121" s="2" t="s">
        <v>3</v>
      </c>
      <c r="BH121" s="2">
        <v>0</v>
      </c>
      <c r="BI121" s="2">
        <v>1</v>
      </c>
      <c r="BJ121" s="2" t="s">
        <v>179</v>
      </c>
      <c r="BK121" s="2"/>
      <c r="BL121" s="2"/>
      <c r="BM121" s="2">
        <v>26001</v>
      </c>
      <c r="BN121" s="2">
        <v>0</v>
      </c>
      <c r="BO121" s="2" t="s">
        <v>3</v>
      </c>
      <c r="BP121" s="2">
        <v>0</v>
      </c>
      <c r="BQ121" s="2">
        <v>2</v>
      </c>
      <c r="BR121" s="2">
        <v>0</v>
      </c>
      <c r="BS121" s="2">
        <v>1</v>
      </c>
      <c r="BT121" s="2">
        <v>1</v>
      </c>
      <c r="BU121" s="2">
        <v>1</v>
      </c>
      <c r="BV121" s="2">
        <v>1</v>
      </c>
      <c r="BW121" s="2">
        <v>1</v>
      </c>
      <c r="BX121" s="2">
        <v>1</v>
      </c>
      <c r="BY121" s="2" t="s">
        <v>3</v>
      </c>
      <c r="BZ121" s="2">
        <v>97</v>
      </c>
      <c r="CA121" s="2">
        <v>55</v>
      </c>
      <c r="CB121" s="2" t="s">
        <v>3</v>
      </c>
      <c r="CC121" s="2"/>
      <c r="CD121" s="2"/>
      <c r="CE121" s="2">
        <v>0</v>
      </c>
      <c r="CF121" s="2">
        <v>0</v>
      </c>
      <c r="CG121" s="2">
        <v>0</v>
      </c>
      <c r="CH121" s="2"/>
      <c r="CI121" s="2"/>
      <c r="CJ121" s="2"/>
      <c r="CK121" s="2"/>
      <c r="CL121" s="2"/>
      <c r="CM121" s="2">
        <v>0</v>
      </c>
      <c r="CN121" s="7" t="s">
        <v>683</v>
      </c>
      <c r="CO121" s="2">
        <v>0</v>
      </c>
      <c r="CP121" s="2">
        <f t="shared" si="93"/>
        <v>9423.39</v>
      </c>
      <c r="CQ121" s="2">
        <f>SUMIF(SmtRes!AQ76:'SmtRes'!AQ86,"=1",SmtRes!AA76:'SmtRes'!AA86)</f>
        <v>3130.09</v>
      </c>
      <c r="CR121" s="2">
        <f>SUMIF(SmtRes!AQ76:'SmtRes'!AQ86,"=1",SmtRes!AB76:'SmtRes'!AB86)</f>
        <v>674.31</v>
      </c>
      <c r="CS121" s="2">
        <f>SUMIF(SmtRes!AQ76:'SmtRes'!AQ86,"=1",SmtRes!AC76:'SmtRes'!AC86)</f>
        <v>722.05</v>
      </c>
      <c r="CT121" s="2">
        <f>SUMIF(SmtRes!AQ76:'SmtRes'!AQ86,"=1",SmtRes!AD76:'SmtRes'!AD86)</f>
        <v>743.6</v>
      </c>
      <c r="CU121" s="2">
        <f t="shared" si="94"/>
        <v>0</v>
      </c>
      <c r="CV121" s="2">
        <f>SUMIF(SmtRes!AQ76:'SmtRes'!AQ86,"=1",SmtRes!BU76:'SmtRes'!BU86)</f>
        <v>2.97</v>
      </c>
      <c r="CW121" s="2">
        <f>SUMIF(SmtRes!AQ76:'SmtRes'!AQ86,"=1",SmtRes!BV76:'SmtRes'!BV86)</f>
        <v>0.33750000000000002</v>
      </c>
      <c r="CX121" s="2">
        <f t="shared" si="95"/>
        <v>0</v>
      </c>
      <c r="CY121" s="2">
        <f t="shared" si="96"/>
        <v>5708.6828000000005</v>
      </c>
      <c r="CZ121" s="2">
        <f t="shared" si="97"/>
        <v>3236.8820000000001</v>
      </c>
      <c r="DA121" s="2"/>
      <c r="DB121" s="2">
        <v>14</v>
      </c>
      <c r="DC121" s="2" t="s">
        <v>3</v>
      </c>
      <c r="DD121" s="2" t="s">
        <v>3</v>
      </c>
      <c r="DE121" s="2" t="s">
        <v>131</v>
      </c>
      <c r="DF121" s="2" t="s">
        <v>131</v>
      </c>
      <c r="DG121" s="2" t="s">
        <v>131</v>
      </c>
      <c r="DH121" s="2" t="s">
        <v>3</v>
      </c>
      <c r="DI121" s="2" t="s">
        <v>131</v>
      </c>
      <c r="DJ121" s="2" t="s">
        <v>131</v>
      </c>
      <c r="DK121" s="2" t="s">
        <v>3</v>
      </c>
      <c r="DL121" s="2" t="s">
        <v>3</v>
      </c>
      <c r="DM121" s="2" t="s">
        <v>3</v>
      </c>
      <c r="DN121" s="2">
        <v>0</v>
      </c>
      <c r="DO121" s="2">
        <v>0</v>
      </c>
      <c r="DP121" s="2">
        <v>1</v>
      </c>
      <c r="DQ121" s="2">
        <v>1</v>
      </c>
      <c r="DR121" s="2"/>
      <c r="DS121" s="2"/>
      <c r="DT121" s="2"/>
      <c r="DU121" s="2">
        <v>1003</v>
      </c>
      <c r="DV121" s="2" t="s">
        <v>178</v>
      </c>
      <c r="DW121" s="2" t="s">
        <v>178</v>
      </c>
      <c r="DX121" s="2">
        <v>10</v>
      </c>
      <c r="DY121" s="2"/>
      <c r="DZ121" s="2" t="s">
        <v>3</v>
      </c>
      <c r="EA121" s="2" t="s">
        <v>3</v>
      </c>
      <c r="EB121" s="2" t="s">
        <v>3</v>
      </c>
      <c r="EC121" s="2" t="s">
        <v>3</v>
      </c>
      <c r="ED121" s="2"/>
      <c r="EE121" s="2">
        <v>89369871</v>
      </c>
      <c r="EF121" s="2">
        <v>2</v>
      </c>
      <c r="EG121" s="2" t="s">
        <v>159</v>
      </c>
      <c r="EH121" s="2">
        <v>20</v>
      </c>
      <c r="EI121" s="2" t="s">
        <v>180</v>
      </c>
      <c r="EJ121" s="2">
        <v>1</v>
      </c>
      <c r="EK121" s="2">
        <v>26001</v>
      </c>
      <c r="EL121" s="2" t="s">
        <v>180</v>
      </c>
      <c r="EM121" s="2" t="s">
        <v>181</v>
      </c>
      <c r="EN121" s="2"/>
      <c r="EO121" s="2" t="s">
        <v>163</v>
      </c>
      <c r="EP121" s="2"/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2.2000000000000002</v>
      </c>
      <c r="EX121" s="2">
        <v>0.25</v>
      </c>
      <c r="EY121" s="2">
        <v>0</v>
      </c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>
        <v>0</v>
      </c>
      <c r="FR121" s="2">
        <v>0</v>
      </c>
      <c r="FS121" s="2">
        <v>0</v>
      </c>
      <c r="FT121" s="2"/>
      <c r="FU121" s="2"/>
      <c r="FV121" s="2"/>
      <c r="FW121" s="2"/>
      <c r="FX121" s="2">
        <v>97</v>
      </c>
      <c r="FY121" s="2">
        <v>55</v>
      </c>
      <c r="FZ121" s="2"/>
      <c r="GA121" s="2" t="s">
        <v>3</v>
      </c>
      <c r="GB121" s="2"/>
      <c r="GC121" s="2"/>
      <c r="GD121" s="2">
        <v>1</v>
      </c>
      <c r="GE121" s="2"/>
      <c r="GF121" s="2">
        <v>-1771114119</v>
      </c>
      <c r="GG121" s="2">
        <v>2</v>
      </c>
      <c r="GH121" s="2">
        <v>1</v>
      </c>
      <c r="GI121" s="2">
        <v>-2</v>
      </c>
      <c r="GJ121" s="2">
        <v>0</v>
      </c>
      <c r="GK121" s="2">
        <v>0</v>
      </c>
      <c r="GL121" s="2">
        <f t="shared" si="98"/>
        <v>0</v>
      </c>
      <c r="GM121" s="2">
        <f t="shared" si="99"/>
        <v>18368.95</v>
      </c>
      <c r="GN121" s="2">
        <f t="shared" si="100"/>
        <v>18368.95</v>
      </c>
      <c r="GO121" s="2">
        <f t="shared" si="101"/>
        <v>0</v>
      </c>
      <c r="GP121" s="2">
        <f t="shared" si="102"/>
        <v>0</v>
      </c>
      <c r="GQ121" s="2"/>
      <c r="GR121" s="2">
        <v>0</v>
      </c>
      <c r="GS121" s="2">
        <v>3</v>
      </c>
      <c r="GT121" s="2">
        <v>0</v>
      </c>
      <c r="GU121" s="2" t="s">
        <v>3</v>
      </c>
      <c r="GV121" s="2">
        <f t="shared" si="103"/>
        <v>0</v>
      </c>
      <c r="GW121" s="2">
        <v>1</v>
      </c>
      <c r="GX121" s="2">
        <f t="shared" si="104"/>
        <v>0</v>
      </c>
      <c r="GY121" s="2"/>
      <c r="GZ121" s="2"/>
      <c r="HA121" s="2">
        <v>0</v>
      </c>
      <c r="HB121" s="2">
        <v>0</v>
      </c>
      <c r="HC121" s="2">
        <f t="shared" si="105"/>
        <v>0</v>
      </c>
      <c r="HD121" s="2"/>
      <c r="HE121" s="2" t="s">
        <v>3</v>
      </c>
      <c r="HF121" s="2" t="s">
        <v>3</v>
      </c>
      <c r="HG121" s="2"/>
      <c r="HH121" s="2"/>
      <c r="HI121" s="2"/>
      <c r="HJ121" s="2"/>
      <c r="HK121" s="2"/>
      <c r="HL121" s="2"/>
      <c r="HM121" s="2" t="s">
        <v>3</v>
      </c>
      <c r="HN121" s="2" t="s">
        <v>182</v>
      </c>
      <c r="HO121" s="2" t="s">
        <v>183</v>
      </c>
      <c r="HP121" s="2" t="s">
        <v>180</v>
      </c>
      <c r="HQ121" s="2" t="s">
        <v>180</v>
      </c>
      <c r="HR121" s="2"/>
      <c r="HS121" s="2">
        <v>0</v>
      </c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>
        <v>0</v>
      </c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pans="1:255" x14ac:dyDescent="0.2">
      <c r="A122" s="2">
        <v>18</v>
      </c>
      <c r="B122" s="2">
        <v>1</v>
      </c>
      <c r="C122" s="2">
        <v>83</v>
      </c>
      <c r="D122" s="2"/>
      <c r="E122" s="2" t="s">
        <v>195</v>
      </c>
      <c r="F122" s="2" t="s">
        <v>196</v>
      </c>
      <c r="G122" s="2" t="s">
        <v>197</v>
      </c>
      <c r="H122" s="2" t="s">
        <v>187</v>
      </c>
      <c r="I122" s="2">
        <f>I121*J122</f>
        <v>26.4</v>
      </c>
      <c r="J122" s="2">
        <v>11</v>
      </c>
      <c r="K122" s="2">
        <v>11</v>
      </c>
      <c r="L122" s="2"/>
      <c r="M122" s="2"/>
      <c r="N122" s="2"/>
      <c r="O122" s="2">
        <f t="shared" si="85"/>
        <v>101484.5</v>
      </c>
      <c r="P122" s="2">
        <f>ROUND(CQ122*I122,2)</f>
        <v>101484.5</v>
      </c>
      <c r="Q122" s="2">
        <f>ROUND(CR122*I122,2)</f>
        <v>0</v>
      </c>
      <c r="R122" s="2">
        <f>ROUND(CS122*I122,2)</f>
        <v>0</v>
      </c>
      <c r="S122" s="2">
        <f>ROUND(CT122*I122,2)</f>
        <v>0</v>
      </c>
      <c r="T122" s="2">
        <f t="shared" si="86"/>
        <v>0</v>
      </c>
      <c r="U122" s="2">
        <f>ROUND(CV122*I122,7)</f>
        <v>0</v>
      </c>
      <c r="V122" s="2">
        <f>ROUND(CW122*I122,7)</f>
        <v>0</v>
      </c>
      <c r="W122" s="2">
        <f t="shared" si="87"/>
        <v>0</v>
      </c>
      <c r="X122" s="2">
        <f t="shared" si="88"/>
        <v>0</v>
      </c>
      <c r="Y122" s="2">
        <f t="shared" si="89"/>
        <v>0</v>
      </c>
      <c r="Z122" s="2"/>
      <c r="AA122" s="2">
        <v>92701116</v>
      </c>
      <c r="AB122" s="2">
        <f t="shared" si="90"/>
        <v>2826.55</v>
      </c>
      <c r="AC122" s="2">
        <f>ROUND((ES122),6)</f>
        <v>2826.55</v>
      </c>
      <c r="AD122" s="2">
        <f>ROUND((((ET122)-(EU122))+AE122),6)</f>
        <v>0</v>
      </c>
      <c r="AE122" s="2">
        <f>ROUND((EU122),6)</f>
        <v>0</v>
      </c>
      <c r="AF122" s="2">
        <f>ROUND((EV122),6)</f>
        <v>0</v>
      </c>
      <c r="AG122" s="2">
        <f t="shared" si="91"/>
        <v>0</v>
      </c>
      <c r="AH122" s="2">
        <f>(EW122)</f>
        <v>0</v>
      </c>
      <c r="AI122" s="2">
        <f>(EX122)</f>
        <v>0</v>
      </c>
      <c r="AJ122" s="2">
        <f t="shared" si="92"/>
        <v>0</v>
      </c>
      <c r="AK122" s="2">
        <v>2826.55</v>
      </c>
      <c r="AL122" s="2">
        <v>2826.55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97</v>
      </c>
      <c r="AU122" s="2">
        <v>55</v>
      </c>
      <c r="AV122" s="2">
        <v>1</v>
      </c>
      <c r="AW122" s="2">
        <v>1</v>
      </c>
      <c r="AX122" s="2"/>
      <c r="AY122" s="2"/>
      <c r="AZ122" s="2">
        <v>1</v>
      </c>
      <c r="BA122" s="2">
        <v>1</v>
      </c>
      <c r="BB122" s="2">
        <v>1</v>
      </c>
      <c r="BC122" s="2">
        <v>1.36</v>
      </c>
      <c r="BD122" s="2" t="s">
        <v>3</v>
      </c>
      <c r="BE122" s="2" t="s">
        <v>3</v>
      </c>
      <c r="BF122" s="2" t="s">
        <v>3</v>
      </c>
      <c r="BG122" s="2" t="s">
        <v>3</v>
      </c>
      <c r="BH122" s="2">
        <v>3</v>
      </c>
      <c r="BI122" s="2">
        <v>1</v>
      </c>
      <c r="BJ122" s="2" t="s">
        <v>198</v>
      </c>
      <c r="BK122" s="2"/>
      <c r="BL122" s="2"/>
      <c r="BM122" s="2">
        <v>26001</v>
      </c>
      <c r="BN122" s="2">
        <v>0</v>
      </c>
      <c r="BO122" s="2" t="s">
        <v>196</v>
      </c>
      <c r="BP122" s="2">
        <v>1</v>
      </c>
      <c r="BQ122" s="2">
        <v>2</v>
      </c>
      <c r="BR122" s="2">
        <v>0</v>
      </c>
      <c r="BS122" s="2">
        <v>1</v>
      </c>
      <c r="BT122" s="2">
        <v>1</v>
      </c>
      <c r="BU122" s="2">
        <v>1</v>
      </c>
      <c r="BV122" s="2">
        <v>1</v>
      </c>
      <c r="BW122" s="2">
        <v>1</v>
      </c>
      <c r="BX122" s="2">
        <v>1</v>
      </c>
      <c r="BY122" s="2" t="s">
        <v>3</v>
      </c>
      <c r="BZ122" s="2">
        <v>97</v>
      </c>
      <c r="CA122" s="2">
        <v>55</v>
      </c>
      <c r="CB122" s="2" t="s">
        <v>3</v>
      </c>
      <c r="CC122" s="2"/>
      <c r="CD122" s="2"/>
      <c r="CE122" s="2">
        <v>0</v>
      </c>
      <c r="CF122" s="2">
        <v>0</v>
      </c>
      <c r="CG122" s="2">
        <v>0</v>
      </c>
      <c r="CH122" s="2"/>
      <c r="CI122" s="2"/>
      <c r="CJ122" s="2"/>
      <c r="CK122" s="2"/>
      <c r="CL122" s="2"/>
      <c r="CM122" s="2">
        <v>0</v>
      </c>
      <c r="CN122" s="2" t="s">
        <v>3</v>
      </c>
      <c r="CO122" s="2">
        <v>0</v>
      </c>
      <c r="CP122" s="2">
        <f t="shared" si="93"/>
        <v>101484.5</v>
      </c>
      <c r="CQ122" s="2">
        <f>ROUND(AL122*BC122,2)</f>
        <v>3844.11</v>
      </c>
      <c r="CR122" s="2">
        <f>ROUND(AM122*BB122,2)</f>
        <v>0</v>
      </c>
      <c r="CS122" s="2">
        <f>ROUND(AN122*BS122,2)</f>
        <v>0</v>
      </c>
      <c r="CT122" s="2">
        <f>ROUND(AO122*BA122,2)</f>
        <v>0</v>
      </c>
      <c r="CU122" s="2">
        <f t="shared" si="94"/>
        <v>0</v>
      </c>
      <c r="CV122" s="2">
        <f>AH122</f>
        <v>0</v>
      </c>
      <c r="CW122" s="2">
        <f>AI122</f>
        <v>0</v>
      </c>
      <c r="CX122" s="2">
        <f t="shared" si="95"/>
        <v>0</v>
      </c>
      <c r="CY122" s="2">
        <f t="shared" si="96"/>
        <v>0</v>
      </c>
      <c r="CZ122" s="2">
        <f t="shared" si="97"/>
        <v>0</v>
      </c>
      <c r="DA122" s="2"/>
      <c r="DB122" s="2"/>
      <c r="DC122" s="2" t="s">
        <v>3</v>
      </c>
      <c r="DD122" s="2" t="s">
        <v>3</v>
      </c>
      <c r="DE122" s="2" t="s">
        <v>3</v>
      </c>
      <c r="DF122" s="2" t="s">
        <v>3</v>
      </c>
      <c r="DG122" s="2" t="s">
        <v>3</v>
      </c>
      <c r="DH122" s="2" t="s">
        <v>3</v>
      </c>
      <c r="DI122" s="2" t="s">
        <v>3</v>
      </c>
      <c r="DJ122" s="2" t="s">
        <v>3</v>
      </c>
      <c r="DK122" s="2" t="s">
        <v>3</v>
      </c>
      <c r="DL122" s="2" t="s">
        <v>3</v>
      </c>
      <c r="DM122" s="2" t="s">
        <v>3</v>
      </c>
      <c r="DN122" s="2">
        <v>0</v>
      </c>
      <c r="DO122" s="2">
        <v>0</v>
      </c>
      <c r="DP122" s="2">
        <v>1</v>
      </c>
      <c r="DQ122" s="2">
        <v>1</v>
      </c>
      <c r="DR122" s="2"/>
      <c r="DS122" s="2"/>
      <c r="DT122" s="2"/>
      <c r="DU122" s="2">
        <v>1003</v>
      </c>
      <c r="DV122" s="2" t="s">
        <v>187</v>
      </c>
      <c r="DW122" s="2" t="s">
        <v>187</v>
      </c>
      <c r="DX122" s="2">
        <v>1</v>
      </c>
      <c r="DY122" s="2"/>
      <c r="DZ122" s="2" t="s">
        <v>3</v>
      </c>
      <c r="EA122" s="2" t="s">
        <v>3</v>
      </c>
      <c r="EB122" s="2" t="s">
        <v>3</v>
      </c>
      <c r="EC122" s="2" t="s">
        <v>3</v>
      </c>
      <c r="ED122" s="2"/>
      <c r="EE122" s="2">
        <v>89369871</v>
      </c>
      <c r="EF122" s="2">
        <v>2</v>
      </c>
      <c r="EG122" s="2" t="s">
        <v>159</v>
      </c>
      <c r="EH122" s="2">
        <v>20</v>
      </c>
      <c r="EI122" s="2" t="s">
        <v>180</v>
      </c>
      <c r="EJ122" s="2">
        <v>1</v>
      </c>
      <c r="EK122" s="2">
        <v>26001</v>
      </c>
      <c r="EL122" s="2" t="s">
        <v>180</v>
      </c>
      <c r="EM122" s="2" t="s">
        <v>181</v>
      </c>
      <c r="EN122" s="2"/>
      <c r="EO122" s="2" t="s">
        <v>3</v>
      </c>
      <c r="EP122" s="2"/>
      <c r="EQ122" s="2">
        <v>0</v>
      </c>
      <c r="ER122" s="2">
        <v>2826.55</v>
      </c>
      <c r="ES122" s="2">
        <v>2826.55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>
        <v>0</v>
      </c>
      <c r="FR122" s="2">
        <v>0</v>
      </c>
      <c r="FS122" s="2">
        <v>0</v>
      </c>
      <c r="FT122" s="2"/>
      <c r="FU122" s="2"/>
      <c r="FV122" s="2"/>
      <c r="FW122" s="2"/>
      <c r="FX122" s="2">
        <v>97</v>
      </c>
      <c r="FY122" s="2">
        <v>55</v>
      </c>
      <c r="FZ122" s="2"/>
      <c r="GA122" s="2" t="s">
        <v>3</v>
      </c>
      <c r="GB122" s="2"/>
      <c r="GC122" s="2"/>
      <c r="GD122" s="2">
        <v>1</v>
      </c>
      <c r="GE122" s="2"/>
      <c r="GF122" s="2">
        <v>2111467863</v>
      </c>
      <c r="GG122" s="2">
        <v>2</v>
      </c>
      <c r="GH122" s="2">
        <v>1</v>
      </c>
      <c r="GI122" s="2">
        <v>2</v>
      </c>
      <c r="GJ122" s="2">
        <v>0</v>
      </c>
      <c r="GK122" s="2">
        <v>0</v>
      </c>
      <c r="GL122" s="2">
        <f t="shared" si="98"/>
        <v>0</v>
      </c>
      <c r="GM122" s="2">
        <f t="shared" si="99"/>
        <v>101484.5</v>
      </c>
      <c r="GN122" s="2">
        <f t="shared" si="100"/>
        <v>101484.5</v>
      </c>
      <c r="GO122" s="2">
        <f t="shared" si="101"/>
        <v>0</v>
      </c>
      <c r="GP122" s="2">
        <f t="shared" si="102"/>
        <v>0</v>
      </c>
      <c r="GQ122" s="2"/>
      <c r="GR122" s="2">
        <v>0</v>
      </c>
      <c r="GS122" s="2">
        <v>3</v>
      </c>
      <c r="GT122" s="2">
        <v>0</v>
      </c>
      <c r="GU122" s="2" t="s">
        <v>3</v>
      </c>
      <c r="GV122" s="2">
        <f t="shared" si="103"/>
        <v>0</v>
      </c>
      <c r="GW122" s="2">
        <v>1</v>
      </c>
      <c r="GX122" s="2">
        <f t="shared" si="104"/>
        <v>0</v>
      </c>
      <c r="GY122" s="2"/>
      <c r="GZ122" s="2"/>
      <c r="HA122" s="2">
        <v>0</v>
      </c>
      <c r="HB122" s="2">
        <v>0</v>
      </c>
      <c r="HC122" s="2">
        <f t="shared" si="105"/>
        <v>0</v>
      </c>
      <c r="HD122" s="2"/>
      <c r="HE122" s="2" t="s">
        <v>3</v>
      </c>
      <c r="HF122" s="2" t="s">
        <v>3</v>
      </c>
      <c r="HG122" s="2"/>
      <c r="HH122" s="2"/>
      <c r="HI122" s="2"/>
      <c r="HJ122" s="2"/>
      <c r="HK122" s="2"/>
      <c r="HL122" s="2"/>
      <c r="HM122" s="2" t="s">
        <v>3</v>
      </c>
      <c r="HN122" s="2" t="s">
        <v>182</v>
      </c>
      <c r="HO122" s="2" t="s">
        <v>183</v>
      </c>
      <c r="HP122" s="2" t="s">
        <v>180</v>
      </c>
      <c r="HQ122" s="2" t="s">
        <v>180</v>
      </c>
      <c r="HR122" s="2"/>
      <c r="HS122" s="2">
        <v>0</v>
      </c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>
        <v>0</v>
      </c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pans="1:255" x14ac:dyDescent="0.2">
      <c r="A123" s="2">
        <v>18</v>
      </c>
      <c r="B123" s="2">
        <v>1</v>
      </c>
      <c r="C123" s="2">
        <v>85</v>
      </c>
      <c r="D123" s="2"/>
      <c r="E123" s="2" t="s">
        <v>199</v>
      </c>
      <c r="F123" s="2" t="s">
        <v>190</v>
      </c>
      <c r="G123" s="2" t="s">
        <v>191</v>
      </c>
      <c r="H123" s="2" t="s">
        <v>192</v>
      </c>
      <c r="I123" s="2">
        <f>I121*J123</f>
        <v>2.4</v>
      </c>
      <c r="J123" s="2">
        <v>1</v>
      </c>
      <c r="K123" s="2">
        <v>1</v>
      </c>
      <c r="L123" s="2"/>
      <c r="M123" s="2"/>
      <c r="N123" s="2"/>
      <c r="O123" s="2">
        <f t="shared" si="85"/>
        <v>3215.11</v>
      </c>
      <c r="P123" s="2">
        <f>ROUND(CQ123*I123,2)</f>
        <v>3215.11</v>
      </c>
      <c r="Q123" s="2">
        <f>ROUND(CR123*I123,2)</f>
        <v>0</v>
      </c>
      <c r="R123" s="2">
        <f>ROUND(CS123*I123,2)</f>
        <v>0</v>
      </c>
      <c r="S123" s="2">
        <f>ROUND(CT123*I123,2)</f>
        <v>0</v>
      </c>
      <c r="T123" s="2">
        <f t="shared" si="86"/>
        <v>0</v>
      </c>
      <c r="U123" s="2">
        <f>ROUND(CV123*I123,7)</f>
        <v>0</v>
      </c>
      <c r="V123" s="2">
        <f>ROUND(CW123*I123,7)</f>
        <v>0</v>
      </c>
      <c r="W123" s="2">
        <f t="shared" si="87"/>
        <v>0</v>
      </c>
      <c r="X123" s="2">
        <f t="shared" si="88"/>
        <v>0</v>
      </c>
      <c r="Y123" s="2">
        <f t="shared" si="89"/>
        <v>0</v>
      </c>
      <c r="Z123" s="2"/>
      <c r="AA123" s="2">
        <v>92701116</v>
      </c>
      <c r="AB123" s="2">
        <f t="shared" si="90"/>
        <v>1116.3599999999999</v>
      </c>
      <c r="AC123" s="2">
        <f>ROUND((ES123),6)</f>
        <v>1116.3599999999999</v>
      </c>
      <c r="AD123" s="2">
        <f>ROUND((((ET123)-(EU123))+AE123),6)</f>
        <v>0</v>
      </c>
      <c r="AE123" s="2">
        <f>ROUND((EU123),6)</f>
        <v>0</v>
      </c>
      <c r="AF123" s="2">
        <f>ROUND((EV123),6)</f>
        <v>0</v>
      </c>
      <c r="AG123" s="2">
        <f t="shared" si="91"/>
        <v>0</v>
      </c>
      <c r="AH123" s="2">
        <f>(EW123)</f>
        <v>0</v>
      </c>
      <c r="AI123" s="2">
        <f>(EX123)</f>
        <v>0</v>
      </c>
      <c r="AJ123" s="2">
        <f t="shared" si="92"/>
        <v>0</v>
      </c>
      <c r="AK123" s="2">
        <v>1116.3599999999999</v>
      </c>
      <c r="AL123" s="2">
        <v>1116.3599999999999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97</v>
      </c>
      <c r="AU123" s="2">
        <v>55</v>
      </c>
      <c r="AV123" s="2">
        <v>1</v>
      </c>
      <c r="AW123" s="2">
        <v>1</v>
      </c>
      <c r="AX123" s="2"/>
      <c r="AY123" s="2"/>
      <c r="AZ123" s="2">
        <v>1</v>
      </c>
      <c r="BA123" s="2">
        <v>1</v>
      </c>
      <c r="BB123" s="2">
        <v>1</v>
      </c>
      <c r="BC123" s="2">
        <v>1.2</v>
      </c>
      <c r="BD123" s="2" t="s">
        <v>3</v>
      </c>
      <c r="BE123" s="2" t="s">
        <v>3</v>
      </c>
      <c r="BF123" s="2" t="s">
        <v>3</v>
      </c>
      <c r="BG123" s="2" t="s">
        <v>3</v>
      </c>
      <c r="BH123" s="2">
        <v>3</v>
      </c>
      <c r="BI123" s="2">
        <v>1</v>
      </c>
      <c r="BJ123" s="2" t="s">
        <v>193</v>
      </c>
      <c r="BK123" s="2"/>
      <c r="BL123" s="2"/>
      <c r="BM123" s="2">
        <v>26001</v>
      </c>
      <c r="BN123" s="2">
        <v>0</v>
      </c>
      <c r="BO123" s="2" t="s">
        <v>190</v>
      </c>
      <c r="BP123" s="2">
        <v>1</v>
      </c>
      <c r="BQ123" s="2">
        <v>2</v>
      </c>
      <c r="BR123" s="2">
        <v>0</v>
      </c>
      <c r="BS123" s="2">
        <v>1</v>
      </c>
      <c r="BT123" s="2">
        <v>1</v>
      </c>
      <c r="BU123" s="2">
        <v>1</v>
      </c>
      <c r="BV123" s="2">
        <v>1</v>
      </c>
      <c r="BW123" s="2">
        <v>1</v>
      </c>
      <c r="BX123" s="2">
        <v>1</v>
      </c>
      <c r="BY123" s="2" t="s">
        <v>3</v>
      </c>
      <c r="BZ123" s="2">
        <v>97</v>
      </c>
      <c r="CA123" s="2">
        <v>55</v>
      </c>
      <c r="CB123" s="2" t="s">
        <v>3</v>
      </c>
      <c r="CC123" s="2"/>
      <c r="CD123" s="2"/>
      <c r="CE123" s="2">
        <v>0</v>
      </c>
      <c r="CF123" s="2">
        <v>0</v>
      </c>
      <c r="CG123" s="2">
        <v>0</v>
      </c>
      <c r="CH123" s="2"/>
      <c r="CI123" s="2"/>
      <c r="CJ123" s="2"/>
      <c r="CK123" s="2"/>
      <c r="CL123" s="2"/>
      <c r="CM123" s="2">
        <v>0</v>
      </c>
      <c r="CN123" s="2" t="s">
        <v>3</v>
      </c>
      <c r="CO123" s="2">
        <v>0</v>
      </c>
      <c r="CP123" s="2">
        <f t="shared" si="93"/>
        <v>3215.11</v>
      </c>
      <c r="CQ123" s="2">
        <f>ROUND(AL123*BC123,2)</f>
        <v>1339.63</v>
      </c>
      <c r="CR123" s="2">
        <f>ROUND(AM123*BB123,2)</f>
        <v>0</v>
      </c>
      <c r="CS123" s="2">
        <f>ROUND(AN123*BS123,2)</f>
        <v>0</v>
      </c>
      <c r="CT123" s="2">
        <f>ROUND(AO123*BA123,2)</f>
        <v>0</v>
      </c>
      <c r="CU123" s="2">
        <f t="shared" si="94"/>
        <v>0</v>
      </c>
      <c r="CV123" s="2">
        <f>AH123</f>
        <v>0</v>
      </c>
      <c r="CW123" s="2">
        <f>AI123</f>
        <v>0</v>
      </c>
      <c r="CX123" s="2">
        <f t="shared" si="95"/>
        <v>0</v>
      </c>
      <c r="CY123" s="2">
        <f t="shared" si="96"/>
        <v>0</v>
      </c>
      <c r="CZ123" s="2">
        <f t="shared" si="97"/>
        <v>0</v>
      </c>
      <c r="DA123" s="2"/>
      <c r="DB123" s="2"/>
      <c r="DC123" s="2" t="s">
        <v>3</v>
      </c>
      <c r="DD123" s="2" t="s">
        <v>3</v>
      </c>
      <c r="DE123" s="2" t="s">
        <v>3</v>
      </c>
      <c r="DF123" s="2" t="s">
        <v>3</v>
      </c>
      <c r="DG123" s="2" t="s">
        <v>3</v>
      </c>
      <c r="DH123" s="2" t="s">
        <v>3</v>
      </c>
      <c r="DI123" s="2" t="s">
        <v>3</v>
      </c>
      <c r="DJ123" s="2" t="s">
        <v>3</v>
      </c>
      <c r="DK123" s="2" t="s">
        <v>3</v>
      </c>
      <c r="DL123" s="2" t="s">
        <v>3</v>
      </c>
      <c r="DM123" s="2" t="s">
        <v>3</v>
      </c>
      <c r="DN123" s="2">
        <v>0</v>
      </c>
      <c r="DO123" s="2">
        <v>0</v>
      </c>
      <c r="DP123" s="2">
        <v>1</v>
      </c>
      <c r="DQ123" s="2">
        <v>1</v>
      </c>
      <c r="DR123" s="2"/>
      <c r="DS123" s="2"/>
      <c r="DT123" s="2"/>
      <c r="DU123" s="2">
        <v>1002</v>
      </c>
      <c r="DV123" s="2" t="s">
        <v>192</v>
      </c>
      <c r="DW123" s="2" t="s">
        <v>192</v>
      </c>
      <c r="DX123" s="2">
        <v>1</v>
      </c>
      <c r="DY123" s="2"/>
      <c r="DZ123" s="2" t="s">
        <v>3</v>
      </c>
      <c r="EA123" s="2" t="s">
        <v>3</v>
      </c>
      <c r="EB123" s="2" t="s">
        <v>3</v>
      </c>
      <c r="EC123" s="2" t="s">
        <v>3</v>
      </c>
      <c r="ED123" s="2"/>
      <c r="EE123" s="2">
        <v>89369871</v>
      </c>
      <c r="EF123" s="2">
        <v>2</v>
      </c>
      <c r="EG123" s="2" t="s">
        <v>159</v>
      </c>
      <c r="EH123" s="2">
        <v>20</v>
      </c>
      <c r="EI123" s="2" t="s">
        <v>180</v>
      </c>
      <c r="EJ123" s="2">
        <v>1</v>
      </c>
      <c r="EK123" s="2">
        <v>26001</v>
      </c>
      <c r="EL123" s="2" t="s">
        <v>180</v>
      </c>
      <c r="EM123" s="2" t="s">
        <v>181</v>
      </c>
      <c r="EN123" s="2"/>
      <c r="EO123" s="2" t="s">
        <v>3</v>
      </c>
      <c r="EP123" s="2"/>
      <c r="EQ123" s="2">
        <v>0</v>
      </c>
      <c r="ER123" s="2">
        <v>1116.3599999999999</v>
      </c>
      <c r="ES123" s="2">
        <v>1116.3599999999999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>
        <v>0</v>
      </c>
      <c r="FR123" s="2">
        <v>0</v>
      </c>
      <c r="FS123" s="2">
        <v>0</v>
      </c>
      <c r="FT123" s="2"/>
      <c r="FU123" s="2"/>
      <c r="FV123" s="2"/>
      <c r="FW123" s="2"/>
      <c r="FX123" s="2">
        <v>97</v>
      </c>
      <c r="FY123" s="2">
        <v>55</v>
      </c>
      <c r="FZ123" s="2"/>
      <c r="GA123" s="2" t="s">
        <v>3</v>
      </c>
      <c r="GB123" s="2"/>
      <c r="GC123" s="2"/>
      <c r="GD123" s="2">
        <v>1</v>
      </c>
      <c r="GE123" s="2"/>
      <c r="GF123" s="2">
        <v>230181188</v>
      </c>
      <c r="GG123" s="2">
        <v>2</v>
      </c>
      <c r="GH123" s="2">
        <v>1</v>
      </c>
      <c r="GI123" s="2">
        <v>2</v>
      </c>
      <c r="GJ123" s="2">
        <v>0</v>
      </c>
      <c r="GK123" s="2">
        <v>0</v>
      </c>
      <c r="GL123" s="2">
        <f t="shared" si="98"/>
        <v>0</v>
      </c>
      <c r="GM123" s="2">
        <f t="shared" si="99"/>
        <v>3215.11</v>
      </c>
      <c r="GN123" s="2">
        <f t="shared" si="100"/>
        <v>3215.11</v>
      </c>
      <c r="GO123" s="2">
        <f t="shared" si="101"/>
        <v>0</v>
      </c>
      <c r="GP123" s="2">
        <f t="shared" si="102"/>
        <v>0</v>
      </c>
      <c r="GQ123" s="2"/>
      <c r="GR123" s="2">
        <v>0</v>
      </c>
      <c r="GS123" s="2">
        <v>3</v>
      </c>
      <c r="GT123" s="2">
        <v>0</v>
      </c>
      <c r="GU123" s="2" t="s">
        <v>3</v>
      </c>
      <c r="GV123" s="2">
        <f t="shared" si="103"/>
        <v>0</v>
      </c>
      <c r="GW123" s="2">
        <v>1</v>
      </c>
      <c r="GX123" s="2">
        <f t="shared" si="104"/>
        <v>0</v>
      </c>
      <c r="GY123" s="2"/>
      <c r="GZ123" s="2"/>
      <c r="HA123" s="2">
        <v>0</v>
      </c>
      <c r="HB123" s="2">
        <v>0</v>
      </c>
      <c r="HC123" s="2">
        <f t="shared" si="105"/>
        <v>0</v>
      </c>
      <c r="HD123" s="2"/>
      <c r="HE123" s="2" t="s">
        <v>3</v>
      </c>
      <c r="HF123" s="2" t="s">
        <v>3</v>
      </c>
      <c r="HG123" s="2"/>
      <c r="HH123" s="2"/>
      <c r="HI123" s="2"/>
      <c r="HJ123" s="2"/>
      <c r="HK123" s="2"/>
      <c r="HL123" s="2"/>
      <c r="HM123" s="2" t="s">
        <v>3</v>
      </c>
      <c r="HN123" s="2" t="s">
        <v>182</v>
      </c>
      <c r="HO123" s="2" t="s">
        <v>183</v>
      </c>
      <c r="HP123" s="2" t="s">
        <v>180</v>
      </c>
      <c r="HQ123" s="2" t="s">
        <v>180</v>
      </c>
      <c r="HR123" s="2"/>
      <c r="HS123" s="2">
        <v>0</v>
      </c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>
        <v>0</v>
      </c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pans="1:255" x14ac:dyDescent="0.2">
      <c r="A124" s="2">
        <v>17</v>
      </c>
      <c r="B124" s="2">
        <v>1</v>
      </c>
      <c r="C124" s="2">
        <f>ROW(SmtRes!A89)</f>
        <v>89</v>
      </c>
      <c r="D124" s="2">
        <f>ROW(EtalonRes!A88)</f>
        <v>88</v>
      </c>
      <c r="E124" s="2" t="s">
        <v>3</v>
      </c>
      <c r="F124" s="2" t="s">
        <v>127</v>
      </c>
      <c r="G124" s="2" t="s">
        <v>128</v>
      </c>
      <c r="H124" s="2" t="s">
        <v>129</v>
      </c>
      <c r="I124" s="2">
        <f>ROUND(1,7)</f>
        <v>1</v>
      </c>
      <c r="J124" s="2">
        <v>0</v>
      </c>
      <c r="K124" s="2">
        <f>ROUND(1,7)</f>
        <v>1</v>
      </c>
      <c r="L124" s="2"/>
      <c r="M124" s="2"/>
      <c r="N124" s="2"/>
      <c r="O124" s="2">
        <f t="shared" si="85"/>
        <v>229.77</v>
      </c>
      <c r="P124" s="2">
        <f>SUMIF(SmtRes!AQ87:'SmtRes'!AQ89,"=1",SmtRes!DF87:'SmtRes'!DF89)</f>
        <v>0</v>
      </c>
      <c r="Q124" s="2">
        <f>SUMIF(SmtRes!AQ87:'SmtRes'!AQ89,"=1",SmtRes!DG87:'SmtRes'!DG89)</f>
        <v>0</v>
      </c>
      <c r="R124" s="2">
        <f>SUMIF(SmtRes!AQ87:'SmtRes'!AQ89,"=1",SmtRes!DH87:'SmtRes'!DH89)</f>
        <v>0</v>
      </c>
      <c r="S124" s="2">
        <f>SUMIF(SmtRes!AQ87:'SmtRes'!AQ89,"=1",SmtRes!DI87:'SmtRes'!DI89)</f>
        <v>229.77</v>
      </c>
      <c r="T124" s="2">
        <f t="shared" si="86"/>
        <v>0</v>
      </c>
      <c r="U124" s="2">
        <f>SUMIF(SmtRes!AQ87:'SmtRes'!AQ89,"=1",SmtRes!CV87:'SmtRes'!CV89)</f>
        <v>0.309</v>
      </c>
      <c r="V124" s="2">
        <f>SUMIF(SmtRes!AQ87:'SmtRes'!AQ89,"=1",SmtRes!CW87:'SmtRes'!CW89)</f>
        <v>0</v>
      </c>
      <c r="W124" s="2">
        <f t="shared" si="87"/>
        <v>0</v>
      </c>
      <c r="X124" s="2">
        <f t="shared" si="88"/>
        <v>206.79</v>
      </c>
      <c r="Y124" s="2">
        <f t="shared" si="89"/>
        <v>105.69</v>
      </c>
      <c r="Z124" s="2"/>
      <c r="AA124" s="2">
        <v>-1</v>
      </c>
      <c r="AB124" s="2">
        <f t="shared" si="90"/>
        <v>229.7724</v>
      </c>
      <c r="AC124" s="2">
        <f>ROUND((0),6)</f>
        <v>0</v>
      </c>
      <c r="AD124" s="2">
        <f>ROUND((((0)-(0))+AE124),6)</f>
        <v>0</v>
      </c>
      <c r="AE124" s="2">
        <f>ROUND((0),6)</f>
        <v>0</v>
      </c>
      <c r="AF124" s="2">
        <f>ROUND((SUM(SmtRes!BT87:'SmtRes'!BT89)),6)</f>
        <v>229.7724</v>
      </c>
      <c r="AG124" s="2">
        <f t="shared" si="91"/>
        <v>0</v>
      </c>
      <c r="AH124" s="2">
        <f>(SUM(SmtRes!BU87:'SmtRes'!BU89))</f>
        <v>0.309</v>
      </c>
      <c r="AI124" s="2">
        <f>(0)</f>
        <v>0</v>
      </c>
      <c r="AJ124" s="2">
        <f t="shared" si="92"/>
        <v>0</v>
      </c>
      <c r="AK124" s="2">
        <v>771.68678</v>
      </c>
      <c r="AL124" s="2">
        <v>5.7787800000000002</v>
      </c>
      <c r="AM124" s="2">
        <v>0</v>
      </c>
      <c r="AN124" s="2">
        <v>0</v>
      </c>
      <c r="AO124" s="2">
        <v>765.90800000000002</v>
      </c>
      <c r="AP124" s="2">
        <v>0</v>
      </c>
      <c r="AQ124" s="2">
        <v>1.03</v>
      </c>
      <c r="AR124" s="2">
        <v>0</v>
      </c>
      <c r="AS124" s="2">
        <v>0</v>
      </c>
      <c r="AT124" s="2">
        <v>90</v>
      </c>
      <c r="AU124" s="2">
        <v>46</v>
      </c>
      <c r="AV124" s="2">
        <v>1</v>
      </c>
      <c r="AW124" s="2">
        <v>1</v>
      </c>
      <c r="AX124" s="2"/>
      <c r="AY124" s="2"/>
      <c r="AZ124" s="2">
        <v>1</v>
      </c>
      <c r="BA124" s="2">
        <v>1</v>
      </c>
      <c r="BB124" s="2">
        <v>1</v>
      </c>
      <c r="BC124" s="2">
        <v>1</v>
      </c>
      <c r="BD124" s="2" t="s">
        <v>3</v>
      </c>
      <c r="BE124" s="2" t="s">
        <v>3</v>
      </c>
      <c r="BF124" s="2" t="s">
        <v>3</v>
      </c>
      <c r="BG124" s="2" t="s">
        <v>3</v>
      </c>
      <c r="BH124" s="2">
        <v>0</v>
      </c>
      <c r="BI124" s="2">
        <v>2</v>
      </c>
      <c r="BJ124" s="2" t="s">
        <v>130</v>
      </c>
      <c r="BK124" s="2"/>
      <c r="BL124" s="2"/>
      <c r="BM124" s="2">
        <v>111001</v>
      </c>
      <c r="BN124" s="2">
        <v>0</v>
      </c>
      <c r="BO124" s="2" t="s">
        <v>3</v>
      </c>
      <c r="BP124" s="2">
        <v>0</v>
      </c>
      <c r="BQ124" s="2">
        <v>3</v>
      </c>
      <c r="BR124" s="2">
        <v>0</v>
      </c>
      <c r="BS124" s="2">
        <v>1</v>
      </c>
      <c r="BT124" s="2">
        <v>1</v>
      </c>
      <c r="BU124" s="2">
        <v>1</v>
      </c>
      <c r="BV124" s="2">
        <v>1</v>
      </c>
      <c r="BW124" s="2">
        <v>1</v>
      </c>
      <c r="BX124" s="2">
        <v>1</v>
      </c>
      <c r="BY124" s="2" t="s">
        <v>3</v>
      </c>
      <c r="BZ124" s="2">
        <v>90</v>
      </c>
      <c r="CA124" s="2">
        <v>46</v>
      </c>
      <c r="CB124" s="2" t="s">
        <v>3</v>
      </c>
      <c r="CC124" s="2"/>
      <c r="CD124" s="2"/>
      <c r="CE124" s="2">
        <v>0</v>
      </c>
      <c r="CF124" s="2">
        <v>0</v>
      </c>
      <c r="CG124" s="2">
        <v>0</v>
      </c>
      <c r="CH124" s="2"/>
      <c r="CI124" s="2"/>
      <c r="CJ124" s="2"/>
      <c r="CK124" s="2"/>
      <c r="CL124" s="2"/>
      <c r="CM124" s="2">
        <v>0</v>
      </c>
      <c r="CN124" s="2" t="s">
        <v>200</v>
      </c>
      <c r="CO124" s="2">
        <v>0</v>
      </c>
      <c r="CP124" s="2">
        <f t="shared" si="93"/>
        <v>229.77</v>
      </c>
      <c r="CQ124" s="2">
        <f>SUMIF(SmtRes!AQ87:'SmtRes'!AQ89,"=1",SmtRes!AA87:'SmtRes'!AA89)</f>
        <v>162.36000000000001</v>
      </c>
      <c r="CR124" s="2">
        <f>SUMIF(SmtRes!AQ87:'SmtRes'!AQ89,"=1",SmtRes!AB87:'SmtRes'!AB89)</f>
        <v>0</v>
      </c>
      <c r="CS124" s="2">
        <f>SUMIF(SmtRes!AQ87:'SmtRes'!AQ89,"=1",SmtRes!AC87:'SmtRes'!AC89)</f>
        <v>0</v>
      </c>
      <c r="CT124" s="2">
        <f>SUMIF(SmtRes!AQ87:'SmtRes'!AQ89,"=1",SmtRes!AD87:'SmtRes'!AD89)</f>
        <v>743.6</v>
      </c>
      <c r="CU124" s="2">
        <f t="shared" si="94"/>
        <v>0</v>
      </c>
      <c r="CV124" s="2">
        <f>SUMIF(SmtRes!AQ87:'SmtRes'!AQ89,"=1",SmtRes!BU87:'SmtRes'!BU89)</f>
        <v>0.309</v>
      </c>
      <c r="CW124" s="2">
        <f>SUMIF(SmtRes!AQ87:'SmtRes'!AQ89,"=1",SmtRes!BV87:'SmtRes'!BV89)</f>
        <v>0</v>
      </c>
      <c r="CX124" s="2">
        <f t="shared" si="95"/>
        <v>0</v>
      </c>
      <c r="CY124" s="2">
        <f t="shared" si="96"/>
        <v>206.79300000000001</v>
      </c>
      <c r="CZ124" s="2">
        <f t="shared" si="97"/>
        <v>105.6942</v>
      </c>
      <c r="DA124" s="2"/>
      <c r="DB124" s="2">
        <v>15</v>
      </c>
      <c r="DC124" s="2" t="s">
        <v>3</v>
      </c>
      <c r="DD124" s="2" t="s">
        <v>201</v>
      </c>
      <c r="DE124" s="2" t="s">
        <v>202</v>
      </c>
      <c r="DF124" s="2" t="s">
        <v>202</v>
      </c>
      <c r="DG124" s="2" t="s">
        <v>202</v>
      </c>
      <c r="DH124" s="2" t="s">
        <v>3</v>
      </c>
      <c r="DI124" s="2" t="s">
        <v>202</v>
      </c>
      <c r="DJ124" s="2" t="s">
        <v>202</v>
      </c>
      <c r="DK124" s="2" t="s">
        <v>3</v>
      </c>
      <c r="DL124" s="2" t="s">
        <v>3</v>
      </c>
      <c r="DM124" s="2" t="s">
        <v>3</v>
      </c>
      <c r="DN124" s="2">
        <v>0</v>
      </c>
      <c r="DO124" s="2">
        <v>0</v>
      </c>
      <c r="DP124" s="2">
        <v>1</v>
      </c>
      <c r="DQ124" s="2">
        <v>1</v>
      </c>
      <c r="DR124" s="2"/>
      <c r="DS124" s="2"/>
      <c r="DT124" s="2"/>
      <c r="DU124" s="2">
        <v>1013</v>
      </c>
      <c r="DV124" s="2" t="s">
        <v>129</v>
      </c>
      <c r="DW124" s="2" t="s">
        <v>129</v>
      </c>
      <c r="DX124" s="2">
        <v>1</v>
      </c>
      <c r="DY124" s="2"/>
      <c r="DZ124" s="2" t="s">
        <v>3</v>
      </c>
      <c r="EA124" s="2" t="s">
        <v>3</v>
      </c>
      <c r="EB124" s="2" t="s">
        <v>3</v>
      </c>
      <c r="EC124" s="2" t="s">
        <v>3</v>
      </c>
      <c r="ED124" s="2"/>
      <c r="EE124" s="2">
        <v>89369714</v>
      </c>
      <c r="EF124" s="2">
        <v>3</v>
      </c>
      <c r="EG124" s="2" t="s">
        <v>132</v>
      </c>
      <c r="EH124" s="2">
        <v>0</v>
      </c>
      <c r="EI124" s="2" t="s">
        <v>3</v>
      </c>
      <c r="EJ124" s="2">
        <v>2</v>
      </c>
      <c r="EK124" s="2">
        <v>111001</v>
      </c>
      <c r="EL124" s="2" t="s">
        <v>133</v>
      </c>
      <c r="EM124" s="2" t="s">
        <v>134</v>
      </c>
      <c r="EN124" s="2"/>
      <c r="EO124" s="2" t="s">
        <v>203</v>
      </c>
      <c r="EP124" s="2"/>
      <c r="EQ124" s="2">
        <v>1024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1.03</v>
      </c>
      <c r="EX124" s="2">
        <v>0</v>
      </c>
      <c r="EY124" s="2">
        <v>0</v>
      </c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>
        <v>0</v>
      </c>
      <c r="FR124" s="2">
        <v>0</v>
      </c>
      <c r="FS124" s="2">
        <v>0</v>
      </c>
      <c r="FT124" s="2"/>
      <c r="FU124" s="2"/>
      <c r="FV124" s="2"/>
      <c r="FW124" s="2"/>
      <c r="FX124" s="2">
        <v>90</v>
      </c>
      <c r="FY124" s="2">
        <v>46</v>
      </c>
      <c r="FZ124" s="2"/>
      <c r="GA124" s="2" t="s">
        <v>3</v>
      </c>
      <c r="GB124" s="2"/>
      <c r="GC124" s="2"/>
      <c r="GD124" s="2">
        <v>1</v>
      </c>
      <c r="GE124" s="2"/>
      <c r="GF124" s="2">
        <v>-63894579</v>
      </c>
      <c r="GG124" s="2">
        <v>2</v>
      </c>
      <c r="GH124" s="2">
        <v>1</v>
      </c>
      <c r="GI124" s="2">
        <v>-2</v>
      </c>
      <c r="GJ124" s="2">
        <v>0</v>
      </c>
      <c r="GK124" s="2">
        <v>0</v>
      </c>
      <c r="GL124" s="2">
        <f t="shared" si="98"/>
        <v>0</v>
      </c>
      <c r="GM124" s="2">
        <f t="shared" si="99"/>
        <v>542.25</v>
      </c>
      <c r="GN124" s="2">
        <f t="shared" si="100"/>
        <v>0</v>
      </c>
      <c r="GO124" s="2">
        <f t="shared" si="101"/>
        <v>542.25</v>
      </c>
      <c r="GP124" s="2">
        <f t="shared" si="102"/>
        <v>0</v>
      </c>
      <c r="GQ124" s="2"/>
      <c r="GR124" s="2">
        <v>0</v>
      </c>
      <c r="GS124" s="2">
        <v>3</v>
      </c>
      <c r="GT124" s="2">
        <v>0</v>
      </c>
      <c r="GU124" s="2" t="s">
        <v>3</v>
      </c>
      <c r="GV124" s="2">
        <f t="shared" si="103"/>
        <v>0</v>
      </c>
      <c r="GW124" s="2">
        <v>1</v>
      </c>
      <c r="GX124" s="2">
        <f t="shared" si="104"/>
        <v>0</v>
      </c>
      <c r="GY124" s="2"/>
      <c r="GZ124" s="2"/>
      <c r="HA124" s="2">
        <v>0</v>
      </c>
      <c r="HB124" s="2">
        <v>0</v>
      </c>
      <c r="HC124" s="2">
        <f t="shared" si="105"/>
        <v>0</v>
      </c>
      <c r="HD124" s="2"/>
      <c r="HE124" s="2" t="s">
        <v>3</v>
      </c>
      <c r="HF124" s="2" t="s">
        <v>3</v>
      </c>
      <c r="HG124" s="2"/>
      <c r="HH124" s="2"/>
      <c r="HI124" s="2"/>
      <c r="HJ124" s="2"/>
      <c r="HK124" s="2"/>
      <c r="HL124" s="2"/>
      <c r="HM124" s="2" t="s">
        <v>3</v>
      </c>
      <c r="HN124" s="2" t="s">
        <v>136</v>
      </c>
      <c r="HO124" s="2" t="s">
        <v>137</v>
      </c>
      <c r="HP124" s="2" t="s">
        <v>133</v>
      </c>
      <c r="HQ124" s="2" t="s">
        <v>133</v>
      </c>
      <c r="HR124" s="2"/>
      <c r="HS124" s="2">
        <v>0</v>
      </c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>
        <v>0</v>
      </c>
      <c r="IL124" s="2"/>
      <c r="IM124" s="2"/>
      <c r="IN124" s="2"/>
      <c r="IO124" s="2"/>
      <c r="IP124" s="2"/>
      <c r="IQ124" s="2"/>
      <c r="IR124" s="2"/>
      <c r="IS124" s="2"/>
      <c r="IT124" s="2"/>
      <c r="IU124" s="2"/>
    </row>
    <row r="125" spans="1:255" x14ac:dyDescent="0.2">
      <c r="A125" s="2">
        <v>18</v>
      </c>
      <c r="B125" s="2">
        <v>1</v>
      </c>
      <c r="C125" s="2">
        <v>89</v>
      </c>
      <c r="D125" s="2"/>
      <c r="E125" s="2" t="s">
        <v>3</v>
      </c>
      <c r="F125" s="2" t="s">
        <v>139</v>
      </c>
      <c r="G125" s="2" t="s">
        <v>140</v>
      </c>
      <c r="H125" s="2" t="s">
        <v>141</v>
      </c>
      <c r="I125" s="2">
        <f>J125</f>
        <v>2</v>
      </c>
      <c r="J125" s="2">
        <v>2</v>
      </c>
      <c r="K125" s="2">
        <v>2</v>
      </c>
      <c r="L125" s="2"/>
      <c r="M125" s="2"/>
      <c r="N125" s="2"/>
      <c r="O125" s="2">
        <f>ROUND(P125,2)</f>
        <v>4.5999999999999996</v>
      </c>
      <c r="P125" s="2">
        <f>ROUND(ROUND((ROUND(SUMIF(SmtRes!AQ87:'SmtRes'!AQ89,"=1",SmtRes!CU87:'SmtRes'!CU89),2)*ROUND(0.3,7)),2)*I125/100,2)</f>
        <v>4.5999999999999996</v>
      </c>
      <c r="Q125" s="2">
        <f>ROUND(CR125*I125,2)</f>
        <v>0</v>
      </c>
      <c r="R125" s="2">
        <f>ROUND(CS125*I125,2)</f>
        <v>0</v>
      </c>
      <c r="S125" s="2">
        <f>ROUND(CT125*I125,2)</f>
        <v>0</v>
      </c>
      <c r="T125" s="2">
        <f t="shared" si="86"/>
        <v>0</v>
      </c>
      <c r="U125" s="2">
        <f>ROUND(CV125*I125,7)</f>
        <v>0</v>
      </c>
      <c r="V125" s="2">
        <f>ROUND(CW125*I125,7)</f>
        <v>0</v>
      </c>
      <c r="W125" s="2">
        <f t="shared" si="87"/>
        <v>0</v>
      </c>
      <c r="X125" s="2">
        <f t="shared" si="88"/>
        <v>0</v>
      </c>
      <c r="Y125" s="2">
        <f t="shared" si="89"/>
        <v>0</v>
      </c>
      <c r="Z125" s="2"/>
      <c r="AA125" s="2">
        <v>-1</v>
      </c>
      <c r="AB125" s="2">
        <f t="shared" si="90"/>
        <v>0</v>
      </c>
      <c r="AC125" s="2">
        <f>ROUND(((ES125*ROUND(0.3,7))),6)</f>
        <v>0</v>
      </c>
      <c r="AD125" s="2">
        <f>ROUND((((ET125)-(EU125))+AE125),6)</f>
        <v>0</v>
      </c>
      <c r="AE125" s="2">
        <f>ROUND((EU125),6)</f>
        <v>0</v>
      </c>
      <c r="AF125" s="2">
        <f>ROUND((EV125),6)</f>
        <v>0</v>
      </c>
      <c r="AG125" s="2">
        <f t="shared" si="91"/>
        <v>0</v>
      </c>
      <c r="AH125" s="2">
        <f>(EW125)</f>
        <v>0</v>
      </c>
      <c r="AI125" s="2">
        <f>(EX125)</f>
        <v>0</v>
      </c>
      <c r="AJ125" s="2">
        <f t="shared" si="92"/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90</v>
      </c>
      <c r="AU125" s="2">
        <v>46</v>
      </c>
      <c r="AV125" s="2">
        <v>1</v>
      </c>
      <c r="AW125" s="2">
        <v>1</v>
      </c>
      <c r="AX125" s="2"/>
      <c r="AY125" s="2"/>
      <c r="AZ125" s="2">
        <v>1</v>
      </c>
      <c r="BA125" s="2">
        <v>1</v>
      </c>
      <c r="BB125" s="2">
        <v>1</v>
      </c>
      <c r="BC125" s="2">
        <v>1</v>
      </c>
      <c r="BD125" s="2" t="s">
        <v>3</v>
      </c>
      <c r="BE125" s="2" t="s">
        <v>3</v>
      </c>
      <c r="BF125" s="2" t="s">
        <v>3</v>
      </c>
      <c r="BG125" s="2" t="s">
        <v>3</v>
      </c>
      <c r="BH125" s="2">
        <v>3</v>
      </c>
      <c r="BI125" s="2">
        <v>2</v>
      </c>
      <c r="BJ125" s="2" t="s">
        <v>3</v>
      </c>
      <c r="BK125" s="2"/>
      <c r="BL125" s="2"/>
      <c r="BM125" s="2">
        <v>111001</v>
      </c>
      <c r="BN125" s="2">
        <v>0</v>
      </c>
      <c r="BO125" s="2" t="s">
        <v>3</v>
      </c>
      <c r="BP125" s="2">
        <v>0</v>
      </c>
      <c r="BQ125" s="2">
        <v>3</v>
      </c>
      <c r="BR125" s="2">
        <v>0</v>
      </c>
      <c r="BS125" s="2">
        <v>1</v>
      </c>
      <c r="BT125" s="2">
        <v>1</v>
      </c>
      <c r="BU125" s="2">
        <v>1</v>
      </c>
      <c r="BV125" s="2">
        <v>1</v>
      </c>
      <c r="BW125" s="2">
        <v>1</v>
      </c>
      <c r="BX125" s="2">
        <v>1</v>
      </c>
      <c r="BY125" s="2" t="s">
        <v>3</v>
      </c>
      <c r="BZ125" s="2">
        <v>90</v>
      </c>
      <c r="CA125" s="2">
        <v>46</v>
      </c>
      <c r="CB125" s="2" t="s">
        <v>3</v>
      </c>
      <c r="CC125" s="2"/>
      <c r="CD125" s="2"/>
      <c r="CE125" s="2">
        <v>0</v>
      </c>
      <c r="CF125" s="2">
        <v>0</v>
      </c>
      <c r="CG125" s="2">
        <v>0</v>
      </c>
      <c r="CH125" s="2"/>
      <c r="CI125" s="2"/>
      <c r="CJ125" s="2"/>
      <c r="CK125" s="2"/>
      <c r="CL125" s="2"/>
      <c r="CM125" s="2">
        <v>0</v>
      </c>
      <c r="CN125" s="2" t="s">
        <v>204</v>
      </c>
      <c r="CO125" s="2">
        <v>0</v>
      </c>
      <c r="CP125" s="2">
        <f>0</f>
        <v>0</v>
      </c>
      <c r="CQ125" s="2">
        <f>0</f>
        <v>0</v>
      </c>
      <c r="CR125" s="2">
        <f>0</f>
        <v>0</v>
      </c>
      <c r="CS125" s="2">
        <f>0</f>
        <v>0</v>
      </c>
      <c r="CT125" s="2">
        <f>0</f>
        <v>0</v>
      </c>
      <c r="CU125" s="2">
        <f>0</f>
        <v>0</v>
      </c>
      <c r="CV125" s="2">
        <f>0</f>
        <v>0</v>
      </c>
      <c r="CW125" s="2">
        <f>0</f>
        <v>0</v>
      </c>
      <c r="CX125" s="2">
        <f>0</f>
        <v>0</v>
      </c>
      <c r="CY125" s="2">
        <f>0</f>
        <v>0</v>
      </c>
      <c r="CZ125" s="2">
        <f>0</f>
        <v>0</v>
      </c>
      <c r="DA125" s="2"/>
      <c r="DB125" s="2"/>
      <c r="DC125" s="2" t="s">
        <v>3</v>
      </c>
      <c r="DD125" s="2" t="s">
        <v>202</v>
      </c>
      <c r="DE125" s="2" t="s">
        <v>3</v>
      </c>
      <c r="DF125" s="2" t="s">
        <v>3</v>
      </c>
      <c r="DG125" s="2" t="s">
        <v>3</v>
      </c>
      <c r="DH125" s="2" t="s">
        <v>3</v>
      </c>
      <c r="DI125" s="2" t="s">
        <v>3</v>
      </c>
      <c r="DJ125" s="2" t="s">
        <v>3</v>
      </c>
      <c r="DK125" s="2" t="s">
        <v>3</v>
      </c>
      <c r="DL125" s="2" t="s">
        <v>3</v>
      </c>
      <c r="DM125" s="2" t="s">
        <v>3</v>
      </c>
      <c r="DN125" s="2">
        <v>0</v>
      </c>
      <c r="DO125" s="2">
        <v>0</v>
      </c>
      <c r="DP125" s="2">
        <v>1</v>
      </c>
      <c r="DQ125" s="2">
        <v>1</v>
      </c>
      <c r="DR125" s="2"/>
      <c r="DS125" s="2"/>
      <c r="DT125" s="2"/>
      <c r="DU125" s="2">
        <v>1013</v>
      </c>
      <c r="DV125" s="2" t="s">
        <v>141</v>
      </c>
      <c r="DW125" s="2" t="s">
        <v>141</v>
      </c>
      <c r="DX125" s="2">
        <v>1</v>
      </c>
      <c r="DY125" s="2"/>
      <c r="DZ125" s="2" t="s">
        <v>3</v>
      </c>
      <c r="EA125" s="2" t="s">
        <v>3</v>
      </c>
      <c r="EB125" s="2" t="s">
        <v>3</v>
      </c>
      <c r="EC125" s="2" t="s">
        <v>3</v>
      </c>
      <c r="ED125" s="2"/>
      <c r="EE125" s="2">
        <v>89369714</v>
      </c>
      <c r="EF125" s="2">
        <v>3</v>
      </c>
      <c r="EG125" s="2" t="s">
        <v>132</v>
      </c>
      <c r="EH125" s="2">
        <v>0</v>
      </c>
      <c r="EI125" s="2" t="s">
        <v>3</v>
      </c>
      <c r="EJ125" s="2">
        <v>2</v>
      </c>
      <c r="EK125" s="2">
        <v>111001</v>
      </c>
      <c r="EL125" s="2" t="s">
        <v>133</v>
      </c>
      <c r="EM125" s="2" t="s">
        <v>134</v>
      </c>
      <c r="EN125" s="2"/>
      <c r="EO125" s="2" t="s">
        <v>203</v>
      </c>
      <c r="EP125" s="2"/>
      <c r="EQ125" s="2">
        <v>1024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>
        <v>0</v>
      </c>
      <c r="FR125" s="2">
        <v>0</v>
      </c>
      <c r="FS125" s="2">
        <v>0</v>
      </c>
      <c r="FT125" s="2"/>
      <c r="FU125" s="2"/>
      <c r="FV125" s="2"/>
      <c r="FW125" s="2"/>
      <c r="FX125" s="2">
        <v>90</v>
      </c>
      <c r="FY125" s="2">
        <v>46</v>
      </c>
      <c r="FZ125" s="2"/>
      <c r="GA125" s="2" t="s">
        <v>3</v>
      </c>
      <c r="GB125" s="2"/>
      <c r="GC125" s="2"/>
      <c r="GD125" s="2">
        <v>1</v>
      </c>
      <c r="GE125" s="2"/>
      <c r="GF125" s="2">
        <v>274903907</v>
      </c>
      <c r="GG125" s="2">
        <v>2</v>
      </c>
      <c r="GH125" s="2">
        <v>1</v>
      </c>
      <c r="GI125" s="2">
        <v>-2</v>
      </c>
      <c r="GJ125" s="2">
        <v>0</v>
      </c>
      <c r="GK125" s="2">
        <v>0</v>
      </c>
      <c r="GL125" s="2">
        <f t="shared" si="98"/>
        <v>0</v>
      </c>
      <c r="GM125" s="2">
        <f t="shared" si="99"/>
        <v>4.5999999999999996</v>
      </c>
      <c r="GN125" s="2">
        <f t="shared" si="100"/>
        <v>0</v>
      </c>
      <c r="GO125" s="2">
        <f t="shared" si="101"/>
        <v>4.5999999999999996</v>
      </c>
      <c r="GP125" s="2">
        <f t="shared" si="102"/>
        <v>0</v>
      </c>
      <c r="GQ125" s="2"/>
      <c r="GR125" s="2">
        <v>0</v>
      </c>
      <c r="GS125" s="2">
        <v>3</v>
      </c>
      <c r="GT125" s="2">
        <v>0</v>
      </c>
      <c r="GU125" s="2" t="s">
        <v>3</v>
      </c>
      <c r="GV125" s="2">
        <f t="shared" si="103"/>
        <v>0</v>
      </c>
      <c r="GW125" s="2">
        <v>1</v>
      </c>
      <c r="GX125" s="2">
        <f t="shared" si="104"/>
        <v>0</v>
      </c>
      <c r="GY125" s="2"/>
      <c r="GZ125" s="2"/>
      <c r="HA125" s="2">
        <v>0</v>
      </c>
      <c r="HB125" s="2">
        <v>0</v>
      </c>
      <c r="HC125" s="2">
        <f>0</f>
        <v>0</v>
      </c>
      <c r="HD125" s="2"/>
      <c r="HE125" s="2" t="s">
        <v>3</v>
      </c>
      <c r="HF125" s="2" t="s">
        <v>3</v>
      </c>
      <c r="HG125" s="2"/>
      <c r="HH125" s="2"/>
      <c r="HI125" s="2"/>
      <c r="HJ125" s="2"/>
      <c r="HK125" s="2"/>
      <c r="HL125" s="2"/>
      <c r="HM125" s="2" t="s">
        <v>3</v>
      </c>
      <c r="HN125" s="2" t="s">
        <v>136</v>
      </c>
      <c r="HO125" s="2" t="s">
        <v>137</v>
      </c>
      <c r="HP125" s="2" t="s">
        <v>133</v>
      </c>
      <c r="HQ125" s="2" t="s">
        <v>133</v>
      </c>
      <c r="HR125" s="2"/>
      <c r="HS125" s="2">
        <v>0</v>
      </c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>
        <v>0</v>
      </c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pans="1:255" x14ac:dyDescent="0.2">
      <c r="A126" s="2">
        <v>17</v>
      </c>
      <c r="B126" s="2">
        <v>1</v>
      </c>
      <c r="C126" s="2">
        <f>ROW(SmtRes!A115)</f>
        <v>115</v>
      </c>
      <c r="D126" s="2">
        <f>ROW(EtalonRes!A114)</f>
        <v>114</v>
      </c>
      <c r="E126" s="2" t="s">
        <v>3</v>
      </c>
      <c r="F126" s="2" t="s">
        <v>205</v>
      </c>
      <c r="G126" s="2" t="s">
        <v>206</v>
      </c>
      <c r="H126" s="2" t="s">
        <v>129</v>
      </c>
      <c r="I126" s="2">
        <f>ROUND(1,7)</f>
        <v>1</v>
      </c>
      <c r="J126" s="2">
        <v>0</v>
      </c>
      <c r="K126" s="2">
        <f>ROUND(1,7)</f>
        <v>1</v>
      </c>
      <c r="L126" s="2"/>
      <c r="M126" s="2"/>
      <c r="N126" s="2"/>
      <c r="O126" s="2">
        <f>ROUND(CP126,2)</f>
        <v>74869.94</v>
      </c>
      <c r="P126" s="2">
        <f>SUMIF(SmtRes!AQ90:'SmtRes'!AQ115,"=1",SmtRes!DF90:'SmtRes'!DF115)</f>
        <v>9505.7999999999993</v>
      </c>
      <c r="Q126" s="2">
        <f>SUMIF(SmtRes!AQ90:'SmtRes'!AQ115,"=1",SmtRes!DG90:'SmtRes'!DG115)</f>
        <v>1415.1599999999999</v>
      </c>
      <c r="R126" s="2">
        <f>SUMIF(SmtRes!AQ90:'SmtRes'!AQ115,"=1",SmtRes!DH90:'SmtRes'!DH115)</f>
        <v>441.53</v>
      </c>
      <c r="S126" s="2">
        <f>SUMIF(SmtRes!AQ90:'SmtRes'!AQ115,"=1",SmtRes!DI90:'SmtRes'!DI115)</f>
        <v>63507.45</v>
      </c>
      <c r="T126" s="2">
        <f t="shared" si="86"/>
        <v>0</v>
      </c>
      <c r="U126" s="2">
        <f>SUMIF(SmtRes!AQ90:'SmtRes'!AQ115,"=1",SmtRes!CV90:'SmtRes'!CV115)</f>
        <v>83</v>
      </c>
      <c r="V126" s="2">
        <f>SUMIF(SmtRes!AQ90:'SmtRes'!AQ115,"=1",SmtRes!CW90:'SmtRes'!CW115)</f>
        <v>0.5</v>
      </c>
      <c r="W126" s="2">
        <f t="shared" si="87"/>
        <v>0</v>
      </c>
      <c r="X126" s="2">
        <f t="shared" si="88"/>
        <v>57554.080000000002</v>
      </c>
      <c r="Y126" s="2">
        <f t="shared" si="89"/>
        <v>29416.53</v>
      </c>
      <c r="Z126" s="2"/>
      <c r="AA126" s="2">
        <v>-1</v>
      </c>
      <c r="AB126" s="2">
        <f t="shared" si="90"/>
        <v>72547.332156999997</v>
      </c>
      <c r="AC126" s="2">
        <f>ROUND((SUM(SmtRes!BQ90:'SmtRes'!BQ115)),6)</f>
        <v>7907.2808569999997</v>
      </c>
      <c r="AD126" s="2">
        <f>ROUND((((SUM(SmtRes!BR90:'SmtRes'!BR115))-(SUM(SmtRes!BS90:'SmtRes'!BS115)))+AE126),6)</f>
        <v>1132.6013</v>
      </c>
      <c r="AE126" s="2">
        <f>ROUND((SUM(SmtRes!BS90:'SmtRes'!BS115)),6)</f>
        <v>441.524</v>
      </c>
      <c r="AF126" s="2">
        <f>ROUND((SUM(SmtRes!BT90:'SmtRes'!BT115)),6)</f>
        <v>63507.45</v>
      </c>
      <c r="AG126" s="2">
        <f t="shared" si="91"/>
        <v>0</v>
      </c>
      <c r="AH126" s="2">
        <f>(SUM(SmtRes!BU90:'SmtRes'!BU115))</f>
        <v>83</v>
      </c>
      <c r="AI126" s="2">
        <f>(SUM(SmtRes!BV90:'SmtRes'!BV115))</f>
        <v>0.5</v>
      </c>
      <c r="AJ126" s="2">
        <f t="shared" si="92"/>
        <v>0</v>
      </c>
      <c r="AK126" s="2">
        <v>72988.856157000002</v>
      </c>
      <c r="AL126" s="2">
        <v>7907.2808569999997</v>
      </c>
      <c r="AM126" s="2">
        <v>1132.6012999999998</v>
      </c>
      <c r="AN126" s="2">
        <v>441.524</v>
      </c>
      <c r="AO126" s="2">
        <v>63507.45</v>
      </c>
      <c r="AP126" s="2">
        <v>0</v>
      </c>
      <c r="AQ126" s="2">
        <v>83</v>
      </c>
      <c r="AR126" s="2">
        <v>0.5</v>
      </c>
      <c r="AS126" s="2">
        <v>0</v>
      </c>
      <c r="AT126" s="2">
        <v>90</v>
      </c>
      <c r="AU126" s="2">
        <v>46</v>
      </c>
      <c r="AV126" s="2">
        <v>1</v>
      </c>
      <c r="AW126" s="2">
        <v>1</v>
      </c>
      <c r="AX126" s="2"/>
      <c r="AY126" s="2"/>
      <c r="AZ126" s="2">
        <v>1</v>
      </c>
      <c r="BA126" s="2">
        <v>1</v>
      </c>
      <c r="BB126" s="2">
        <v>1</v>
      </c>
      <c r="BC126" s="2">
        <v>1</v>
      </c>
      <c r="BD126" s="2" t="s">
        <v>3</v>
      </c>
      <c r="BE126" s="2" t="s">
        <v>3</v>
      </c>
      <c r="BF126" s="2" t="s">
        <v>3</v>
      </c>
      <c r="BG126" s="2" t="s">
        <v>3</v>
      </c>
      <c r="BH126" s="2">
        <v>0</v>
      </c>
      <c r="BI126" s="2">
        <v>2</v>
      </c>
      <c r="BJ126" s="2" t="s">
        <v>207</v>
      </c>
      <c r="BK126" s="2"/>
      <c r="BL126" s="2"/>
      <c r="BM126" s="2">
        <v>112001</v>
      </c>
      <c r="BN126" s="2">
        <v>0</v>
      </c>
      <c r="BO126" s="2" t="s">
        <v>3</v>
      </c>
      <c r="BP126" s="2">
        <v>0</v>
      </c>
      <c r="BQ126" s="2">
        <v>3</v>
      </c>
      <c r="BR126" s="2">
        <v>0</v>
      </c>
      <c r="BS126" s="2">
        <v>1</v>
      </c>
      <c r="BT126" s="2">
        <v>1</v>
      </c>
      <c r="BU126" s="2">
        <v>1</v>
      </c>
      <c r="BV126" s="2">
        <v>1</v>
      </c>
      <c r="BW126" s="2">
        <v>1</v>
      </c>
      <c r="BX126" s="2">
        <v>1</v>
      </c>
      <c r="BY126" s="2" t="s">
        <v>3</v>
      </c>
      <c r="BZ126" s="2">
        <v>90</v>
      </c>
      <c r="CA126" s="2">
        <v>46</v>
      </c>
      <c r="CB126" s="2" t="s">
        <v>3</v>
      </c>
      <c r="CC126" s="2"/>
      <c r="CD126" s="2"/>
      <c r="CE126" s="2">
        <v>0</v>
      </c>
      <c r="CF126" s="2">
        <v>0</v>
      </c>
      <c r="CG126" s="2">
        <v>0</v>
      </c>
      <c r="CH126" s="2"/>
      <c r="CI126" s="2"/>
      <c r="CJ126" s="2"/>
      <c r="CK126" s="2"/>
      <c r="CL126" s="2"/>
      <c r="CM126" s="2">
        <v>0</v>
      </c>
      <c r="CN126" s="2" t="s">
        <v>3</v>
      </c>
      <c r="CO126" s="2">
        <v>0</v>
      </c>
      <c r="CP126" s="2">
        <f>(P126+Q126+S126+R126)</f>
        <v>74869.94</v>
      </c>
      <c r="CQ126" s="2">
        <f>SUMIF(SmtRes!AQ90:'SmtRes'!AQ115,"=1",SmtRes!AA90:'SmtRes'!AA115)</f>
        <v>742083.99</v>
      </c>
      <c r="CR126" s="2">
        <f>SUMIF(SmtRes!AQ90:'SmtRes'!AQ115,"=1",SmtRes!AB90:'SmtRes'!AB115)</f>
        <v>5537.14</v>
      </c>
      <c r="CS126" s="2">
        <f>SUMIF(SmtRes!AQ90:'SmtRes'!AQ115,"=1",SmtRes!AC90:'SmtRes'!AC115)</f>
        <v>2629.5299999999997</v>
      </c>
      <c r="CT126" s="2">
        <f>SUMIF(SmtRes!AQ90:'SmtRes'!AQ115,"=1",SmtRes!AD90:'SmtRes'!AD115)</f>
        <v>765.15</v>
      </c>
      <c r="CU126" s="2">
        <f>AG126</f>
        <v>0</v>
      </c>
      <c r="CV126" s="2">
        <f>SUMIF(SmtRes!AQ90:'SmtRes'!AQ115,"=1",SmtRes!BU90:'SmtRes'!BU115)</f>
        <v>83</v>
      </c>
      <c r="CW126" s="2">
        <f>SUMIF(SmtRes!AQ90:'SmtRes'!AQ115,"=1",SmtRes!BV90:'SmtRes'!BV115)</f>
        <v>0.5</v>
      </c>
      <c r="CX126" s="2">
        <f>AJ126</f>
        <v>0</v>
      </c>
      <c r="CY126" s="2">
        <f>(((S126+R126)*AT126)/100)</f>
        <v>57554.081999999995</v>
      </c>
      <c r="CZ126" s="2">
        <f>(((S126+R126)*AU126)/100)</f>
        <v>29416.530799999997</v>
      </c>
      <c r="DA126" s="2"/>
      <c r="DB126" s="2"/>
      <c r="DC126" s="2" t="s">
        <v>3</v>
      </c>
      <c r="DD126" s="2" t="s">
        <v>3</v>
      </c>
      <c r="DE126" s="2" t="s">
        <v>3</v>
      </c>
      <c r="DF126" s="2" t="s">
        <v>3</v>
      </c>
      <c r="DG126" s="2" t="s">
        <v>3</v>
      </c>
      <c r="DH126" s="2" t="s">
        <v>3</v>
      </c>
      <c r="DI126" s="2" t="s">
        <v>3</v>
      </c>
      <c r="DJ126" s="2" t="s">
        <v>3</v>
      </c>
      <c r="DK126" s="2" t="s">
        <v>3</v>
      </c>
      <c r="DL126" s="2" t="s">
        <v>3</v>
      </c>
      <c r="DM126" s="2" t="s">
        <v>3</v>
      </c>
      <c r="DN126" s="2">
        <v>0</v>
      </c>
      <c r="DO126" s="2">
        <v>0</v>
      </c>
      <c r="DP126" s="2">
        <v>1</v>
      </c>
      <c r="DQ126" s="2">
        <v>1</v>
      </c>
      <c r="DR126" s="2"/>
      <c r="DS126" s="2"/>
      <c r="DT126" s="2"/>
      <c r="DU126" s="2">
        <v>1013</v>
      </c>
      <c r="DV126" s="2" t="s">
        <v>129</v>
      </c>
      <c r="DW126" s="2" t="s">
        <v>129</v>
      </c>
      <c r="DX126" s="2">
        <v>1</v>
      </c>
      <c r="DY126" s="2"/>
      <c r="DZ126" s="2" t="s">
        <v>3</v>
      </c>
      <c r="EA126" s="2" t="s">
        <v>3</v>
      </c>
      <c r="EB126" s="2" t="s">
        <v>3</v>
      </c>
      <c r="EC126" s="2" t="s">
        <v>3</v>
      </c>
      <c r="ED126" s="2"/>
      <c r="EE126" s="2">
        <v>89369717</v>
      </c>
      <c r="EF126" s="2">
        <v>3</v>
      </c>
      <c r="EG126" s="2" t="s">
        <v>132</v>
      </c>
      <c r="EH126" s="2">
        <v>54</v>
      </c>
      <c r="EI126" s="2" t="s">
        <v>208</v>
      </c>
      <c r="EJ126" s="2">
        <v>2</v>
      </c>
      <c r="EK126" s="2">
        <v>112001</v>
      </c>
      <c r="EL126" s="2" t="s">
        <v>208</v>
      </c>
      <c r="EM126" s="2" t="s">
        <v>209</v>
      </c>
      <c r="EN126" s="2"/>
      <c r="EO126" s="2" t="s">
        <v>3</v>
      </c>
      <c r="EP126" s="2"/>
      <c r="EQ126" s="2">
        <v>1024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83</v>
      </c>
      <c r="EX126" s="2">
        <v>0.5</v>
      </c>
      <c r="EY126" s="2">
        <v>0</v>
      </c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>
        <v>0</v>
      </c>
      <c r="FR126" s="2">
        <v>0</v>
      </c>
      <c r="FS126" s="2">
        <v>0</v>
      </c>
      <c r="FT126" s="2"/>
      <c r="FU126" s="2"/>
      <c r="FV126" s="2"/>
      <c r="FW126" s="2"/>
      <c r="FX126" s="2">
        <v>90</v>
      </c>
      <c r="FY126" s="2">
        <v>46</v>
      </c>
      <c r="FZ126" s="2"/>
      <c r="GA126" s="2" t="s">
        <v>3</v>
      </c>
      <c r="GB126" s="2"/>
      <c r="GC126" s="2"/>
      <c r="GD126" s="2">
        <v>1</v>
      </c>
      <c r="GE126" s="2"/>
      <c r="GF126" s="2">
        <v>-544831306</v>
      </c>
      <c r="GG126" s="2">
        <v>2</v>
      </c>
      <c r="GH126" s="2">
        <v>1</v>
      </c>
      <c r="GI126" s="2">
        <v>-2</v>
      </c>
      <c r="GJ126" s="2">
        <v>0</v>
      </c>
      <c r="GK126" s="2">
        <v>0</v>
      </c>
      <c r="GL126" s="2">
        <f t="shared" si="98"/>
        <v>0</v>
      </c>
      <c r="GM126" s="2">
        <f t="shared" si="99"/>
        <v>161840.54999999999</v>
      </c>
      <c r="GN126" s="2">
        <f t="shared" si="100"/>
        <v>0</v>
      </c>
      <c r="GO126" s="2">
        <f t="shared" si="101"/>
        <v>161840.54999999999</v>
      </c>
      <c r="GP126" s="2">
        <f t="shared" si="102"/>
        <v>0</v>
      </c>
      <c r="GQ126" s="2"/>
      <c r="GR126" s="2">
        <v>0</v>
      </c>
      <c r="GS126" s="2">
        <v>3</v>
      </c>
      <c r="GT126" s="2">
        <v>0</v>
      </c>
      <c r="GU126" s="2" t="s">
        <v>3</v>
      </c>
      <c r="GV126" s="2">
        <f t="shared" si="103"/>
        <v>0</v>
      </c>
      <c r="GW126" s="2">
        <v>1</v>
      </c>
      <c r="GX126" s="2">
        <f t="shared" si="104"/>
        <v>0</v>
      </c>
      <c r="GY126" s="2"/>
      <c r="GZ126" s="2"/>
      <c r="HA126" s="2">
        <v>0</v>
      </c>
      <c r="HB126" s="2">
        <v>0</v>
      </c>
      <c r="HC126" s="2">
        <f>GV126*GW126</f>
        <v>0</v>
      </c>
      <c r="HD126" s="2"/>
      <c r="HE126" s="2" t="s">
        <v>3</v>
      </c>
      <c r="HF126" s="2" t="s">
        <v>3</v>
      </c>
      <c r="HG126" s="2"/>
      <c r="HH126" s="2"/>
      <c r="HI126" s="2"/>
      <c r="HJ126" s="2"/>
      <c r="HK126" s="2"/>
      <c r="HL126" s="2"/>
      <c r="HM126" s="2" t="s">
        <v>3</v>
      </c>
      <c r="HN126" s="2" t="s">
        <v>210</v>
      </c>
      <c r="HO126" s="2" t="s">
        <v>211</v>
      </c>
      <c r="HP126" s="2" t="s">
        <v>208</v>
      </c>
      <c r="HQ126" s="2" t="s">
        <v>208</v>
      </c>
      <c r="HR126" s="2"/>
      <c r="HS126" s="2">
        <v>0</v>
      </c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>
        <v>0</v>
      </c>
      <c r="IL126" s="2"/>
      <c r="IM126" s="2"/>
      <c r="IN126" s="2"/>
      <c r="IO126" s="2"/>
      <c r="IP126" s="2"/>
      <c r="IQ126" s="2"/>
      <c r="IR126" s="2"/>
      <c r="IS126" s="2"/>
      <c r="IT126" s="2"/>
      <c r="IU126" s="2"/>
    </row>
    <row r="127" spans="1:255" x14ac:dyDescent="0.2">
      <c r="A127" s="2">
        <v>18</v>
      </c>
      <c r="B127" s="2">
        <v>1</v>
      </c>
      <c r="C127" s="2">
        <v>115</v>
      </c>
      <c r="D127" s="2"/>
      <c r="E127" s="2" t="s">
        <v>3</v>
      </c>
      <c r="F127" s="2" t="s">
        <v>139</v>
      </c>
      <c r="G127" s="2" t="s">
        <v>140</v>
      </c>
      <c r="H127" s="2" t="s">
        <v>141</v>
      </c>
      <c r="I127" s="2">
        <f>J127</f>
        <v>2</v>
      </c>
      <c r="J127" s="2">
        <v>2</v>
      </c>
      <c r="K127" s="2">
        <v>2</v>
      </c>
      <c r="L127" s="2"/>
      <c r="M127" s="2"/>
      <c r="N127" s="2"/>
      <c r="O127" s="2">
        <f>ROUND(P127,2)</f>
        <v>1270.1500000000001</v>
      </c>
      <c r="P127" s="2">
        <f>ROUND(ROUND(ROUND(SUMIF(SmtRes!AQ90:'SmtRes'!AQ115,"=1",SmtRes!CU90:'SmtRes'!CU115),2),2)*I127/100,2)</f>
        <v>1270.1500000000001</v>
      </c>
      <c r="Q127" s="2">
        <f>ROUND(CR127*I127,2)</f>
        <v>0</v>
      </c>
      <c r="R127" s="2">
        <f>ROUND(CS127*I127,2)</f>
        <v>0</v>
      </c>
      <c r="S127" s="2">
        <f>ROUND(CT127*I127,2)</f>
        <v>0</v>
      </c>
      <c r="T127" s="2">
        <f t="shared" si="86"/>
        <v>0</v>
      </c>
      <c r="U127" s="2">
        <f>ROUND(CV127*I127,7)</f>
        <v>0</v>
      </c>
      <c r="V127" s="2">
        <f>ROUND(CW127*I127,7)</f>
        <v>0</v>
      </c>
      <c r="W127" s="2">
        <f t="shared" si="87"/>
        <v>0</v>
      </c>
      <c r="X127" s="2">
        <f t="shared" si="88"/>
        <v>0</v>
      </c>
      <c r="Y127" s="2">
        <f t="shared" si="89"/>
        <v>0</v>
      </c>
      <c r="Z127" s="2"/>
      <c r="AA127" s="2">
        <v>-1</v>
      </c>
      <c r="AB127" s="2">
        <f t="shared" si="90"/>
        <v>0</v>
      </c>
      <c r="AC127" s="2">
        <f>ROUND((ES127),6)</f>
        <v>0</v>
      </c>
      <c r="AD127" s="2">
        <f>ROUND((((ET127)-(EU127))+AE127),6)</f>
        <v>0</v>
      </c>
      <c r="AE127" s="2">
        <f>ROUND((EU127),6)</f>
        <v>0</v>
      </c>
      <c r="AF127" s="2">
        <f>ROUND((EV127),6)</f>
        <v>0</v>
      </c>
      <c r="AG127" s="2">
        <f t="shared" si="91"/>
        <v>0</v>
      </c>
      <c r="AH127" s="2">
        <f>(EW127)</f>
        <v>0</v>
      </c>
      <c r="AI127" s="2">
        <f>(EX127)</f>
        <v>0</v>
      </c>
      <c r="AJ127" s="2">
        <f t="shared" si="92"/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90</v>
      </c>
      <c r="AU127" s="2">
        <v>46</v>
      </c>
      <c r="AV127" s="2">
        <v>1</v>
      </c>
      <c r="AW127" s="2">
        <v>1</v>
      </c>
      <c r="AX127" s="2"/>
      <c r="AY127" s="2"/>
      <c r="AZ127" s="2">
        <v>1</v>
      </c>
      <c r="BA127" s="2">
        <v>1</v>
      </c>
      <c r="BB127" s="2">
        <v>1</v>
      </c>
      <c r="BC127" s="2">
        <v>1</v>
      </c>
      <c r="BD127" s="2" t="s">
        <v>3</v>
      </c>
      <c r="BE127" s="2" t="s">
        <v>3</v>
      </c>
      <c r="BF127" s="2" t="s">
        <v>3</v>
      </c>
      <c r="BG127" s="2" t="s">
        <v>3</v>
      </c>
      <c r="BH127" s="2">
        <v>3</v>
      </c>
      <c r="BI127" s="2">
        <v>2</v>
      </c>
      <c r="BJ127" s="2" t="s">
        <v>3</v>
      </c>
      <c r="BK127" s="2"/>
      <c r="BL127" s="2"/>
      <c r="BM127" s="2">
        <v>112001</v>
      </c>
      <c r="BN127" s="2">
        <v>0</v>
      </c>
      <c r="BO127" s="2" t="s">
        <v>3</v>
      </c>
      <c r="BP127" s="2">
        <v>0</v>
      </c>
      <c r="BQ127" s="2">
        <v>3</v>
      </c>
      <c r="BR127" s="2">
        <v>0</v>
      </c>
      <c r="BS127" s="2">
        <v>1</v>
      </c>
      <c r="BT127" s="2">
        <v>1</v>
      </c>
      <c r="BU127" s="2">
        <v>1</v>
      </c>
      <c r="BV127" s="2">
        <v>1</v>
      </c>
      <c r="BW127" s="2">
        <v>1</v>
      </c>
      <c r="BX127" s="2">
        <v>1</v>
      </c>
      <c r="BY127" s="2" t="s">
        <v>3</v>
      </c>
      <c r="BZ127" s="2">
        <v>90</v>
      </c>
      <c r="CA127" s="2">
        <v>46</v>
      </c>
      <c r="CB127" s="2" t="s">
        <v>3</v>
      </c>
      <c r="CC127" s="2"/>
      <c r="CD127" s="2"/>
      <c r="CE127" s="2">
        <v>0</v>
      </c>
      <c r="CF127" s="2">
        <v>0</v>
      </c>
      <c r="CG127" s="2">
        <v>0</v>
      </c>
      <c r="CH127" s="2"/>
      <c r="CI127" s="2"/>
      <c r="CJ127" s="2"/>
      <c r="CK127" s="2"/>
      <c r="CL127" s="2"/>
      <c r="CM127" s="2">
        <v>0</v>
      </c>
      <c r="CN127" s="2" t="s">
        <v>3</v>
      </c>
      <c r="CO127" s="2">
        <v>0</v>
      </c>
      <c r="CP127" s="2">
        <f>0</f>
        <v>0</v>
      </c>
      <c r="CQ127" s="2">
        <f>0</f>
        <v>0</v>
      </c>
      <c r="CR127" s="2">
        <f>0</f>
        <v>0</v>
      </c>
      <c r="CS127" s="2">
        <f>0</f>
        <v>0</v>
      </c>
      <c r="CT127" s="2">
        <f>0</f>
        <v>0</v>
      </c>
      <c r="CU127" s="2">
        <f>0</f>
        <v>0</v>
      </c>
      <c r="CV127" s="2">
        <f>0</f>
        <v>0</v>
      </c>
      <c r="CW127" s="2">
        <f>0</f>
        <v>0</v>
      </c>
      <c r="CX127" s="2">
        <f>0</f>
        <v>0</v>
      </c>
      <c r="CY127" s="2">
        <f>0</f>
        <v>0</v>
      </c>
      <c r="CZ127" s="2">
        <f>0</f>
        <v>0</v>
      </c>
      <c r="DA127" s="2"/>
      <c r="DB127" s="2"/>
      <c r="DC127" s="2" t="s">
        <v>3</v>
      </c>
      <c r="DD127" s="2" t="s">
        <v>3</v>
      </c>
      <c r="DE127" s="2" t="s">
        <v>3</v>
      </c>
      <c r="DF127" s="2" t="s">
        <v>3</v>
      </c>
      <c r="DG127" s="2" t="s">
        <v>3</v>
      </c>
      <c r="DH127" s="2" t="s">
        <v>3</v>
      </c>
      <c r="DI127" s="2" t="s">
        <v>3</v>
      </c>
      <c r="DJ127" s="2" t="s">
        <v>3</v>
      </c>
      <c r="DK127" s="2" t="s">
        <v>3</v>
      </c>
      <c r="DL127" s="2" t="s">
        <v>3</v>
      </c>
      <c r="DM127" s="2" t="s">
        <v>3</v>
      </c>
      <c r="DN127" s="2">
        <v>0</v>
      </c>
      <c r="DO127" s="2">
        <v>0</v>
      </c>
      <c r="DP127" s="2">
        <v>1</v>
      </c>
      <c r="DQ127" s="2">
        <v>1</v>
      </c>
      <c r="DR127" s="2"/>
      <c r="DS127" s="2"/>
      <c r="DT127" s="2"/>
      <c r="DU127" s="2">
        <v>1013</v>
      </c>
      <c r="DV127" s="2" t="s">
        <v>141</v>
      </c>
      <c r="DW127" s="2" t="s">
        <v>141</v>
      </c>
      <c r="DX127" s="2">
        <v>1</v>
      </c>
      <c r="DY127" s="2"/>
      <c r="DZ127" s="2" t="s">
        <v>3</v>
      </c>
      <c r="EA127" s="2" t="s">
        <v>3</v>
      </c>
      <c r="EB127" s="2" t="s">
        <v>3</v>
      </c>
      <c r="EC127" s="2" t="s">
        <v>3</v>
      </c>
      <c r="ED127" s="2"/>
      <c r="EE127" s="2">
        <v>89369717</v>
      </c>
      <c r="EF127" s="2">
        <v>3</v>
      </c>
      <c r="EG127" s="2" t="s">
        <v>132</v>
      </c>
      <c r="EH127" s="2">
        <v>54</v>
      </c>
      <c r="EI127" s="2" t="s">
        <v>208</v>
      </c>
      <c r="EJ127" s="2">
        <v>2</v>
      </c>
      <c r="EK127" s="2">
        <v>112001</v>
      </c>
      <c r="EL127" s="2" t="s">
        <v>208</v>
      </c>
      <c r="EM127" s="2" t="s">
        <v>209</v>
      </c>
      <c r="EN127" s="2"/>
      <c r="EO127" s="2" t="s">
        <v>3</v>
      </c>
      <c r="EP127" s="2"/>
      <c r="EQ127" s="2">
        <v>1024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0</v>
      </c>
      <c r="EX127" s="2">
        <v>0</v>
      </c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>
        <v>0</v>
      </c>
      <c r="FR127" s="2">
        <v>0</v>
      </c>
      <c r="FS127" s="2">
        <v>0</v>
      </c>
      <c r="FT127" s="2"/>
      <c r="FU127" s="2"/>
      <c r="FV127" s="2"/>
      <c r="FW127" s="2"/>
      <c r="FX127" s="2">
        <v>90</v>
      </c>
      <c r="FY127" s="2">
        <v>46</v>
      </c>
      <c r="FZ127" s="2"/>
      <c r="GA127" s="2" t="s">
        <v>3</v>
      </c>
      <c r="GB127" s="2"/>
      <c r="GC127" s="2"/>
      <c r="GD127" s="2">
        <v>1</v>
      </c>
      <c r="GE127" s="2"/>
      <c r="GF127" s="2">
        <v>274903907</v>
      </c>
      <c r="GG127" s="2">
        <v>2</v>
      </c>
      <c r="GH127" s="2">
        <v>1</v>
      </c>
      <c r="GI127" s="2">
        <v>-2</v>
      </c>
      <c r="GJ127" s="2">
        <v>0</v>
      </c>
      <c r="GK127" s="2">
        <v>0</v>
      </c>
      <c r="GL127" s="2">
        <f t="shared" si="98"/>
        <v>0</v>
      </c>
      <c r="GM127" s="2">
        <f t="shared" si="99"/>
        <v>1270.1500000000001</v>
      </c>
      <c r="GN127" s="2">
        <f t="shared" si="100"/>
        <v>0</v>
      </c>
      <c r="GO127" s="2">
        <f t="shared" si="101"/>
        <v>1270.1500000000001</v>
      </c>
      <c r="GP127" s="2">
        <f t="shared" si="102"/>
        <v>0</v>
      </c>
      <c r="GQ127" s="2"/>
      <c r="GR127" s="2">
        <v>0</v>
      </c>
      <c r="GS127" s="2">
        <v>3</v>
      </c>
      <c r="GT127" s="2">
        <v>0</v>
      </c>
      <c r="GU127" s="2" t="s">
        <v>3</v>
      </c>
      <c r="GV127" s="2">
        <f t="shared" si="103"/>
        <v>0</v>
      </c>
      <c r="GW127" s="2">
        <v>1</v>
      </c>
      <c r="GX127" s="2">
        <f t="shared" si="104"/>
        <v>0</v>
      </c>
      <c r="GY127" s="2"/>
      <c r="GZ127" s="2"/>
      <c r="HA127" s="2">
        <v>0</v>
      </c>
      <c r="HB127" s="2">
        <v>0</v>
      </c>
      <c r="HC127" s="2">
        <f>0</f>
        <v>0</v>
      </c>
      <c r="HD127" s="2"/>
      <c r="HE127" s="2" t="s">
        <v>3</v>
      </c>
      <c r="HF127" s="2" t="s">
        <v>3</v>
      </c>
      <c r="HG127" s="2"/>
      <c r="HH127" s="2"/>
      <c r="HI127" s="2"/>
      <c r="HJ127" s="2"/>
      <c r="HK127" s="2"/>
      <c r="HL127" s="2"/>
      <c r="HM127" s="2" t="s">
        <v>3</v>
      </c>
      <c r="HN127" s="2" t="s">
        <v>210</v>
      </c>
      <c r="HO127" s="2" t="s">
        <v>211</v>
      </c>
      <c r="HP127" s="2" t="s">
        <v>208</v>
      </c>
      <c r="HQ127" s="2" t="s">
        <v>208</v>
      </c>
      <c r="HR127" s="2"/>
      <c r="HS127" s="2">
        <v>0</v>
      </c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>
        <v>0</v>
      </c>
      <c r="IL127" s="2"/>
      <c r="IM127" s="2"/>
      <c r="IN127" s="2"/>
      <c r="IO127" s="2"/>
      <c r="IP127" s="2"/>
      <c r="IQ127" s="2"/>
      <c r="IR127" s="2"/>
      <c r="IS127" s="2"/>
      <c r="IT127" s="2"/>
      <c r="IU127" s="2"/>
    </row>
    <row r="129" spans="1:206" x14ac:dyDescent="0.2">
      <c r="A129" s="3">
        <v>51</v>
      </c>
      <c r="B129" s="3">
        <f>B114</f>
        <v>1</v>
      </c>
      <c r="C129" s="3">
        <f>A114</f>
        <v>4</v>
      </c>
      <c r="D129" s="3">
        <f>ROW(A114)</f>
        <v>114</v>
      </c>
      <c r="E129" s="3"/>
      <c r="F129" s="3" t="str">
        <f>IF(F114&lt;&gt;"",F114,"")</f>
        <v>Новый раздел</v>
      </c>
      <c r="G129" s="3" t="str">
        <f>IF(G114&lt;&gt;"",G114,"")</f>
        <v>Восстановление изоляции</v>
      </c>
      <c r="H129" s="3">
        <v>0</v>
      </c>
      <c r="I129" s="3"/>
      <c r="J129" s="3"/>
      <c r="K129" s="3"/>
      <c r="L129" s="3"/>
      <c r="M129" s="3"/>
      <c r="N129" s="3"/>
      <c r="O129" s="3">
        <f t="shared" ref="O129:T129" si="106">ROUND(AB129,2)</f>
        <v>145580.91</v>
      </c>
      <c r="P129" s="3">
        <f t="shared" si="106"/>
        <v>136449.79</v>
      </c>
      <c r="Q129" s="3">
        <f t="shared" si="106"/>
        <v>793.7</v>
      </c>
      <c r="R129" s="3">
        <f t="shared" si="106"/>
        <v>828.55</v>
      </c>
      <c r="S129" s="3">
        <f t="shared" si="106"/>
        <v>7508.87</v>
      </c>
      <c r="T129" s="3">
        <f t="shared" si="106"/>
        <v>0</v>
      </c>
      <c r="U129" s="3">
        <f>AH129</f>
        <v>10.098000000000001</v>
      </c>
      <c r="V129" s="3">
        <f>AI129</f>
        <v>1.1475</v>
      </c>
      <c r="W129" s="3">
        <f>ROUND(AJ129,2)</f>
        <v>0</v>
      </c>
      <c r="X129" s="3">
        <f>ROUND(AK129,2)</f>
        <v>8087.29</v>
      </c>
      <c r="Y129" s="3">
        <f>ROUND(AL129,2)</f>
        <v>4585.58</v>
      </c>
      <c r="Z129" s="3"/>
      <c r="AA129" s="3"/>
      <c r="AB129" s="3">
        <f>ROUND(SUMIF(AA118:AA127,"=92701116",O118:O127),2)</f>
        <v>145580.91</v>
      </c>
      <c r="AC129" s="3">
        <f>ROUND(SUMIF(AA118:AA127,"=92701116",P118:P127),2)</f>
        <v>136449.79</v>
      </c>
      <c r="AD129" s="3">
        <f>ROUND(SUMIF(AA118:AA127,"=92701116",Q118:Q127),2)</f>
        <v>793.7</v>
      </c>
      <c r="AE129" s="3">
        <f>ROUND(SUMIF(AA118:AA127,"=92701116",R118:R127),2)</f>
        <v>828.55</v>
      </c>
      <c r="AF129" s="3">
        <f>ROUND(SUMIF(AA118:AA127,"=92701116",S118:S127),2)</f>
        <v>7508.87</v>
      </c>
      <c r="AG129" s="3">
        <f>ROUND(SUMIF(AA118:AA127,"=92701116",T118:T127),2)</f>
        <v>0</v>
      </c>
      <c r="AH129" s="3">
        <f>SUMIF(AA118:AA127,"=92701116",U118:U127)</f>
        <v>10.098000000000001</v>
      </c>
      <c r="AI129" s="3">
        <f>SUMIF(AA118:AA127,"=92701116",V118:V127)</f>
        <v>1.1475</v>
      </c>
      <c r="AJ129" s="3">
        <f>ROUND(SUMIF(AA118:AA127,"=92701116",W118:W127),2)</f>
        <v>0</v>
      </c>
      <c r="AK129" s="3">
        <f>ROUND(SUMIF(AA118:AA127,"=92701116",X118:X127),2)</f>
        <v>8087.29</v>
      </c>
      <c r="AL129" s="3">
        <f>ROUND(SUMIF(AA118:AA127,"=92701116",Y118:Y127),2)</f>
        <v>4585.58</v>
      </c>
      <c r="AM129" s="3"/>
      <c r="AN129" s="3"/>
      <c r="AO129" s="3">
        <f t="shared" ref="AO129:BD129" si="107">ROUND(BX129,2)</f>
        <v>0</v>
      </c>
      <c r="AP129" s="3">
        <f t="shared" si="107"/>
        <v>0</v>
      </c>
      <c r="AQ129" s="3">
        <f t="shared" si="107"/>
        <v>0</v>
      </c>
      <c r="AR129" s="3">
        <f t="shared" si="107"/>
        <v>158253.78</v>
      </c>
      <c r="AS129" s="3">
        <f t="shared" si="107"/>
        <v>158253.78</v>
      </c>
      <c r="AT129" s="3">
        <f t="shared" si="107"/>
        <v>0</v>
      </c>
      <c r="AU129" s="3">
        <f t="shared" si="107"/>
        <v>0</v>
      </c>
      <c r="AV129" s="3">
        <f t="shared" si="107"/>
        <v>136449.79</v>
      </c>
      <c r="AW129" s="3">
        <f t="shared" si="107"/>
        <v>136449.79</v>
      </c>
      <c r="AX129" s="3">
        <f t="shared" si="107"/>
        <v>0</v>
      </c>
      <c r="AY129" s="3">
        <f t="shared" si="107"/>
        <v>136449.79</v>
      </c>
      <c r="AZ129" s="3">
        <f t="shared" si="107"/>
        <v>0</v>
      </c>
      <c r="BA129" s="3">
        <f t="shared" si="107"/>
        <v>0</v>
      </c>
      <c r="BB129" s="3">
        <f t="shared" si="107"/>
        <v>0</v>
      </c>
      <c r="BC129" s="3">
        <f t="shared" si="107"/>
        <v>0</v>
      </c>
      <c r="BD129" s="3">
        <f t="shared" si="107"/>
        <v>0</v>
      </c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>
        <f>ROUND(SUMIF(AA118:AA127,"=92701116",FQ118:FQ127),2)</f>
        <v>0</v>
      </c>
      <c r="BY129" s="3">
        <f>ROUND(SUMIF(AA118:AA127,"=92701116",FR118:FR127),2)</f>
        <v>0</v>
      </c>
      <c r="BZ129" s="3">
        <f>ROUND(SUMIF(AA118:AA127,"=92701116",GL118:GL127),2)</f>
        <v>0</v>
      </c>
      <c r="CA129" s="3">
        <f>ROUND(SUMIF(AA118:AA127,"=92701116",GM118:GM127),2)</f>
        <v>158253.78</v>
      </c>
      <c r="CB129" s="3">
        <f>ROUND(SUMIF(AA118:AA127,"=92701116",GN118:GN127),2)</f>
        <v>158253.78</v>
      </c>
      <c r="CC129" s="3">
        <f>ROUND(SUMIF(AA118:AA127,"=92701116",GO118:GO127),2)</f>
        <v>0</v>
      </c>
      <c r="CD129" s="3">
        <f>ROUND(SUMIF(AA118:AA127,"=92701116",GP118:GP127),2)</f>
        <v>0</v>
      </c>
      <c r="CE129" s="3">
        <f>AC129-BX129</f>
        <v>136449.79</v>
      </c>
      <c r="CF129" s="3">
        <f>AC129-BY129</f>
        <v>136449.79</v>
      </c>
      <c r="CG129" s="3">
        <f>BX129-BZ129</f>
        <v>0</v>
      </c>
      <c r="CH129" s="3">
        <f>AC129-BX129-BY129+BZ129</f>
        <v>136449.79</v>
      </c>
      <c r="CI129" s="3">
        <f>BY129-BZ129</f>
        <v>0</v>
      </c>
      <c r="CJ129" s="3">
        <f>ROUND(SUMIF(AA118:AA127,"=92701116",GX118:GX127),2)</f>
        <v>0</v>
      </c>
      <c r="CK129" s="3">
        <f>ROUND(SUMIF(AA118:AA127,"=92701116",GY118:GY127),2)</f>
        <v>0</v>
      </c>
      <c r="CL129" s="3">
        <f>ROUND(SUMIF(AA118:AA127,"=92701116",GZ118:GZ127),2)</f>
        <v>0</v>
      </c>
      <c r="CM129" s="3">
        <f>ROUND(SUMIF(AA118:AA127,"=92701116",HD118:HD127),2)</f>
        <v>0</v>
      </c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>
        <v>0</v>
      </c>
    </row>
    <row r="131" spans="1:206" x14ac:dyDescent="0.2">
      <c r="A131" s="5">
        <v>50</v>
      </c>
      <c r="B131" s="5">
        <v>0</v>
      </c>
      <c r="C131" s="5">
        <v>0</v>
      </c>
      <c r="D131" s="5">
        <v>1</v>
      </c>
      <c r="E131" s="5">
        <v>201</v>
      </c>
      <c r="F131" s="5">
        <f>ROUND(Source!O129,O131)</f>
        <v>145580.91</v>
      </c>
      <c r="G131" s="5" t="s">
        <v>48</v>
      </c>
      <c r="H131" s="5" t="s">
        <v>49</v>
      </c>
      <c r="I131" s="5"/>
      <c r="J131" s="5"/>
      <c r="K131" s="5">
        <v>201</v>
      </c>
      <c r="L131" s="5">
        <v>1</v>
      </c>
      <c r="M131" s="5">
        <v>3</v>
      </c>
      <c r="N131" s="5" t="s">
        <v>3</v>
      </c>
      <c r="O131" s="5">
        <v>2</v>
      </c>
      <c r="P131" s="5"/>
      <c r="Q131" s="5"/>
      <c r="R131" s="5"/>
      <c r="S131" s="5"/>
      <c r="T131" s="5"/>
      <c r="U131" s="5"/>
      <c r="V131" s="5"/>
      <c r="W131" s="5">
        <v>145580.91</v>
      </c>
      <c r="X131" s="5">
        <v>1</v>
      </c>
      <c r="Y131" s="5">
        <v>145580.91</v>
      </c>
      <c r="Z131" s="5"/>
      <c r="AA131" s="5"/>
      <c r="AB131" s="5"/>
    </row>
    <row r="132" spans="1:206" x14ac:dyDescent="0.2">
      <c r="A132" s="5">
        <v>50</v>
      </c>
      <c r="B132" s="5">
        <v>0</v>
      </c>
      <c r="C132" s="5">
        <v>0</v>
      </c>
      <c r="D132" s="5">
        <v>1</v>
      </c>
      <c r="E132" s="5">
        <v>202</v>
      </c>
      <c r="F132" s="5">
        <f>ROUND(Source!P129,O132)</f>
        <v>136449.79</v>
      </c>
      <c r="G132" s="5" t="s">
        <v>50</v>
      </c>
      <c r="H132" s="5" t="s">
        <v>51</v>
      </c>
      <c r="I132" s="5"/>
      <c r="J132" s="5"/>
      <c r="K132" s="5">
        <v>202</v>
      </c>
      <c r="L132" s="5">
        <v>2</v>
      </c>
      <c r="M132" s="5">
        <v>3</v>
      </c>
      <c r="N132" s="5" t="s">
        <v>3</v>
      </c>
      <c r="O132" s="5">
        <v>2</v>
      </c>
      <c r="P132" s="5"/>
      <c r="Q132" s="5"/>
      <c r="R132" s="5"/>
      <c r="S132" s="5"/>
      <c r="T132" s="5"/>
      <c r="U132" s="5"/>
      <c r="V132" s="5"/>
      <c r="W132" s="5">
        <v>136449.79</v>
      </c>
      <c r="X132" s="5">
        <v>1</v>
      </c>
      <c r="Y132" s="5">
        <v>136449.79</v>
      </c>
      <c r="Z132" s="5"/>
      <c r="AA132" s="5"/>
      <c r="AB132" s="5"/>
    </row>
    <row r="133" spans="1:206" x14ac:dyDescent="0.2">
      <c r="A133" s="5">
        <v>50</v>
      </c>
      <c r="B133" s="5">
        <v>0</v>
      </c>
      <c r="C133" s="5">
        <v>0</v>
      </c>
      <c r="D133" s="5">
        <v>1</v>
      </c>
      <c r="E133" s="5">
        <v>222</v>
      </c>
      <c r="F133" s="5">
        <f>ROUND(Source!AO129,O133)</f>
        <v>0</v>
      </c>
      <c r="G133" s="5" t="s">
        <v>52</v>
      </c>
      <c r="H133" s="5" t="s">
        <v>53</v>
      </c>
      <c r="I133" s="5"/>
      <c r="J133" s="5"/>
      <c r="K133" s="5">
        <v>222</v>
      </c>
      <c r="L133" s="5">
        <v>3</v>
      </c>
      <c r="M133" s="5">
        <v>3</v>
      </c>
      <c r="N133" s="5" t="s">
        <v>3</v>
      </c>
      <c r="O133" s="5">
        <v>2</v>
      </c>
      <c r="P133" s="5"/>
      <c r="Q133" s="5"/>
      <c r="R133" s="5"/>
      <c r="S133" s="5"/>
      <c r="T133" s="5"/>
      <c r="U133" s="5"/>
      <c r="V133" s="5"/>
      <c r="W133" s="5">
        <v>0</v>
      </c>
      <c r="X133" s="5">
        <v>1</v>
      </c>
      <c r="Y133" s="5">
        <v>0</v>
      </c>
      <c r="Z133" s="5"/>
      <c r="AA133" s="5"/>
      <c r="AB133" s="5"/>
    </row>
    <row r="134" spans="1:206" x14ac:dyDescent="0.2">
      <c r="A134" s="5">
        <v>50</v>
      </c>
      <c r="B134" s="5">
        <v>0</v>
      </c>
      <c r="C134" s="5">
        <v>0</v>
      </c>
      <c r="D134" s="5">
        <v>1</v>
      </c>
      <c r="E134" s="5">
        <v>225</v>
      </c>
      <c r="F134" s="5">
        <f>ROUND(Source!AV129,O134)</f>
        <v>136449.79</v>
      </c>
      <c r="G134" s="5" t="s">
        <v>54</v>
      </c>
      <c r="H134" s="5" t="s">
        <v>55</v>
      </c>
      <c r="I134" s="5"/>
      <c r="J134" s="5"/>
      <c r="K134" s="5">
        <v>225</v>
      </c>
      <c r="L134" s="5">
        <v>4</v>
      </c>
      <c r="M134" s="5">
        <v>3</v>
      </c>
      <c r="N134" s="5" t="s">
        <v>3</v>
      </c>
      <c r="O134" s="5">
        <v>2</v>
      </c>
      <c r="P134" s="5"/>
      <c r="Q134" s="5"/>
      <c r="R134" s="5"/>
      <c r="S134" s="5"/>
      <c r="T134" s="5"/>
      <c r="U134" s="5"/>
      <c r="V134" s="5"/>
      <c r="W134" s="5">
        <v>136449.79</v>
      </c>
      <c r="X134" s="5">
        <v>1</v>
      </c>
      <c r="Y134" s="5">
        <v>136449.79</v>
      </c>
      <c r="Z134" s="5"/>
      <c r="AA134" s="5"/>
      <c r="AB134" s="5"/>
    </row>
    <row r="135" spans="1:206" x14ac:dyDescent="0.2">
      <c r="A135" s="5">
        <v>50</v>
      </c>
      <c r="B135" s="5">
        <v>0</v>
      </c>
      <c r="C135" s="5">
        <v>0</v>
      </c>
      <c r="D135" s="5">
        <v>1</v>
      </c>
      <c r="E135" s="5">
        <v>226</v>
      </c>
      <c r="F135" s="5">
        <f>ROUND(Source!AW129,O135)</f>
        <v>136449.79</v>
      </c>
      <c r="G135" s="5" t="s">
        <v>56</v>
      </c>
      <c r="H135" s="5" t="s">
        <v>57</v>
      </c>
      <c r="I135" s="5"/>
      <c r="J135" s="5"/>
      <c r="K135" s="5">
        <v>226</v>
      </c>
      <c r="L135" s="5">
        <v>5</v>
      </c>
      <c r="M135" s="5">
        <v>3</v>
      </c>
      <c r="N135" s="5" t="s">
        <v>3</v>
      </c>
      <c r="O135" s="5">
        <v>2</v>
      </c>
      <c r="P135" s="5"/>
      <c r="Q135" s="5"/>
      <c r="R135" s="5"/>
      <c r="S135" s="5"/>
      <c r="T135" s="5"/>
      <c r="U135" s="5"/>
      <c r="V135" s="5"/>
      <c r="W135" s="5">
        <v>136449.79</v>
      </c>
      <c r="X135" s="5">
        <v>1</v>
      </c>
      <c r="Y135" s="5">
        <v>136449.79</v>
      </c>
      <c r="Z135" s="5"/>
      <c r="AA135" s="5"/>
      <c r="AB135" s="5"/>
    </row>
    <row r="136" spans="1:206" x14ac:dyDescent="0.2">
      <c r="A136" s="5">
        <v>50</v>
      </c>
      <c r="B136" s="5">
        <v>0</v>
      </c>
      <c r="C136" s="5">
        <v>0</v>
      </c>
      <c r="D136" s="5">
        <v>1</v>
      </c>
      <c r="E136" s="5">
        <v>227</v>
      </c>
      <c r="F136" s="5">
        <f>ROUND(Source!AX129,O136)</f>
        <v>0</v>
      </c>
      <c r="G136" s="5" t="s">
        <v>58</v>
      </c>
      <c r="H136" s="5" t="s">
        <v>59</v>
      </c>
      <c r="I136" s="5"/>
      <c r="J136" s="5"/>
      <c r="K136" s="5">
        <v>227</v>
      </c>
      <c r="L136" s="5">
        <v>6</v>
      </c>
      <c r="M136" s="5">
        <v>3</v>
      </c>
      <c r="N136" s="5" t="s">
        <v>3</v>
      </c>
      <c r="O136" s="5">
        <v>2</v>
      </c>
      <c r="P136" s="5"/>
      <c r="Q136" s="5"/>
      <c r="R136" s="5"/>
      <c r="S136" s="5"/>
      <c r="T136" s="5"/>
      <c r="U136" s="5"/>
      <c r="V136" s="5"/>
      <c r="W136" s="5">
        <v>0</v>
      </c>
      <c r="X136" s="5">
        <v>1</v>
      </c>
      <c r="Y136" s="5">
        <v>0</v>
      </c>
      <c r="Z136" s="5"/>
      <c r="AA136" s="5"/>
      <c r="AB136" s="5"/>
    </row>
    <row r="137" spans="1:206" x14ac:dyDescent="0.2">
      <c r="A137" s="5">
        <v>50</v>
      </c>
      <c r="B137" s="5">
        <v>0</v>
      </c>
      <c r="C137" s="5">
        <v>0</v>
      </c>
      <c r="D137" s="5">
        <v>1</v>
      </c>
      <c r="E137" s="5">
        <v>228</v>
      </c>
      <c r="F137" s="5">
        <f>ROUND(Source!AY129,O137)</f>
        <v>136449.79</v>
      </c>
      <c r="G137" s="5" t="s">
        <v>60</v>
      </c>
      <c r="H137" s="5" t="s">
        <v>61</v>
      </c>
      <c r="I137" s="5"/>
      <c r="J137" s="5"/>
      <c r="K137" s="5">
        <v>228</v>
      </c>
      <c r="L137" s="5">
        <v>7</v>
      </c>
      <c r="M137" s="5">
        <v>3</v>
      </c>
      <c r="N137" s="5" t="s">
        <v>3</v>
      </c>
      <c r="O137" s="5">
        <v>2</v>
      </c>
      <c r="P137" s="5"/>
      <c r="Q137" s="5"/>
      <c r="R137" s="5"/>
      <c r="S137" s="5"/>
      <c r="T137" s="5"/>
      <c r="U137" s="5"/>
      <c r="V137" s="5"/>
      <c r="W137" s="5">
        <v>136449.79</v>
      </c>
      <c r="X137" s="5">
        <v>1</v>
      </c>
      <c r="Y137" s="5">
        <v>136449.79</v>
      </c>
      <c r="Z137" s="5"/>
      <c r="AA137" s="5"/>
      <c r="AB137" s="5"/>
    </row>
    <row r="138" spans="1:206" x14ac:dyDescent="0.2">
      <c r="A138" s="5">
        <v>50</v>
      </c>
      <c r="B138" s="5">
        <v>0</v>
      </c>
      <c r="C138" s="5">
        <v>0</v>
      </c>
      <c r="D138" s="5">
        <v>1</v>
      </c>
      <c r="E138" s="5">
        <v>216</v>
      </c>
      <c r="F138" s="5">
        <f>ROUND(Source!AP129,O138)</f>
        <v>0</v>
      </c>
      <c r="G138" s="5" t="s">
        <v>62</v>
      </c>
      <c r="H138" s="5" t="s">
        <v>63</v>
      </c>
      <c r="I138" s="5"/>
      <c r="J138" s="5"/>
      <c r="K138" s="5">
        <v>216</v>
      </c>
      <c r="L138" s="5">
        <v>8</v>
      </c>
      <c r="M138" s="5">
        <v>3</v>
      </c>
      <c r="N138" s="5" t="s">
        <v>3</v>
      </c>
      <c r="O138" s="5">
        <v>2</v>
      </c>
      <c r="P138" s="5"/>
      <c r="Q138" s="5"/>
      <c r="R138" s="5"/>
      <c r="S138" s="5"/>
      <c r="T138" s="5"/>
      <c r="U138" s="5"/>
      <c r="V138" s="5"/>
      <c r="W138" s="5">
        <v>0</v>
      </c>
      <c r="X138" s="5">
        <v>1</v>
      </c>
      <c r="Y138" s="5">
        <v>0</v>
      </c>
      <c r="Z138" s="5"/>
      <c r="AA138" s="5"/>
      <c r="AB138" s="5"/>
    </row>
    <row r="139" spans="1:206" x14ac:dyDescent="0.2">
      <c r="A139" s="5">
        <v>50</v>
      </c>
      <c r="B139" s="5">
        <v>0</v>
      </c>
      <c r="C139" s="5">
        <v>0</v>
      </c>
      <c r="D139" s="5">
        <v>1</v>
      </c>
      <c r="E139" s="5">
        <v>223</v>
      </c>
      <c r="F139" s="5">
        <f>ROUND(Source!AQ129,O139)</f>
        <v>0</v>
      </c>
      <c r="G139" s="5" t="s">
        <v>64</v>
      </c>
      <c r="H139" s="5" t="s">
        <v>65</v>
      </c>
      <c r="I139" s="5"/>
      <c r="J139" s="5"/>
      <c r="K139" s="5">
        <v>223</v>
      </c>
      <c r="L139" s="5">
        <v>9</v>
      </c>
      <c r="M139" s="5">
        <v>3</v>
      </c>
      <c r="N139" s="5" t="s">
        <v>3</v>
      </c>
      <c r="O139" s="5">
        <v>2</v>
      </c>
      <c r="P139" s="5"/>
      <c r="Q139" s="5"/>
      <c r="R139" s="5"/>
      <c r="S139" s="5"/>
      <c r="T139" s="5"/>
      <c r="U139" s="5"/>
      <c r="V139" s="5"/>
      <c r="W139" s="5">
        <v>0</v>
      </c>
      <c r="X139" s="5">
        <v>1</v>
      </c>
      <c r="Y139" s="5">
        <v>0</v>
      </c>
      <c r="Z139" s="5"/>
      <c r="AA139" s="5"/>
      <c r="AB139" s="5"/>
    </row>
    <row r="140" spans="1:206" x14ac:dyDescent="0.2">
      <c r="A140" s="5">
        <v>50</v>
      </c>
      <c r="B140" s="5">
        <v>0</v>
      </c>
      <c r="C140" s="5">
        <v>0</v>
      </c>
      <c r="D140" s="5">
        <v>1</v>
      </c>
      <c r="E140" s="5">
        <v>229</v>
      </c>
      <c r="F140" s="5">
        <f>ROUND(Source!AZ129,O140)</f>
        <v>0</v>
      </c>
      <c r="G140" s="5" t="s">
        <v>66</v>
      </c>
      <c r="H140" s="5" t="s">
        <v>67</v>
      </c>
      <c r="I140" s="5"/>
      <c r="J140" s="5"/>
      <c r="K140" s="5">
        <v>229</v>
      </c>
      <c r="L140" s="5">
        <v>10</v>
      </c>
      <c r="M140" s="5">
        <v>3</v>
      </c>
      <c r="N140" s="5" t="s">
        <v>3</v>
      </c>
      <c r="O140" s="5">
        <v>2</v>
      </c>
      <c r="P140" s="5"/>
      <c r="Q140" s="5"/>
      <c r="R140" s="5"/>
      <c r="S140" s="5"/>
      <c r="T140" s="5"/>
      <c r="U140" s="5"/>
      <c r="V140" s="5"/>
      <c r="W140" s="5">
        <v>0</v>
      </c>
      <c r="X140" s="5">
        <v>1</v>
      </c>
      <c r="Y140" s="5">
        <v>0</v>
      </c>
      <c r="Z140" s="5"/>
      <c r="AA140" s="5"/>
      <c r="AB140" s="5"/>
    </row>
    <row r="141" spans="1:206" x14ac:dyDescent="0.2">
      <c r="A141" s="5">
        <v>50</v>
      </c>
      <c r="B141" s="5">
        <v>0</v>
      </c>
      <c r="C141" s="5">
        <v>0</v>
      </c>
      <c r="D141" s="5">
        <v>1</v>
      </c>
      <c r="E141" s="5">
        <v>203</v>
      </c>
      <c r="F141" s="5">
        <f>ROUND(Source!Q129,O141)</f>
        <v>793.7</v>
      </c>
      <c r="G141" s="5" t="s">
        <v>68</v>
      </c>
      <c r="H141" s="5" t="s">
        <v>69</v>
      </c>
      <c r="I141" s="5"/>
      <c r="J141" s="5"/>
      <c r="K141" s="5">
        <v>203</v>
      </c>
      <c r="L141" s="5">
        <v>11</v>
      </c>
      <c r="M141" s="5">
        <v>3</v>
      </c>
      <c r="N141" s="5" t="s">
        <v>3</v>
      </c>
      <c r="O141" s="5">
        <v>2</v>
      </c>
      <c r="P141" s="5"/>
      <c r="Q141" s="5"/>
      <c r="R141" s="5"/>
      <c r="S141" s="5"/>
      <c r="T141" s="5"/>
      <c r="U141" s="5"/>
      <c r="V141" s="5"/>
      <c r="W141" s="5">
        <v>793.7</v>
      </c>
      <c r="X141" s="5">
        <v>1</v>
      </c>
      <c r="Y141" s="5">
        <v>793.7</v>
      </c>
      <c r="Z141" s="5"/>
      <c r="AA141" s="5"/>
      <c r="AB141" s="5"/>
    </row>
    <row r="142" spans="1:206" x14ac:dyDescent="0.2">
      <c r="A142" s="5">
        <v>50</v>
      </c>
      <c r="B142" s="5">
        <v>0</v>
      </c>
      <c r="C142" s="5">
        <v>0</v>
      </c>
      <c r="D142" s="5">
        <v>1</v>
      </c>
      <c r="E142" s="5">
        <v>231</v>
      </c>
      <c r="F142" s="5">
        <f>ROUND(Source!BB129,O142)</f>
        <v>0</v>
      </c>
      <c r="G142" s="5" t="s">
        <v>70</v>
      </c>
      <c r="H142" s="5" t="s">
        <v>71</v>
      </c>
      <c r="I142" s="5"/>
      <c r="J142" s="5"/>
      <c r="K142" s="5">
        <v>231</v>
      </c>
      <c r="L142" s="5">
        <v>12</v>
      </c>
      <c r="M142" s="5">
        <v>3</v>
      </c>
      <c r="N142" s="5" t="s">
        <v>3</v>
      </c>
      <c r="O142" s="5">
        <v>2</v>
      </c>
      <c r="P142" s="5"/>
      <c r="Q142" s="5"/>
      <c r="R142" s="5"/>
      <c r="S142" s="5"/>
      <c r="T142" s="5"/>
      <c r="U142" s="5"/>
      <c r="V142" s="5"/>
      <c r="W142" s="5">
        <v>0</v>
      </c>
      <c r="X142" s="5">
        <v>1</v>
      </c>
      <c r="Y142" s="5">
        <v>0</v>
      </c>
      <c r="Z142" s="5"/>
      <c r="AA142" s="5"/>
      <c r="AB142" s="5"/>
    </row>
    <row r="143" spans="1:206" x14ac:dyDescent="0.2">
      <c r="A143" s="5">
        <v>50</v>
      </c>
      <c r="B143" s="5">
        <v>0</v>
      </c>
      <c r="C143" s="5">
        <v>0</v>
      </c>
      <c r="D143" s="5">
        <v>1</v>
      </c>
      <c r="E143" s="5">
        <v>204</v>
      </c>
      <c r="F143" s="5">
        <f>ROUND(Source!R129,O143)</f>
        <v>828.55</v>
      </c>
      <c r="G143" s="5" t="s">
        <v>72</v>
      </c>
      <c r="H143" s="5" t="s">
        <v>73</v>
      </c>
      <c r="I143" s="5"/>
      <c r="J143" s="5"/>
      <c r="K143" s="5">
        <v>204</v>
      </c>
      <c r="L143" s="5">
        <v>13</v>
      </c>
      <c r="M143" s="5">
        <v>3</v>
      </c>
      <c r="N143" s="5" t="s">
        <v>3</v>
      </c>
      <c r="O143" s="5">
        <v>2</v>
      </c>
      <c r="P143" s="5"/>
      <c r="Q143" s="5"/>
      <c r="R143" s="5"/>
      <c r="S143" s="5"/>
      <c r="T143" s="5"/>
      <c r="U143" s="5"/>
      <c r="V143" s="5"/>
      <c r="W143" s="5">
        <v>828.55</v>
      </c>
      <c r="X143" s="5">
        <v>1</v>
      </c>
      <c r="Y143" s="5">
        <v>828.55</v>
      </c>
      <c r="Z143" s="5"/>
      <c r="AA143" s="5"/>
      <c r="AB143" s="5"/>
    </row>
    <row r="144" spans="1:206" x14ac:dyDescent="0.2">
      <c r="A144" s="5">
        <v>50</v>
      </c>
      <c r="B144" s="5">
        <v>0</v>
      </c>
      <c r="C144" s="5">
        <v>0</v>
      </c>
      <c r="D144" s="5">
        <v>1</v>
      </c>
      <c r="E144" s="5">
        <v>205</v>
      </c>
      <c r="F144" s="5">
        <f>ROUND(Source!S129,O144)</f>
        <v>7508.87</v>
      </c>
      <c r="G144" s="5" t="s">
        <v>74</v>
      </c>
      <c r="H144" s="5" t="s">
        <v>75</v>
      </c>
      <c r="I144" s="5"/>
      <c r="J144" s="5"/>
      <c r="K144" s="5">
        <v>205</v>
      </c>
      <c r="L144" s="5">
        <v>14</v>
      </c>
      <c r="M144" s="5">
        <v>3</v>
      </c>
      <c r="N144" s="5" t="s">
        <v>3</v>
      </c>
      <c r="O144" s="5">
        <v>2</v>
      </c>
      <c r="P144" s="5"/>
      <c r="Q144" s="5"/>
      <c r="R144" s="5"/>
      <c r="S144" s="5"/>
      <c r="T144" s="5"/>
      <c r="U144" s="5"/>
      <c r="V144" s="5"/>
      <c r="W144" s="5">
        <v>7508.87</v>
      </c>
      <c r="X144" s="5">
        <v>1</v>
      </c>
      <c r="Y144" s="5">
        <v>7508.87</v>
      </c>
      <c r="Z144" s="5"/>
      <c r="AA144" s="5"/>
      <c r="AB144" s="5"/>
    </row>
    <row r="145" spans="1:88" x14ac:dyDescent="0.2">
      <c r="A145" s="5">
        <v>50</v>
      </c>
      <c r="B145" s="5">
        <v>0</v>
      </c>
      <c r="C145" s="5">
        <v>0</v>
      </c>
      <c r="D145" s="5">
        <v>1</v>
      </c>
      <c r="E145" s="5">
        <v>232</v>
      </c>
      <c r="F145" s="5">
        <f>ROUND(Source!BC129,O145)</f>
        <v>0</v>
      </c>
      <c r="G145" s="5" t="s">
        <v>76</v>
      </c>
      <c r="H145" s="5" t="s">
        <v>77</v>
      </c>
      <c r="I145" s="5"/>
      <c r="J145" s="5"/>
      <c r="K145" s="5">
        <v>232</v>
      </c>
      <c r="L145" s="5">
        <v>15</v>
      </c>
      <c r="M145" s="5">
        <v>3</v>
      </c>
      <c r="N145" s="5" t="s">
        <v>3</v>
      </c>
      <c r="O145" s="5">
        <v>2</v>
      </c>
      <c r="P145" s="5"/>
      <c r="Q145" s="5"/>
      <c r="R145" s="5"/>
      <c r="S145" s="5"/>
      <c r="T145" s="5"/>
      <c r="U145" s="5"/>
      <c r="V145" s="5"/>
      <c r="W145" s="5">
        <v>0</v>
      </c>
      <c r="X145" s="5">
        <v>1</v>
      </c>
      <c r="Y145" s="5">
        <v>0</v>
      </c>
      <c r="Z145" s="5"/>
      <c r="AA145" s="5"/>
      <c r="AB145" s="5"/>
    </row>
    <row r="146" spans="1:88" x14ac:dyDescent="0.2">
      <c r="A146" s="5">
        <v>50</v>
      </c>
      <c r="B146" s="5">
        <v>0</v>
      </c>
      <c r="C146" s="5">
        <v>0</v>
      </c>
      <c r="D146" s="5">
        <v>1</v>
      </c>
      <c r="E146" s="5">
        <v>214</v>
      </c>
      <c r="F146" s="5">
        <f>ROUND(Source!AS129,O146)</f>
        <v>158253.78</v>
      </c>
      <c r="G146" s="5" t="s">
        <v>78</v>
      </c>
      <c r="H146" s="5" t="s">
        <v>79</v>
      </c>
      <c r="I146" s="5"/>
      <c r="J146" s="5"/>
      <c r="K146" s="5">
        <v>214</v>
      </c>
      <c r="L146" s="5">
        <v>16</v>
      </c>
      <c r="M146" s="5">
        <v>3</v>
      </c>
      <c r="N146" s="5" t="s">
        <v>3</v>
      </c>
      <c r="O146" s="5">
        <v>2</v>
      </c>
      <c r="P146" s="5"/>
      <c r="Q146" s="5"/>
      <c r="R146" s="5"/>
      <c r="S146" s="5"/>
      <c r="T146" s="5"/>
      <c r="U146" s="5"/>
      <c r="V146" s="5"/>
      <c r="W146" s="5">
        <v>158253.78</v>
      </c>
      <c r="X146" s="5">
        <v>1</v>
      </c>
      <c r="Y146" s="5">
        <v>158253.78</v>
      </c>
      <c r="Z146" s="5"/>
      <c r="AA146" s="5"/>
      <c r="AB146" s="5"/>
    </row>
    <row r="147" spans="1:88" x14ac:dyDescent="0.2">
      <c r="A147" s="5">
        <v>50</v>
      </c>
      <c r="B147" s="5">
        <v>0</v>
      </c>
      <c r="C147" s="5">
        <v>0</v>
      </c>
      <c r="D147" s="5">
        <v>1</v>
      </c>
      <c r="E147" s="5">
        <v>215</v>
      </c>
      <c r="F147" s="5">
        <f>ROUND(Source!AT129,O147)</f>
        <v>0</v>
      </c>
      <c r="G147" s="5" t="s">
        <v>80</v>
      </c>
      <c r="H147" s="5" t="s">
        <v>81</v>
      </c>
      <c r="I147" s="5"/>
      <c r="J147" s="5"/>
      <c r="K147" s="5">
        <v>215</v>
      </c>
      <c r="L147" s="5">
        <v>17</v>
      </c>
      <c r="M147" s="5">
        <v>3</v>
      </c>
      <c r="N147" s="5" t="s">
        <v>3</v>
      </c>
      <c r="O147" s="5">
        <v>2</v>
      </c>
      <c r="P147" s="5"/>
      <c r="Q147" s="5"/>
      <c r="R147" s="5"/>
      <c r="S147" s="5"/>
      <c r="T147" s="5"/>
      <c r="U147" s="5"/>
      <c r="V147" s="5"/>
      <c r="W147" s="5">
        <v>0</v>
      </c>
      <c r="X147" s="5">
        <v>1</v>
      </c>
      <c r="Y147" s="5">
        <v>0</v>
      </c>
      <c r="Z147" s="5"/>
      <c r="AA147" s="5"/>
      <c r="AB147" s="5"/>
    </row>
    <row r="148" spans="1:88" x14ac:dyDescent="0.2">
      <c r="A148" s="5">
        <v>50</v>
      </c>
      <c r="B148" s="5">
        <v>0</v>
      </c>
      <c r="C148" s="5">
        <v>0</v>
      </c>
      <c r="D148" s="5">
        <v>1</v>
      </c>
      <c r="E148" s="5">
        <v>217</v>
      </c>
      <c r="F148" s="5">
        <f>ROUND(Source!AU129,O148)</f>
        <v>0</v>
      </c>
      <c r="G148" s="5" t="s">
        <v>82</v>
      </c>
      <c r="H148" s="5" t="s">
        <v>83</v>
      </c>
      <c r="I148" s="5"/>
      <c r="J148" s="5"/>
      <c r="K148" s="5">
        <v>217</v>
      </c>
      <c r="L148" s="5">
        <v>18</v>
      </c>
      <c r="M148" s="5">
        <v>3</v>
      </c>
      <c r="N148" s="5" t="s">
        <v>3</v>
      </c>
      <c r="O148" s="5">
        <v>2</v>
      </c>
      <c r="P148" s="5"/>
      <c r="Q148" s="5"/>
      <c r="R148" s="5"/>
      <c r="S148" s="5"/>
      <c r="T148" s="5"/>
      <c r="U148" s="5"/>
      <c r="V148" s="5"/>
      <c r="W148" s="5">
        <v>0</v>
      </c>
      <c r="X148" s="5">
        <v>1</v>
      </c>
      <c r="Y148" s="5">
        <v>0</v>
      </c>
      <c r="Z148" s="5"/>
      <c r="AA148" s="5"/>
      <c r="AB148" s="5"/>
    </row>
    <row r="149" spans="1:88" x14ac:dyDescent="0.2">
      <c r="A149" s="5">
        <v>50</v>
      </c>
      <c r="B149" s="5">
        <v>0</v>
      </c>
      <c r="C149" s="5">
        <v>0</v>
      </c>
      <c r="D149" s="5">
        <v>1</v>
      </c>
      <c r="E149" s="5">
        <v>230</v>
      </c>
      <c r="F149" s="5">
        <f>ROUND(Source!BA129,O149)</f>
        <v>0</v>
      </c>
      <c r="G149" s="5" t="s">
        <v>84</v>
      </c>
      <c r="H149" s="5" t="s">
        <v>85</v>
      </c>
      <c r="I149" s="5"/>
      <c r="J149" s="5"/>
      <c r="K149" s="5">
        <v>230</v>
      </c>
      <c r="L149" s="5">
        <v>19</v>
      </c>
      <c r="M149" s="5">
        <v>3</v>
      </c>
      <c r="N149" s="5" t="s">
        <v>3</v>
      </c>
      <c r="O149" s="5">
        <v>2</v>
      </c>
      <c r="P149" s="5"/>
      <c r="Q149" s="5"/>
      <c r="R149" s="5"/>
      <c r="S149" s="5"/>
      <c r="T149" s="5"/>
      <c r="U149" s="5"/>
      <c r="V149" s="5"/>
      <c r="W149" s="5">
        <v>0</v>
      </c>
      <c r="X149" s="5">
        <v>1</v>
      </c>
      <c r="Y149" s="5">
        <v>0</v>
      </c>
      <c r="Z149" s="5"/>
      <c r="AA149" s="5"/>
      <c r="AB149" s="5"/>
    </row>
    <row r="150" spans="1:88" x14ac:dyDescent="0.2">
      <c r="A150" s="5">
        <v>50</v>
      </c>
      <c r="B150" s="5">
        <v>0</v>
      </c>
      <c r="C150" s="5">
        <v>0</v>
      </c>
      <c r="D150" s="5">
        <v>1</v>
      </c>
      <c r="E150" s="5">
        <v>206</v>
      </c>
      <c r="F150" s="5">
        <f>ROUND(Source!T129,O150)</f>
        <v>0</v>
      </c>
      <c r="G150" s="5" t="s">
        <v>86</v>
      </c>
      <c r="H150" s="5" t="s">
        <v>87</v>
      </c>
      <c r="I150" s="5"/>
      <c r="J150" s="5"/>
      <c r="K150" s="5">
        <v>206</v>
      </c>
      <c r="L150" s="5">
        <v>20</v>
      </c>
      <c r="M150" s="5">
        <v>3</v>
      </c>
      <c r="N150" s="5" t="s">
        <v>3</v>
      </c>
      <c r="O150" s="5">
        <v>2</v>
      </c>
      <c r="P150" s="5"/>
      <c r="Q150" s="5"/>
      <c r="R150" s="5"/>
      <c r="S150" s="5"/>
      <c r="T150" s="5"/>
      <c r="U150" s="5"/>
      <c r="V150" s="5"/>
      <c r="W150" s="5">
        <v>0</v>
      </c>
      <c r="X150" s="5">
        <v>1</v>
      </c>
      <c r="Y150" s="5">
        <v>0</v>
      </c>
      <c r="Z150" s="5"/>
      <c r="AA150" s="5"/>
      <c r="AB150" s="5"/>
    </row>
    <row r="151" spans="1:88" x14ac:dyDescent="0.2">
      <c r="A151" s="5">
        <v>50</v>
      </c>
      <c r="B151" s="5">
        <v>0</v>
      </c>
      <c r="C151" s="5">
        <v>0</v>
      </c>
      <c r="D151" s="5">
        <v>1</v>
      </c>
      <c r="E151" s="5">
        <v>207</v>
      </c>
      <c r="F151" s="5">
        <f>ROUND(Source!U129,O151)</f>
        <v>10.098000000000001</v>
      </c>
      <c r="G151" s="5" t="s">
        <v>88</v>
      </c>
      <c r="H151" s="5" t="s">
        <v>89</v>
      </c>
      <c r="I151" s="5"/>
      <c r="J151" s="5"/>
      <c r="K151" s="5">
        <v>207</v>
      </c>
      <c r="L151" s="5">
        <v>21</v>
      </c>
      <c r="M151" s="5">
        <v>3</v>
      </c>
      <c r="N151" s="5" t="s">
        <v>3</v>
      </c>
      <c r="O151" s="5">
        <v>7</v>
      </c>
      <c r="P151" s="5"/>
      <c r="Q151" s="5"/>
      <c r="R151" s="5"/>
      <c r="S151" s="5"/>
      <c r="T151" s="5"/>
      <c r="U151" s="5"/>
      <c r="V151" s="5"/>
      <c r="W151" s="5">
        <v>10.098000000000001</v>
      </c>
      <c r="X151" s="5">
        <v>1</v>
      </c>
      <c r="Y151" s="5">
        <v>10.098000000000001</v>
      </c>
      <c r="Z151" s="5"/>
      <c r="AA151" s="5"/>
      <c r="AB151" s="5"/>
    </row>
    <row r="152" spans="1:88" x14ac:dyDescent="0.2">
      <c r="A152" s="5">
        <v>50</v>
      </c>
      <c r="B152" s="5">
        <v>0</v>
      </c>
      <c r="C152" s="5">
        <v>0</v>
      </c>
      <c r="D152" s="5">
        <v>1</v>
      </c>
      <c r="E152" s="5">
        <v>208</v>
      </c>
      <c r="F152" s="5">
        <f>ROUND(Source!V129,O152)</f>
        <v>1.1475</v>
      </c>
      <c r="G152" s="5" t="s">
        <v>90</v>
      </c>
      <c r="H152" s="5" t="s">
        <v>91</v>
      </c>
      <c r="I152" s="5"/>
      <c r="J152" s="5"/>
      <c r="K152" s="5">
        <v>208</v>
      </c>
      <c r="L152" s="5">
        <v>22</v>
      </c>
      <c r="M152" s="5">
        <v>3</v>
      </c>
      <c r="N152" s="5" t="s">
        <v>3</v>
      </c>
      <c r="O152" s="5">
        <v>7</v>
      </c>
      <c r="P152" s="5"/>
      <c r="Q152" s="5"/>
      <c r="R152" s="5"/>
      <c r="S152" s="5"/>
      <c r="T152" s="5"/>
      <c r="U152" s="5"/>
      <c r="V152" s="5"/>
      <c r="W152" s="5">
        <v>1.1475</v>
      </c>
      <c r="X152" s="5">
        <v>1</v>
      </c>
      <c r="Y152" s="5">
        <v>1.1475</v>
      </c>
      <c r="Z152" s="5"/>
      <c r="AA152" s="5"/>
      <c r="AB152" s="5"/>
    </row>
    <row r="153" spans="1:88" x14ac:dyDescent="0.2">
      <c r="A153" s="5">
        <v>50</v>
      </c>
      <c r="B153" s="5">
        <v>0</v>
      </c>
      <c r="C153" s="5">
        <v>0</v>
      </c>
      <c r="D153" s="5">
        <v>1</v>
      </c>
      <c r="E153" s="5">
        <v>209</v>
      </c>
      <c r="F153" s="5">
        <f>ROUND(Source!W129,O153)</f>
        <v>0</v>
      </c>
      <c r="G153" s="5" t="s">
        <v>92</v>
      </c>
      <c r="H153" s="5" t="s">
        <v>93</v>
      </c>
      <c r="I153" s="5"/>
      <c r="J153" s="5"/>
      <c r="K153" s="5">
        <v>209</v>
      </c>
      <c r="L153" s="5">
        <v>23</v>
      </c>
      <c r="M153" s="5">
        <v>3</v>
      </c>
      <c r="N153" s="5" t="s">
        <v>3</v>
      </c>
      <c r="O153" s="5">
        <v>2</v>
      </c>
      <c r="P153" s="5"/>
      <c r="Q153" s="5"/>
      <c r="R153" s="5"/>
      <c r="S153" s="5"/>
      <c r="T153" s="5"/>
      <c r="U153" s="5"/>
      <c r="V153" s="5"/>
      <c r="W153" s="5">
        <v>0</v>
      </c>
      <c r="X153" s="5">
        <v>1</v>
      </c>
      <c r="Y153" s="5">
        <v>0</v>
      </c>
      <c r="Z153" s="5"/>
      <c r="AA153" s="5"/>
      <c r="AB153" s="5"/>
    </row>
    <row r="154" spans="1:88" x14ac:dyDescent="0.2">
      <c r="A154" s="5">
        <v>50</v>
      </c>
      <c r="B154" s="5">
        <v>0</v>
      </c>
      <c r="C154" s="5">
        <v>0</v>
      </c>
      <c r="D154" s="5">
        <v>1</v>
      </c>
      <c r="E154" s="5">
        <v>233</v>
      </c>
      <c r="F154" s="5">
        <f>ROUND(Source!BD129,O154)</f>
        <v>0</v>
      </c>
      <c r="G154" s="5" t="s">
        <v>94</v>
      </c>
      <c r="H154" s="5" t="s">
        <v>95</v>
      </c>
      <c r="I154" s="5"/>
      <c r="J154" s="5"/>
      <c r="K154" s="5">
        <v>233</v>
      </c>
      <c r="L154" s="5">
        <v>24</v>
      </c>
      <c r="M154" s="5">
        <v>3</v>
      </c>
      <c r="N154" s="5" t="s">
        <v>3</v>
      </c>
      <c r="O154" s="5">
        <v>2</v>
      </c>
      <c r="P154" s="5"/>
      <c r="Q154" s="5"/>
      <c r="R154" s="5"/>
      <c r="S154" s="5"/>
      <c r="T154" s="5"/>
      <c r="U154" s="5"/>
      <c r="V154" s="5"/>
      <c r="W154" s="5">
        <v>0</v>
      </c>
      <c r="X154" s="5">
        <v>1</v>
      </c>
      <c r="Y154" s="5">
        <v>0</v>
      </c>
      <c r="Z154" s="5"/>
      <c r="AA154" s="5"/>
      <c r="AB154" s="5"/>
    </row>
    <row r="155" spans="1:88" x14ac:dyDescent="0.2">
      <c r="A155" s="5">
        <v>50</v>
      </c>
      <c r="B155" s="5">
        <v>0</v>
      </c>
      <c r="C155" s="5">
        <v>0</v>
      </c>
      <c r="D155" s="5">
        <v>1</v>
      </c>
      <c r="E155" s="5">
        <v>210</v>
      </c>
      <c r="F155" s="5">
        <f>ROUND(Source!X129,O155)</f>
        <v>8087.29</v>
      </c>
      <c r="G155" s="5" t="s">
        <v>96</v>
      </c>
      <c r="H155" s="5" t="s">
        <v>97</v>
      </c>
      <c r="I155" s="5"/>
      <c r="J155" s="5"/>
      <c r="K155" s="5">
        <v>210</v>
      </c>
      <c r="L155" s="5">
        <v>25</v>
      </c>
      <c r="M155" s="5">
        <v>3</v>
      </c>
      <c r="N155" s="5" t="s">
        <v>3</v>
      </c>
      <c r="O155" s="5">
        <v>2</v>
      </c>
      <c r="P155" s="5"/>
      <c r="Q155" s="5"/>
      <c r="R155" s="5"/>
      <c r="S155" s="5"/>
      <c r="T155" s="5"/>
      <c r="U155" s="5"/>
      <c r="V155" s="5"/>
      <c r="W155" s="5">
        <v>8087.29</v>
      </c>
      <c r="X155" s="5">
        <v>1</v>
      </c>
      <c r="Y155" s="5">
        <v>8087.29</v>
      </c>
      <c r="Z155" s="5"/>
      <c r="AA155" s="5"/>
      <c r="AB155" s="5"/>
    </row>
    <row r="156" spans="1:88" x14ac:dyDescent="0.2">
      <c r="A156" s="5">
        <v>50</v>
      </c>
      <c r="B156" s="5">
        <v>0</v>
      </c>
      <c r="C156" s="5">
        <v>0</v>
      </c>
      <c r="D156" s="5">
        <v>1</v>
      </c>
      <c r="E156" s="5">
        <v>211</v>
      </c>
      <c r="F156" s="5">
        <f>ROUND(Source!Y129,O156)</f>
        <v>4585.58</v>
      </c>
      <c r="G156" s="5" t="s">
        <v>98</v>
      </c>
      <c r="H156" s="5" t="s">
        <v>99</v>
      </c>
      <c r="I156" s="5"/>
      <c r="J156" s="5"/>
      <c r="K156" s="5">
        <v>211</v>
      </c>
      <c r="L156" s="5">
        <v>26</v>
      </c>
      <c r="M156" s="5">
        <v>3</v>
      </c>
      <c r="N156" s="5" t="s">
        <v>3</v>
      </c>
      <c r="O156" s="5">
        <v>2</v>
      </c>
      <c r="P156" s="5"/>
      <c r="Q156" s="5"/>
      <c r="R156" s="5"/>
      <c r="S156" s="5"/>
      <c r="T156" s="5"/>
      <c r="U156" s="5"/>
      <c r="V156" s="5"/>
      <c r="W156" s="5">
        <v>4585.58</v>
      </c>
      <c r="X156" s="5">
        <v>1</v>
      </c>
      <c r="Y156" s="5">
        <v>4585.58</v>
      </c>
      <c r="Z156" s="5"/>
      <c r="AA156" s="5"/>
      <c r="AB156" s="5"/>
    </row>
    <row r="157" spans="1:88" x14ac:dyDescent="0.2">
      <c r="A157" s="5">
        <v>50</v>
      </c>
      <c r="B157" s="5">
        <v>0</v>
      </c>
      <c r="C157" s="5">
        <v>0</v>
      </c>
      <c r="D157" s="5">
        <v>1</v>
      </c>
      <c r="E157" s="5">
        <v>224</v>
      </c>
      <c r="F157" s="5">
        <f>ROUND(Source!AR129,O157)</f>
        <v>158253.78</v>
      </c>
      <c r="G157" s="5" t="s">
        <v>100</v>
      </c>
      <c r="H157" s="5" t="s">
        <v>101</v>
      </c>
      <c r="I157" s="5"/>
      <c r="J157" s="5"/>
      <c r="K157" s="5">
        <v>224</v>
      </c>
      <c r="L157" s="5">
        <v>27</v>
      </c>
      <c r="M157" s="5">
        <v>3</v>
      </c>
      <c r="N157" s="5" t="s">
        <v>3</v>
      </c>
      <c r="O157" s="5">
        <v>2</v>
      </c>
      <c r="P157" s="5"/>
      <c r="Q157" s="5"/>
      <c r="R157" s="5"/>
      <c r="S157" s="5"/>
      <c r="T157" s="5"/>
      <c r="U157" s="5"/>
      <c r="V157" s="5"/>
      <c r="W157" s="5">
        <v>158253.78</v>
      </c>
      <c r="X157" s="5">
        <v>1</v>
      </c>
      <c r="Y157" s="5">
        <v>158253.78</v>
      </c>
      <c r="Z157" s="5"/>
      <c r="AA157" s="5"/>
      <c r="AB157" s="5"/>
    </row>
    <row r="159" spans="1:88" x14ac:dyDescent="0.2">
      <c r="A159" s="1">
        <v>4</v>
      </c>
      <c r="B159" s="1">
        <v>1</v>
      </c>
      <c r="C159" s="1"/>
      <c r="D159" s="1">
        <f>ROW(A182)</f>
        <v>182</v>
      </c>
      <c r="E159" s="1"/>
      <c r="F159" s="1" t="s">
        <v>17</v>
      </c>
      <c r="G159" s="1" t="s">
        <v>212</v>
      </c>
      <c r="H159" s="1" t="s">
        <v>3</v>
      </c>
      <c r="I159" s="1">
        <v>0</v>
      </c>
      <c r="J159" s="1"/>
      <c r="K159" s="1">
        <v>0</v>
      </c>
      <c r="L159" s="1"/>
      <c r="M159" s="1" t="s">
        <v>3</v>
      </c>
      <c r="N159" s="1"/>
      <c r="O159" s="1"/>
      <c r="P159" s="1"/>
      <c r="Q159" s="1"/>
      <c r="R159" s="1"/>
      <c r="S159" s="1">
        <v>0</v>
      </c>
      <c r="T159" s="1"/>
      <c r="U159" s="1" t="s">
        <v>3</v>
      </c>
      <c r="V159" s="1">
        <v>0</v>
      </c>
      <c r="W159" s="1"/>
      <c r="X159" s="1"/>
      <c r="Y159" s="1"/>
      <c r="Z159" s="1"/>
      <c r="AA159" s="1"/>
      <c r="AB159" s="1" t="s">
        <v>3</v>
      </c>
      <c r="AC159" s="1" t="s">
        <v>3</v>
      </c>
      <c r="AD159" s="1" t="s">
        <v>3</v>
      </c>
      <c r="AE159" s="1" t="s">
        <v>3</v>
      </c>
      <c r="AF159" s="1" t="s">
        <v>3</v>
      </c>
      <c r="AG159" s="1" t="s">
        <v>3</v>
      </c>
      <c r="AH159" s="1"/>
      <c r="AI159" s="1"/>
      <c r="AJ159" s="1"/>
      <c r="AK159" s="1"/>
      <c r="AL159" s="1"/>
      <c r="AM159" s="1"/>
      <c r="AN159" s="1"/>
      <c r="AO159" s="1"/>
      <c r="AP159" s="1" t="s">
        <v>3</v>
      </c>
      <c r="AQ159" s="1" t="s">
        <v>3</v>
      </c>
      <c r="AR159" s="1" t="s">
        <v>3</v>
      </c>
      <c r="AS159" s="1"/>
      <c r="AT159" s="1"/>
      <c r="AU159" s="1"/>
      <c r="AV159" s="1"/>
      <c r="AW159" s="1"/>
      <c r="AX159" s="1"/>
      <c r="AY159" s="1"/>
      <c r="AZ159" s="1" t="s">
        <v>3</v>
      </c>
      <c r="BA159" s="1"/>
      <c r="BB159" s="1" t="s">
        <v>3</v>
      </c>
      <c r="BC159" s="1" t="s">
        <v>3</v>
      </c>
      <c r="BD159" s="1" t="s">
        <v>3</v>
      </c>
      <c r="BE159" s="1" t="s">
        <v>3</v>
      </c>
      <c r="BF159" s="1" t="s">
        <v>3</v>
      </c>
      <c r="BG159" s="1" t="s">
        <v>3</v>
      </c>
      <c r="BH159" s="1" t="s">
        <v>3</v>
      </c>
      <c r="BI159" s="1" t="s">
        <v>3</v>
      </c>
      <c r="BJ159" s="1" t="s">
        <v>3</v>
      </c>
      <c r="BK159" s="1" t="s">
        <v>3</v>
      </c>
      <c r="BL159" s="1" t="s">
        <v>3</v>
      </c>
      <c r="BM159" s="1" t="s">
        <v>3</v>
      </c>
      <c r="BN159" s="1" t="s">
        <v>3</v>
      </c>
      <c r="BO159" s="1" t="s">
        <v>3</v>
      </c>
      <c r="BP159" s="1" t="s">
        <v>3</v>
      </c>
      <c r="BQ159" s="1"/>
      <c r="BR159" s="1"/>
      <c r="BS159" s="1"/>
      <c r="BT159" s="1"/>
      <c r="BU159" s="1"/>
      <c r="BV159" s="1"/>
      <c r="BW159" s="1"/>
      <c r="BX159" s="1">
        <v>0</v>
      </c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>
        <v>0</v>
      </c>
    </row>
    <row r="161" spans="1:255" x14ac:dyDescent="0.2">
      <c r="A161" s="3">
        <v>52</v>
      </c>
      <c r="B161" s="3">
        <f t="shared" ref="B161:G161" si="108">B182</f>
        <v>1</v>
      </c>
      <c r="C161" s="3">
        <f t="shared" si="108"/>
        <v>4</v>
      </c>
      <c r="D161" s="3">
        <f t="shared" si="108"/>
        <v>159</v>
      </c>
      <c r="E161" s="3">
        <f t="shared" si="108"/>
        <v>0</v>
      </c>
      <c r="F161" s="3" t="str">
        <f t="shared" si="108"/>
        <v>Новый раздел</v>
      </c>
      <c r="G161" s="3" t="str">
        <f t="shared" si="108"/>
        <v>Ремонт участка трубопровода</v>
      </c>
      <c r="H161" s="3"/>
      <c r="I161" s="3"/>
      <c r="J161" s="3"/>
      <c r="K161" s="3"/>
      <c r="L161" s="3"/>
      <c r="M161" s="3"/>
      <c r="N161" s="3"/>
      <c r="O161" s="3">
        <f t="shared" ref="O161:AT161" si="109">O182</f>
        <v>39254.29</v>
      </c>
      <c r="P161" s="3">
        <f t="shared" si="109"/>
        <v>30392.44</v>
      </c>
      <c r="Q161" s="3">
        <f t="shared" si="109"/>
        <v>240.61</v>
      </c>
      <c r="R161" s="3">
        <f t="shared" si="109"/>
        <v>215.24</v>
      </c>
      <c r="S161" s="3">
        <f t="shared" si="109"/>
        <v>8406</v>
      </c>
      <c r="T161" s="3">
        <f t="shared" si="109"/>
        <v>0</v>
      </c>
      <c r="U161" s="3">
        <f t="shared" si="109"/>
        <v>11.966391</v>
      </c>
      <c r="V161" s="3">
        <f t="shared" si="109"/>
        <v>0.2894969</v>
      </c>
      <c r="W161" s="3">
        <f t="shared" si="109"/>
        <v>0</v>
      </c>
      <c r="X161" s="3">
        <f t="shared" si="109"/>
        <v>8850.23</v>
      </c>
      <c r="Y161" s="3">
        <f t="shared" si="109"/>
        <v>4920.84</v>
      </c>
      <c r="Z161" s="3">
        <f t="shared" si="109"/>
        <v>0</v>
      </c>
      <c r="AA161" s="3">
        <f t="shared" si="109"/>
        <v>0</v>
      </c>
      <c r="AB161" s="3">
        <f t="shared" si="109"/>
        <v>39254.29</v>
      </c>
      <c r="AC161" s="3">
        <f t="shared" si="109"/>
        <v>30392.44</v>
      </c>
      <c r="AD161" s="3">
        <f t="shared" si="109"/>
        <v>240.61</v>
      </c>
      <c r="AE161" s="3">
        <f t="shared" si="109"/>
        <v>215.24</v>
      </c>
      <c r="AF161" s="3">
        <f t="shared" si="109"/>
        <v>8406</v>
      </c>
      <c r="AG161" s="3">
        <f t="shared" si="109"/>
        <v>0</v>
      </c>
      <c r="AH161" s="3">
        <f t="shared" si="109"/>
        <v>11.966391</v>
      </c>
      <c r="AI161" s="3">
        <f t="shared" si="109"/>
        <v>0.2894969</v>
      </c>
      <c r="AJ161" s="3">
        <f t="shared" si="109"/>
        <v>0</v>
      </c>
      <c r="AK161" s="3">
        <f t="shared" si="109"/>
        <v>8850.23</v>
      </c>
      <c r="AL161" s="3">
        <f t="shared" si="109"/>
        <v>4920.84</v>
      </c>
      <c r="AM161" s="3">
        <f t="shared" si="109"/>
        <v>0</v>
      </c>
      <c r="AN161" s="3">
        <f t="shared" si="109"/>
        <v>0</v>
      </c>
      <c r="AO161" s="3">
        <f t="shared" si="109"/>
        <v>0</v>
      </c>
      <c r="AP161" s="3">
        <f t="shared" si="109"/>
        <v>0</v>
      </c>
      <c r="AQ161" s="3">
        <f t="shared" si="109"/>
        <v>0</v>
      </c>
      <c r="AR161" s="3">
        <f t="shared" si="109"/>
        <v>53025.36</v>
      </c>
      <c r="AS161" s="3">
        <f t="shared" si="109"/>
        <v>53025.36</v>
      </c>
      <c r="AT161" s="3">
        <f t="shared" si="109"/>
        <v>0</v>
      </c>
      <c r="AU161" s="3">
        <f t="shared" ref="AU161:BZ161" si="110">AU182</f>
        <v>0</v>
      </c>
      <c r="AV161" s="3">
        <f t="shared" si="110"/>
        <v>30392.44</v>
      </c>
      <c r="AW161" s="3">
        <f t="shared" si="110"/>
        <v>30392.44</v>
      </c>
      <c r="AX161" s="3">
        <f t="shared" si="110"/>
        <v>0</v>
      </c>
      <c r="AY161" s="3">
        <f t="shared" si="110"/>
        <v>30392.44</v>
      </c>
      <c r="AZ161" s="3">
        <f t="shared" si="110"/>
        <v>0</v>
      </c>
      <c r="BA161" s="3">
        <f t="shared" si="110"/>
        <v>0</v>
      </c>
      <c r="BB161" s="3">
        <f t="shared" si="110"/>
        <v>0</v>
      </c>
      <c r="BC161" s="3">
        <f t="shared" si="110"/>
        <v>0</v>
      </c>
      <c r="BD161" s="3">
        <f t="shared" si="110"/>
        <v>0</v>
      </c>
      <c r="BE161" s="3">
        <f t="shared" si="110"/>
        <v>0</v>
      </c>
      <c r="BF161" s="3">
        <f t="shared" si="110"/>
        <v>0</v>
      </c>
      <c r="BG161" s="3">
        <f t="shared" si="110"/>
        <v>0</v>
      </c>
      <c r="BH161" s="3">
        <f t="shared" si="110"/>
        <v>0</v>
      </c>
      <c r="BI161" s="3">
        <f t="shared" si="110"/>
        <v>0</v>
      </c>
      <c r="BJ161" s="3">
        <f t="shared" si="110"/>
        <v>0</v>
      </c>
      <c r="BK161" s="3">
        <f t="shared" si="110"/>
        <v>0</v>
      </c>
      <c r="BL161" s="3">
        <f t="shared" si="110"/>
        <v>0</v>
      </c>
      <c r="BM161" s="3">
        <f t="shared" si="110"/>
        <v>0</v>
      </c>
      <c r="BN161" s="3">
        <f t="shared" si="110"/>
        <v>0</v>
      </c>
      <c r="BO161" s="3">
        <f t="shared" si="110"/>
        <v>0</v>
      </c>
      <c r="BP161" s="3">
        <f t="shared" si="110"/>
        <v>0</v>
      </c>
      <c r="BQ161" s="3">
        <f t="shared" si="110"/>
        <v>0</v>
      </c>
      <c r="BR161" s="3">
        <f t="shared" si="110"/>
        <v>0</v>
      </c>
      <c r="BS161" s="3">
        <f t="shared" si="110"/>
        <v>0</v>
      </c>
      <c r="BT161" s="3">
        <f t="shared" si="110"/>
        <v>0</v>
      </c>
      <c r="BU161" s="3">
        <f t="shared" si="110"/>
        <v>0</v>
      </c>
      <c r="BV161" s="3">
        <f t="shared" si="110"/>
        <v>0</v>
      </c>
      <c r="BW161" s="3">
        <f t="shared" si="110"/>
        <v>0</v>
      </c>
      <c r="BX161" s="3">
        <f t="shared" si="110"/>
        <v>0</v>
      </c>
      <c r="BY161" s="3">
        <f t="shared" si="110"/>
        <v>0</v>
      </c>
      <c r="BZ161" s="3">
        <f t="shared" si="110"/>
        <v>0</v>
      </c>
      <c r="CA161" s="3">
        <f t="shared" ref="CA161:DF161" si="111">CA182</f>
        <v>53025.36</v>
      </c>
      <c r="CB161" s="3">
        <f t="shared" si="111"/>
        <v>53025.36</v>
      </c>
      <c r="CC161" s="3">
        <f t="shared" si="111"/>
        <v>0</v>
      </c>
      <c r="CD161" s="3">
        <f t="shared" si="111"/>
        <v>0</v>
      </c>
      <c r="CE161" s="3">
        <f t="shared" si="111"/>
        <v>30392.44</v>
      </c>
      <c r="CF161" s="3">
        <f t="shared" si="111"/>
        <v>30392.44</v>
      </c>
      <c r="CG161" s="3">
        <f t="shared" si="111"/>
        <v>0</v>
      </c>
      <c r="CH161" s="3">
        <f t="shared" si="111"/>
        <v>30392.44</v>
      </c>
      <c r="CI161" s="3">
        <f t="shared" si="111"/>
        <v>0</v>
      </c>
      <c r="CJ161" s="3">
        <f t="shared" si="111"/>
        <v>0</v>
      </c>
      <c r="CK161" s="3">
        <f t="shared" si="111"/>
        <v>0</v>
      </c>
      <c r="CL161" s="3">
        <f t="shared" si="111"/>
        <v>0</v>
      </c>
      <c r="CM161" s="3">
        <f t="shared" si="111"/>
        <v>0</v>
      </c>
      <c r="CN161" s="3">
        <f t="shared" si="111"/>
        <v>0</v>
      </c>
      <c r="CO161" s="3">
        <f t="shared" si="111"/>
        <v>0</v>
      </c>
      <c r="CP161" s="3">
        <f t="shared" si="111"/>
        <v>0</v>
      </c>
      <c r="CQ161" s="3">
        <f t="shared" si="111"/>
        <v>0</v>
      </c>
      <c r="CR161" s="3">
        <f t="shared" si="111"/>
        <v>0</v>
      </c>
      <c r="CS161" s="3">
        <f t="shared" si="111"/>
        <v>0</v>
      </c>
      <c r="CT161" s="3">
        <f t="shared" si="111"/>
        <v>0</v>
      </c>
      <c r="CU161" s="3">
        <f t="shared" si="111"/>
        <v>0</v>
      </c>
      <c r="CV161" s="3">
        <f t="shared" si="111"/>
        <v>0</v>
      </c>
      <c r="CW161" s="3">
        <f t="shared" si="111"/>
        <v>0</v>
      </c>
      <c r="CX161" s="3">
        <f t="shared" si="111"/>
        <v>0</v>
      </c>
      <c r="CY161" s="3">
        <f t="shared" si="111"/>
        <v>0</v>
      </c>
      <c r="CZ161" s="3">
        <f t="shared" si="111"/>
        <v>0</v>
      </c>
      <c r="DA161" s="3">
        <f t="shared" si="111"/>
        <v>0</v>
      </c>
      <c r="DB161" s="3">
        <f t="shared" si="111"/>
        <v>0</v>
      </c>
      <c r="DC161" s="3">
        <f t="shared" si="111"/>
        <v>0</v>
      </c>
      <c r="DD161" s="3">
        <f t="shared" si="111"/>
        <v>0</v>
      </c>
      <c r="DE161" s="3">
        <f t="shared" si="111"/>
        <v>0</v>
      </c>
      <c r="DF161" s="3">
        <f t="shared" si="111"/>
        <v>0</v>
      </c>
      <c r="DG161" s="4">
        <f t="shared" ref="DG161:EL161" si="112">DG182</f>
        <v>0</v>
      </c>
      <c r="DH161" s="4">
        <f t="shared" si="112"/>
        <v>0</v>
      </c>
      <c r="DI161" s="4">
        <f t="shared" si="112"/>
        <v>0</v>
      </c>
      <c r="DJ161" s="4">
        <f t="shared" si="112"/>
        <v>0</v>
      </c>
      <c r="DK161" s="4">
        <f t="shared" si="112"/>
        <v>0</v>
      </c>
      <c r="DL161" s="4">
        <f t="shared" si="112"/>
        <v>0</v>
      </c>
      <c r="DM161" s="4">
        <f t="shared" si="112"/>
        <v>0</v>
      </c>
      <c r="DN161" s="4">
        <f t="shared" si="112"/>
        <v>0</v>
      </c>
      <c r="DO161" s="4">
        <f t="shared" si="112"/>
        <v>0</v>
      </c>
      <c r="DP161" s="4">
        <f t="shared" si="112"/>
        <v>0</v>
      </c>
      <c r="DQ161" s="4">
        <f t="shared" si="112"/>
        <v>0</v>
      </c>
      <c r="DR161" s="4">
        <f t="shared" si="112"/>
        <v>0</v>
      </c>
      <c r="DS161" s="4">
        <f t="shared" si="112"/>
        <v>0</v>
      </c>
      <c r="DT161" s="4">
        <f t="shared" si="112"/>
        <v>0</v>
      </c>
      <c r="DU161" s="4">
        <f t="shared" si="112"/>
        <v>0</v>
      </c>
      <c r="DV161" s="4">
        <f t="shared" si="112"/>
        <v>0</v>
      </c>
      <c r="DW161" s="4">
        <f t="shared" si="112"/>
        <v>0</v>
      </c>
      <c r="DX161" s="4">
        <f t="shared" si="112"/>
        <v>0</v>
      </c>
      <c r="DY161" s="4">
        <f t="shared" si="112"/>
        <v>0</v>
      </c>
      <c r="DZ161" s="4">
        <f t="shared" si="112"/>
        <v>0</v>
      </c>
      <c r="EA161" s="4">
        <f t="shared" si="112"/>
        <v>0</v>
      </c>
      <c r="EB161" s="4">
        <f t="shared" si="112"/>
        <v>0</v>
      </c>
      <c r="EC161" s="4">
        <f t="shared" si="112"/>
        <v>0</v>
      </c>
      <c r="ED161" s="4">
        <f t="shared" si="112"/>
        <v>0</v>
      </c>
      <c r="EE161" s="4">
        <f t="shared" si="112"/>
        <v>0</v>
      </c>
      <c r="EF161" s="4">
        <f t="shared" si="112"/>
        <v>0</v>
      </c>
      <c r="EG161" s="4">
        <f t="shared" si="112"/>
        <v>0</v>
      </c>
      <c r="EH161" s="4">
        <f t="shared" si="112"/>
        <v>0</v>
      </c>
      <c r="EI161" s="4">
        <f t="shared" si="112"/>
        <v>0</v>
      </c>
      <c r="EJ161" s="4">
        <f t="shared" si="112"/>
        <v>0</v>
      </c>
      <c r="EK161" s="4">
        <f t="shared" si="112"/>
        <v>0</v>
      </c>
      <c r="EL161" s="4">
        <f t="shared" si="112"/>
        <v>0</v>
      </c>
      <c r="EM161" s="4">
        <f t="shared" ref="EM161:FR161" si="113">EM182</f>
        <v>0</v>
      </c>
      <c r="EN161" s="4">
        <f t="shared" si="113"/>
        <v>0</v>
      </c>
      <c r="EO161" s="4">
        <f t="shared" si="113"/>
        <v>0</v>
      </c>
      <c r="EP161" s="4">
        <f t="shared" si="113"/>
        <v>0</v>
      </c>
      <c r="EQ161" s="4">
        <f t="shared" si="113"/>
        <v>0</v>
      </c>
      <c r="ER161" s="4">
        <f t="shared" si="113"/>
        <v>0</v>
      </c>
      <c r="ES161" s="4">
        <f t="shared" si="113"/>
        <v>0</v>
      </c>
      <c r="ET161" s="4">
        <f t="shared" si="113"/>
        <v>0</v>
      </c>
      <c r="EU161" s="4">
        <f t="shared" si="113"/>
        <v>0</v>
      </c>
      <c r="EV161" s="4">
        <f t="shared" si="113"/>
        <v>0</v>
      </c>
      <c r="EW161" s="4">
        <f t="shared" si="113"/>
        <v>0</v>
      </c>
      <c r="EX161" s="4">
        <f t="shared" si="113"/>
        <v>0</v>
      </c>
      <c r="EY161" s="4">
        <f t="shared" si="113"/>
        <v>0</v>
      </c>
      <c r="EZ161" s="4">
        <f t="shared" si="113"/>
        <v>0</v>
      </c>
      <c r="FA161" s="4">
        <f t="shared" si="113"/>
        <v>0</v>
      </c>
      <c r="FB161" s="4">
        <f t="shared" si="113"/>
        <v>0</v>
      </c>
      <c r="FC161" s="4">
        <f t="shared" si="113"/>
        <v>0</v>
      </c>
      <c r="FD161" s="4">
        <f t="shared" si="113"/>
        <v>0</v>
      </c>
      <c r="FE161" s="4">
        <f t="shared" si="113"/>
        <v>0</v>
      </c>
      <c r="FF161" s="4">
        <f t="shared" si="113"/>
        <v>0</v>
      </c>
      <c r="FG161" s="4">
        <f t="shared" si="113"/>
        <v>0</v>
      </c>
      <c r="FH161" s="4">
        <f t="shared" si="113"/>
        <v>0</v>
      </c>
      <c r="FI161" s="4">
        <f t="shared" si="113"/>
        <v>0</v>
      </c>
      <c r="FJ161" s="4">
        <f t="shared" si="113"/>
        <v>0</v>
      </c>
      <c r="FK161" s="4">
        <f t="shared" si="113"/>
        <v>0</v>
      </c>
      <c r="FL161" s="4">
        <f t="shared" si="113"/>
        <v>0</v>
      </c>
      <c r="FM161" s="4">
        <f t="shared" si="113"/>
        <v>0</v>
      </c>
      <c r="FN161" s="4">
        <f t="shared" si="113"/>
        <v>0</v>
      </c>
      <c r="FO161" s="4">
        <f t="shared" si="113"/>
        <v>0</v>
      </c>
      <c r="FP161" s="4">
        <f t="shared" si="113"/>
        <v>0</v>
      </c>
      <c r="FQ161" s="4">
        <f t="shared" si="113"/>
        <v>0</v>
      </c>
      <c r="FR161" s="4">
        <f t="shared" si="113"/>
        <v>0</v>
      </c>
      <c r="FS161" s="4">
        <f t="shared" ref="FS161:GX161" si="114">FS182</f>
        <v>0</v>
      </c>
      <c r="FT161" s="4">
        <f t="shared" si="114"/>
        <v>0</v>
      </c>
      <c r="FU161" s="4">
        <f t="shared" si="114"/>
        <v>0</v>
      </c>
      <c r="FV161" s="4">
        <f t="shared" si="114"/>
        <v>0</v>
      </c>
      <c r="FW161" s="4">
        <f t="shared" si="114"/>
        <v>0</v>
      </c>
      <c r="FX161" s="4">
        <f t="shared" si="114"/>
        <v>0</v>
      </c>
      <c r="FY161" s="4">
        <f t="shared" si="114"/>
        <v>0</v>
      </c>
      <c r="FZ161" s="4">
        <f t="shared" si="114"/>
        <v>0</v>
      </c>
      <c r="GA161" s="4">
        <f t="shared" si="114"/>
        <v>0</v>
      </c>
      <c r="GB161" s="4">
        <f t="shared" si="114"/>
        <v>0</v>
      </c>
      <c r="GC161" s="4">
        <f t="shared" si="114"/>
        <v>0</v>
      </c>
      <c r="GD161" s="4">
        <f t="shared" si="114"/>
        <v>0</v>
      </c>
      <c r="GE161" s="4">
        <f t="shared" si="114"/>
        <v>0</v>
      </c>
      <c r="GF161" s="4">
        <f t="shared" si="114"/>
        <v>0</v>
      </c>
      <c r="GG161" s="4">
        <f t="shared" si="114"/>
        <v>0</v>
      </c>
      <c r="GH161" s="4">
        <f t="shared" si="114"/>
        <v>0</v>
      </c>
      <c r="GI161" s="4">
        <f t="shared" si="114"/>
        <v>0</v>
      </c>
      <c r="GJ161" s="4">
        <f t="shared" si="114"/>
        <v>0</v>
      </c>
      <c r="GK161" s="4">
        <f t="shared" si="114"/>
        <v>0</v>
      </c>
      <c r="GL161" s="4">
        <f t="shared" si="114"/>
        <v>0</v>
      </c>
      <c r="GM161" s="4">
        <f t="shared" si="114"/>
        <v>0</v>
      </c>
      <c r="GN161" s="4">
        <f t="shared" si="114"/>
        <v>0</v>
      </c>
      <c r="GO161" s="4">
        <f t="shared" si="114"/>
        <v>0</v>
      </c>
      <c r="GP161" s="4">
        <f t="shared" si="114"/>
        <v>0</v>
      </c>
      <c r="GQ161" s="4">
        <f t="shared" si="114"/>
        <v>0</v>
      </c>
      <c r="GR161" s="4">
        <f t="shared" si="114"/>
        <v>0</v>
      </c>
      <c r="GS161" s="4">
        <f t="shared" si="114"/>
        <v>0</v>
      </c>
      <c r="GT161" s="4">
        <f t="shared" si="114"/>
        <v>0</v>
      </c>
      <c r="GU161" s="4">
        <f t="shared" si="114"/>
        <v>0</v>
      </c>
      <c r="GV161" s="4">
        <f t="shared" si="114"/>
        <v>0</v>
      </c>
      <c r="GW161" s="4">
        <f t="shared" si="114"/>
        <v>0</v>
      </c>
      <c r="GX161" s="4">
        <f t="shared" si="114"/>
        <v>0</v>
      </c>
    </row>
    <row r="163" spans="1:255" ht="409.5" x14ac:dyDescent="0.2">
      <c r="A163" s="2">
        <v>17</v>
      </c>
      <c r="B163" s="2">
        <v>1</v>
      </c>
      <c r="C163" s="2">
        <f>ROW(SmtRes!A119)</f>
        <v>119</v>
      </c>
      <c r="D163" s="2">
        <f>ROW(EtalonRes!A118)</f>
        <v>118</v>
      </c>
      <c r="E163" s="2" t="s">
        <v>213</v>
      </c>
      <c r="F163" s="2" t="s">
        <v>214</v>
      </c>
      <c r="G163" s="2" t="s">
        <v>215</v>
      </c>
      <c r="H163" s="2" t="s">
        <v>216</v>
      </c>
      <c r="I163" s="2">
        <f>ROUND((5)/100,7)</f>
        <v>0.05</v>
      </c>
      <c r="J163" s="2">
        <v>0</v>
      </c>
      <c r="K163" s="2">
        <f>ROUND((5)/100,7)</f>
        <v>0.05</v>
      </c>
      <c r="L163" s="2"/>
      <c r="M163" s="2"/>
      <c r="N163" s="2"/>
      <c r="O163" s="2">
        <f t="shared" ref="O163:O180" si="115">ROUND(CP163,2)</f>
        <v>2433.94</v>
      </c>
      <c r="P163" s="2">
        <f>SUMIF(SmtRes!AQ116:'SmtRes'!AQ119,"=1",SmtRes!DF116:'SmtRes'!DF119)</f>
        <v>22.14</v>
      </c>
      <c r="Q163" s="2">
        <f>SUMIF(SmtRes!AQ116:'SmtRes'!AQ119,"=1",SmtRes!DG116:'SmtRes'!DG119)</f>
        <v>4.18</v>
      </c>
      <c r="R163" s="2">
        <f>SUMIF(SmtRes!AQ116:'SmtRes'!AQ119,"=1",SmtRes!DH116:'SmtRes'!DH119)</f>
        <v>0</v>
      </c>
      <c r="S163" s="2">
        <f>SUMIF(SmtRes!AQ116:'SmtRes'!AQ119,"=1",SmtRes!DI116:'SmtRes'!DI119)</f>
        <v>2407.62</v>
      </c>
      <c r="T163" s="2">
        <f t="shared" ref="T163:T180" si="116">ROUND(CU163*I163,2)</f>
        <v>0</v>
      </c>
      <c r="U163" s="2">
        <f>SUMIF(SmtRes!AQ116:'SmtRes'!AQ119,"=1",SmtRes!CV116:'SmtRes'!CV119)</f>
        <v>3.75475</v>
      </c>
      <c r="V163" s="2">
        <f>SUMIF(SmtRes!AQ116:'SmtRes'!AQ119,"=1",SmtRes!CW116:'SmtRes'!CW119)</f>
        <v>0</v>
      </c>
      <c r="W163" s="2">
        <f t="shared" ref="W163:W180" si="117">ROUND(CX163*I163,2)</f>
        <v>0</v>
      </c>
      <c r="X163" s="2">
        <f t="shared" ref="X163:X180" si="118">ROUND(CY163,2)</f>
        <v>2094.63</v>
      </c>
      <c r="Y163" s="2">
        <f t="shared" ref="Y163:Y180" si="119">ROUND(CZ163,2)</f>
        <v>1059.3499999999999</v>
      </c>
      <c r="Z163" s="2"/>
      <c r="AA163" s="2">
        <v>92701116</v>
      </c>
      <c r="AB163" s="2">
        <f>ROUND((AC163+AD163+AF163),6)</f>
        <v>48650.267800000001</v>
      </c>
      <c r="AC163" s="2">
        <f>ROUND((SUM(SmtRes!BQ116:'SmtRes'!BQ119)),6)</f>
        <v>429.81790000000001</v>
      </c>
      <c r="AD163" s="2">
        <f>ROUND((((SUM(SmtRes!BR116:'SmtRes'!BR119))-(0))+AE163),6)</f>
        <v>68.034000000000006</v>
      </c>
      <c r="AE163" s="2">
        <f>ROUND((0),6)</f>
        <v>0</v>
      </c>
      <c r="AF163" s="2">
        <f>ROUND((SUM(SmtRes!BT116:'SmtRes'!BT119)),6)</f>
        <v>48152.4159</v>
      </c>
      <c r="AG163" s="2">
        <f t="shared" ref="AG163:AG180" si="120">ROUND((AP163),6)</f>
        <v>0</v>
      </c>
      <c r="AH163" s="2">
        <f>(SUM(SmtRes!BU116:'SmtRes'!BU119))</f>
        <v>75.094999999999999</v>
      </c>
      <c r="AI163" s="2">
        <f>(0)</f>
        <v>0</v>
      </c>
      <c r="AJ163" s="2">
        <f t="shared" ref="AJ163:AJ180" si="121">(AS163)</f>
        <v>0</v>
      </c>
      <c r="AK163" s="2">
        <v>42360.643899999995</v>
      </c>
      <c r="AL163" s="2">
        <v>429.81790000000001</v>
      </c>
      <c r="AM163" s="2">
        <v>59.16</v>
      </c>
      <c r="AN163" s="2">
        <v>0</v>
      </c>
      <c r="AO163" s="2">
        <v>41871.665999999997</v>
      </c>
      <c r="AP163" s="2">
        <v>0</v>
      </c>
      <c r="AQ163" s="2">
        <v>65.3</v>
      </c>
      <c r="AR163" s="2">
        <v>0</v>
      </c>
      <c r="AS163" s="2">
        <v>0</v>
      </c>
      <c r="AT163" s="2">
        <v>87</v>
      </c>
      <c r="AU163" s="2">
        <v>44</v>
      </c>
      <c r="AV163" s="2">
        <v>1</v>
      </c>
      <c r="AW163" s="2">
        <v>1</v>
      </c>
      <c r="AX163" s="2"/>
      <c r="AY163" s="2"/>
      <c r="AZ163" s="2">
        <v>1</v>
      </c>
      <c r="BA163" s="2">
        <v>1</v>
      </c>
      <c r="BB163" s="2">
        <v>1</v>
      </c>
      <c r="BC163" s="2">
        <v>1</v>
      </c>
      <c r="BD163" s="2" t="s">
        <v>3</v>
      </c>
      <c r="BE163" s="2" t="s">
        <v>3</v>
      </c>
      <c r="BF163" s="2" t="s">
        <v>3</v>
      </c>
      <c r="BG163" s="2" t="s">
        <v>3</v>
      </c>
      <c r="BH163" s="2">
        <v>0</v>
      </c>
      <c r="BI163" s="2">
        <v>1</v>
      </c>
      <c r="BJ163" s="2" t="s">
        <v>217</v>
      </c>
      <c r="BK163" s="2"/>
      <c r="BL163" s="2"/>
      <c r="BM163" s="2">
        <v>65001</v>
      </c>
      <c r="BN163" s="2">
        <v>0</v>
      </c>
      <c r="BO163" s="2" t="s">
        <v>3</v>
      </c>
      <c r="BP163" s="2">
        <v>0</v>
      </c>
      <c r="BQ163" s="2">
        <v>6</v>
      </c>
      <c r="BR163" s="2">
        <v>0</v>
      </c>
      <c r="BS163" s="2">
        <v>1</v>
      </c>
      <c r="BT163" s="2">
        <v>1</v>
      </c>
      <c r="BU163" s="2">
        <v>1</v>
      </c>
      <c r="BV163" s="2">
        <v>1</v>
      </c>
      <c r="BW163" s="2">
        <v>1</v>
      </c>
      <c r="BX163" s="2">
        <v>1</v>
      </c>
      <c r="BY163" s="2" t="s">
        <v>3</v>
      </c>
      <c r="BZ163" s="2">
        <v>87</v>
      </c>
      <c r="CA163" s="2">
        <v>44</v>
      </c>
      <c r="CB163" s="2" t="s">
        <v>3</v>
      </c>
      <c r="CC163" s="2"/>
      <c r="CD163" s="2"/>
      <c r="CE163" s="2">
        <v>0</v>
      </c>
      <c r="CF163" s="2">
        <v>0</v>
      </c>
      <c r="CG163" s="2">
        <v>0</v>
      </c>
      <c r="CH163" s="2"/>
      <c r="CI163" s="2"/>
      <c r="CJ163" s="2"/>
      <c r="CK163" s="2"/>
      <c r="CL163" s="2"/>
      <c r="CM163" s="2">
        <v>0</v>
      </c>
      <c r="CN163" s="7" t="s">
        <v>681</v>
      </c>
      <c r="CO163" s="2">
        <v>0</v>
      </c>
      <c r="CP163" s="2">
        <f t="shared" ref="CP163:CP180" si="122">(P163+Q163+S163+R163)</f>
        <v>2433.94</v>
      </c>
      <c r="CQ163" s="2">
        <f>SUMIF(SmtRes!AQ116:'SmtRes'!AQ119,"=1",SmtRes!AA116:'SmtRes'!AA119)</f>
        <v>608.05999999999995</v>
      </c>
      <c r="CR163" s="2">
        <f>SUMIF(SmtRes!AQ116:'SmtRes'!AQ119,"=1",SmtRes!AB116:'SmtRes'!AB119)</f>
        <v>5.35</v>
      </c>
      <c r="CS163" s="2">
        <f>SUMIF(SmtRes!AQ116:'SmtRes'!AQ119,"=1",SmtRes!AC116:'SmtRes'!AC119)</f>
        <v>0</v>
      </c>
      <c r="CT163" s="2">
        <f>SUMIF(SmtRes!AQ116:'SmtRes'!AQ119,"=1",SmtRes!AD116:'SmtRes'!AD119)</f>
        <v>641.22</v>
      </c>
      <c r="CU163" s="2">
        <f t="shared" ref="CU163:CU180" si="123">AG163</f>
        <v>0</v>
      </c>
      <c r="CV163" s="2">
        <f>SUMIF(SmtRes!AQ116:'SmtRes'!AQ119,"=1",SmtRes!BU116:'SmtRes'!BU119)</f>
        <v>75.094999999999999</v>
      </c>
      <c r="CW163" s="2">
        <f>SUMIF(SmtRes!AQ116:'SmtRes'!AQ119,"=1",SmtRes!BV116:'SmtRes'!BV119)</f>
        <v>0</v>
      </c>
      <c r="CX163" s="2">
        <f t="shared" ref="CX163:CX180" si="124">AJ163</f>
        <v>0</v>
      </c>
      <c r="CY163" s="2">
        <f t="shared" ref="CY163:CY180" si="125">(((S163+R163)*AT163)/100)</f>
        <v>2094.6293999999998</v>
      </c>
      <c r="CZ163" s="2">
        <f t="shared" ref="CZ163:CZ180" si="126">(((S163+R163)*AU163)/100)</f>
        <v>1059.3527999999999</v>
      </c>
      <c r="DA163" s="2"/>
      <c r="DB163" s="2">
        <v>16</v>
      </c>
      <c r="DC163" s="2" t="s">
        <v>3</v>
      </c>
      <c r="DD163" s="2" t="s">
        <v>3</v>
      </c>
      <c r="DE163" s="2" t="s">
        <v>23</v>
      </c>
      <c r="DF163" s="2" t="s">
        <v>23</v>
      </c>
      <c r="DG163" s="2" t="s">
        <v>23</v>
      </c>
      <c r="DH163" s="2" t="s">
        <v>3</v>
      </c>
      <c r="DI163" s="2" t="s">
        <v>23</v>
      </c>
      <c r="DJ163" s="2" t="s">
        <v>23</v>
      </c>
      <c r="DK163" s="2" t="s">
        <v>3</v>
      </c>
      <c r="DL163" s="2" t="s">
        <v>3</v>
      </c>
      <c r="DM163" s="2" t="s">
        <v>3</v>
      </c>
      <c r="DN163" s="2">
        <v>0</v>
      </c>
      <c r="DO163" s="2">
        <v>0</v>
      </c>
      <c r="DP163" s="2">
        <v>1</v>
      </c>
      <c r="DQ163" s="2">
        <v>1</v>
      </c>
      <c r="DR163" s="2"/>
      <c r="DS163" s="2"/>
      <c r="DT163" s="2"/>
      <c r="DU163" s="2">
        <v>1003</v>
      </c>
      <c r="DV163" s="2" t="s">
        <v>216</v>
      </c>
      <c r="DW163" s="2" t="s">
        <v>216</v>
      </c>
      <c r="DX163" s="2">
        <v>100</v>
      </c>
      <c r="DY163" s="2"/>
      <c r="DZ163" s="2" t="s">
        <v>3</v>
      </c>
      <c r="EA163" s="2" t="s">
        <v>3</v>
      </c>
      <c r="EB163" s="2" t="s">
        <v>3</v>
      </c>
      <c r="EC163" s="2" t="s">
        <v>3</v>
      </c>
      <c r="ED163" s="2"/>
      <c r="EE163" s="2">
        <v>89369917</v>
      </c>
      <c r="EF163" s="2">
        <v>6</v>
      </c>
      <c r="EG163" s="2" t="s">
        <v>24</v>
      </c>
      <c r="EH163" s="2">
        <v>99</v>
      </c>
      <c r="EI163" s="2" t="s">
        <v>25</v>
      </c>
      <c r="EJ163" s="2">
        <v>1</v>
      </c>
      <c r="EK163" s="2">
        <v>65001</v>
      </c>
      <c r="EL163" s="2" t="s">
        <v>119</v>
      </c>
      <c r="EM163" s="2" t="s">
        <v>27</v>
      </c>
      <c r="EN163" s="2"/>
      <c r="EO163" s="2" t="s">
        <v>28</v>
      </c>
      <c r="EP163" s="2"/>
      <c r="EQ163" s="2">
        <v>0</v>
      </c>
      <c r="ER163" s="2">
        <v>0</v>
      </c>
      <c r="ES163" s="2">
        <v>0</v>
      </c>
      <c r="ET163" s="2">
        <v>0</v>
      </c>
      <c r="EU163" s="2">
        <v>0</v>
      </c>
      <c r="EV163" s="2">
        <v>0</v>
      </c>
      <c r="EW163" s="2">
        <v>65.3</v>
      </c>
      <c r="EX163" s="2">
        <v>0</v>
      </c>
      <c r="EY163" s="2">
        <v>0</v>
      </c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>
        <v>0</v>
      </c>
      <c r="FR163" s="2">
        <v>0</v>
      </c>
      <c r="FS163" s="2">
        <v>0</v>
      </c>
      <c r="FT163" s="2"/>
      <c r="FU163" s="2"/>
      <c r="FV163" s="2"/>
      <c r="FW163" s="2"/>
      <c r="FX163" s="2">
        <v>87</v>
      </c>
      <c r="FY163" s="2">
        <v>44</v>
      </c>
      <c r="FZ163" s="2"/>
      <c r="GA163" s="2" t="s">
        <v>3</v>
      </c>
      <c r="GB163" s="2"/>
      <c r="GC163" s="2"/>
      <c r="GD163" s="2">
        <v>1</v>
      </c>
      <c r="GE163" s="2"/>
      <c r="GF163" s="2">
        <v>-1276927813</v>
      </c>
      <c r="GG163" s="2">
        <v>2</v>
      </c>
      <c r="GH163" s="2">
        <v>1</v>
      </c>
      <c r="GI163" s="2">
        <v>-2</v>
      </c>
      <c r="GJ163" s="2">
        <v>0</v>
      </c>
      <c r="GK163" s="2">
        <v>0</v>
      </c>
      <c r="GL163" s="2">
        <f t="shared" ref="GL163:GL180" si="127">ROUND(IF(AND(BH163=3,BI163=3,FS163&lt;&gt;0),P163,0),2)</f>
        <v>0</v>
      </c>
      <c r="GM163" s="2">
        <f t="shared" ref="GM163:GM180" si="128">ROUND(O163+X163+Y163,2)+GX163</f>
        <v>5587.92</v>
      </c>
      <c r="GN163" s="2">
        <f t="shared" ref="GN163:GN180" si="129">IF(OR(BI163=0,BI163=1),GM163-GX163,0)</f>
        <v>5587.92</v>
      </c>
      <c r="GO163" s="2">
        <f t="shared" ref="GO163:GO180" si="130">IF(BI163=2,GM163-GX163,0)</f>
        <v>0</v>
      </c>
      <c r="GP163" s="2">
        <f t="shared" ref="GP163:GP180" si="131">IF(BI163=4,GM163-GX163,0)</f>
        <v>0</v>
      </c>
      <c r="GQ163" s="2"/>
      <c r="GR163" s="2">
        <v>0</v>
      </c>
      <c r="GS163" s="2">
        <v>3</v>
      </c>
      <c r="GT163" s="2">
        <v>0</v>
      </c>
      <c r="GU163" s="2" t="s">
        <v>3</v>
      </c>
      <c r="GV163" s="2">
        <f t="shared" ref="GV163:GV180" si="132">ROUND((GT163),6)</f>
        <v>0</v>
      </c>
      <c r="GW163" s="2">
        <v>1</v>
      </c>
      <c r="GX163" s="2">
        <f t="shared" ref="GX163:GX180" si="133">ROUND(HC163*I163,2)</f>
        <v>0</v>
      </c>
      <c r="GY163" s="2"/>
      <c r="GZ163" s="2"/>
      <c r="HA163" s="2">
        <v>0</v>
      </c>
      <c r="HB163" s="2">
        <v>0</v>
      </c>
      <c r="HC163" s="2">
        <f t="shared" ref="HC163:HC180" si="134">GV163*GW163</f>
        <v>0</v>
      </c>
      <c r="HD163" s="2"/>
      <c r="HE163" s="2" t="s">
        <v>3</v>
      </c>
      <c r="HF163" s="2" t="s">
        <v>3</v>
      </c>
      <c r="HG163" s="2"/>
      <c r="HH163" s="2"/>
      <c r="HI163" s="2"/>
      <c r="HJ163" s="2"/>
      <c r="HK163" s="2"/>
      <c r="HL163" s="2"/>
      <c r="HM163" s="2" t="s">
        <v>3</v>
      </c>
      <c r="HN163" s="2" t="s">
        <v>120</v>
      </c>
      <c r="HO163" s="2" t="s">
        <v>121</v>
      </c>
      <c r="HP163" s="2" t="s">
        <v>119</v>
      </c>
      <c r="HQ163" s="2" t="s">
        <v>119</v>
      </c>
      <c r="HR163" s="2"/>
      <c r="HS163" s="2">
        <v>0</v>
      </c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>
        <v>0</v>
      </c>
      <c r="IL163" s="2"/>
      <c r="IM163" s="2"/>
      <c r="IN163" s="2"/>
      <c r="IO163" s="2"/>
      <c r="IP163" s="2"/>
      <c r="IQ163" s="2"/>
      <c r="IR163" s="2"/>
      <c r="IS163" s="2"/>
      <c r="IT163" s="2"/>
      <c r="IU163" s="2"/>
    </row>
    <row r="164" spans="1:255" x14ac:dyDescent="0.2">
      <c r="A164" s="2">
        <v>17</v>
      </c>
      <c r="B164" s="2">
        <v>1</v>
      </c>
      <c r="C164" s="2">
        <f>ROW(SmtRes!A133)</f>
        <v>133</v>
      </c>
      <c r="D164" s="2">
        <f>ROW(EtalonRes!A132)</f>
        <v>132</v>
      </c>
      <c r="E164" s="2" t="s">
        <v>3</v>
      </c>
      <c r="F164" s="2" t="s">
        <v>218</v>
      </c>
      <c r="G164" s="2" t="s">
        <v>219</v>
      </c>
      <c r="H164" s="2" t="s">
        <v>216</v>
      </c>
      <c r="I164" s="2">
        <v>0</v>
      </c>
      <c r="J164" s="2">
        <v>0</v>
      </c>
      <c r="K164" s="2">
        <v>0</v>
      </c>
      <c r="L164" s="2"/>
      <c r="M164" s="2"/>
      <c r="N164" s="2"/>
      <c r="O164" s="2">
        <f t="shared" si="115"/>
        <v>0</v>
      </c>
      <c r="P164" s="2">
        <f>SUMIF(SmtRes!AQ120:'SmtRes'!AQ133,"=1",SmtRes!DF120:'SmtRes'!DF133)</f>
        <v>0</v>
      </c>
      <c r="Q164" s="2">
        <f>SUMIF(SmtRes!AQ120:'SmtRes'!AQ133,"=1",SmtRes!DG120:'SmtRes'!DG133)</f>
        <v>0</v>
      </c>
      <c r="R164" s="2">
        <f>SUMIF(SmtRes!AQ120:'SmtRes'!AQ133,"=1",SmtRes!DH120:'SmtRes'!DH133)</f>
        <v>0</v>
      </c>
      <c r="S164" s="2">
        <f>SUMIF(SmtRes!AQ120:'SmtRes'!AQ133,"=1",SmtRes!DI120:'SmtRes'!DI133)</f>
        <v>0</v>
      </c>
      <c r="T164" s="2">
        <f t="shared" si="116"/>
        <v>0</v>
      </c>
      <c r="U164" s="2">
        <f>SUMIF(SmtRes!AQ120:'SmtRes'!AQ133,"=1",SmtRes!CV120:'SmtRes'!CV133)</f>
        <v>0</v>
      </c>
      <c r="V164" s="2">
        <f>SUMIF(SmtRes!AQ120:'SmtRes'!AQ133,"=1",SmtRes!CW120:'SmtRes'!CW133)</f>
        <v>0</v>
      </c>
      <c r="W164" s="2">
        <f t="shared" si="117"/>
        <v>0</v>
      </c>
      <c r="X164" s="2">
        <f t="shared" si="118"/>
        <v>0</v>
      </c>
      <c r="Y164" s="2">
        <f t="shared" si="119"/>
        <v>0</v>
      </c>
      <c r="Z164" s="2"/>
      <c r="AA164" s="2">
        <v>-1</v>
      </c>
      <c r="AB164" s="2">
        <f>ROUND((AC164+AD164+AF164),6)</f>
        <v>55438.123473</v>
      </c>
      <c r="AC164" s="2">
        <f>ROUND((SUM(SmtRes!BQ120:'SmtRes'!BQ133)),6)</f>
        <v>812.59407299999998</v>
      </c>
      <c r="AD164" s="2">
        <f>ROUND((((SUM(SmtRes!BR120:'SmtRes'!BR133))-(SUM(SmtRes!BS120:'SmtRes'!BS133)))+AE164),6)</f>
        <v>1496.0794000000001</v>
      </c>
      <c r="AE164" s="2">
        <f>ROUND((SUM(SmtRes!BS120:'SmtRes'!BS133)),6)</f>
        <v>1369.7366999999999</v>
      </c>
      <c r="AF164" s="2">
        <f>ROUND((SUM(SmtRes!BT120:'SmtRes'!BT133)),6)</f>
        <v>53129.45</v>
      </c>
      <c r="AG164" s="2">
        <f t="shared" si="120"/>
        <v>0</v>
      </c>
      <c r="AH164" s="2">
        <f>(SUM(SmtRes!BU120:'SmtRes'!BU133))</f>
        <v>72.5</v>
      </c>
      <c r="AI164" s="2">
        <f>(SUM(SmtRes!BV120:'SmtRes'!BV133))</f>
        <v>1.77</v>
      </c>
      <c r="AJ164" s="2">
        <f t="shared" si="121"/>
        <v>0</v>
      </c>
      <c r="AK164" s="2">
        <v>56807.860173000008</v>
      </c>
      <c r="AL164" s="2">
        <v>812.59407300000009</v>
      </c>
      <c r="AM164" s="2">
        <v>1496.0794000000001</v>
      </c>
      <c r="AN164" s="2">
        <v>1369.7366999999999</v>
      </c>
      <c r="AO164" s="2">
        <v>53129.450000000004</v>
      </c>
      <c r="AP164" s="2">
        <v>0</v>
      </c>
      <c r="AQ164" s="2">
        <v>72.5</v>
      </c>
      <c r="AR164" s="2">
        <v>1.77</v>
      </c>
      <c r="AS164" s="2">
        <v>0</v>
      </c>
      <c r="AT164" s="2">
        <v>121</v>
      </c>
      <c r="AU164" s="2">
        <v>72</v>
      </c>
      <c r="AV164" s="2">
        <v>1</v>
      </c>
      <c r="AW164" s="2">
        <v>1</v>
      </c>
      <c r="AX164" s="2"/>
      <c r="AY164" s="2"/>
      <c r="AZ164" s="2">
        <v>1</v>
      </c>
      <c r="BA164" s="2">
        <v>1</v>
      </c>
      <c r="BB164" s="2">
        <v>1</v>
      </c>
      <c r="BC164" s="2">
        <v>1</v>
      </c>
      <c r="BD164" s="2" t="s">
        <v>3</v>
      </c>
      <c r="BE164" s="2" t="s">
        <v>3</v>
      </c>
      <c r="BF164" s="2" t="s">
        <v>3</v>
      </c>
      <c r="BG164" s="2" t="s">
        <v>3</v>
      </c>
      <c r="BH164" s="2">
        <v>0</v>
      </c>
      <c r="BI164" s="2">
        <v>1</v>
      </c>
      <c r="BJ164" s="2" t="s">
        <v>220</v>
      </c>
      <c r="BK164" s="2"/>
      <c r="BL164" s="2"/>
      <c r="BM164" s="2">
        <v>16001</v>
      </c>
      <c r="BN164" s="2">
        <v>0</v>
      </c>
      <c r="BO164" s="2" t="s">
        <v>3</v>
      </c>
      <c r="BP164" s="2">
        <v>0</v>
      </c>
      <c r="BQ164" s="2">
        <v>2</v>
      </c>
      <c r="BR164" s="2">
        <v>0</v>
      </c>
      <c r="BS164" s="2">
        <v>1</v>
      </c>
      <c r="BT164" s="2">
        <v>1</v>
      </c>
      <c r="BU164" s="2">
        <v>1</v>
      </c>
      <c r="BV164" s="2">
        <v>1</v>
      </c>
      <c r="BW164" s="2">
        <v>1</v>
      </c>
      <c r="BX164" s="2">
        <v>1</v>
      </c>
      <c r="BY164" s="2" t="s">
        <v>3</v>
      </c>
      <c r="BZ164" s="2">
        <v>121</v>
      </c>
      <c r="CA164" s="2">
        <v>72</v>
      </c>
      <c r="CB164" s="2" t="s">
        <v>3</v>
      </c>
      <c r="CC164" s="2"/>
      <c r="CD164" s="2"/>
      <c r="CE164" s="2">
        <v>0</v>
      </c>
      <c r="CF164" s="2">
        <v>0</v>
      </c>
      <c r="CG164" s="2">
        <v>0</v>
      </c>
      <c r="CH164" s="2"/>
      <c r="CI164" s="2"/>
      <c r="CJ164" s="2"/>
      <c r="CK164" s="2"/>
      <c r="CL164" s="2"/>
      <c r="CM164" s="2">
        <v>0</v>
      </c>
      <c r="CN164" s="2" t="s">
        <v>3</v>
      </c>
      <c r="CO164" s="2">
        <v>0</v>
      </c>
      <c r="CP164" s="2">
        <f t="shared" si="122"/>
        <v>0</v>
      </c>
      <c r="CQ164" s="2">
        <f>SUMIF(SmtRes!AQ120:'SmtRes'!AQ133,"=1",SmtRes!AA120:'SmtRes'!AA133)</f>
        <v>115272.06999999999</v>
      </c>
      <c r="CR164" s="2">
        <f>SUMIF(SmtRes!AQ120:'SmtRes'!AQ133,"=1",SmtRes!AB120:'SmtRes'!AB133)</f>
        <v>3317.5099999999998</v>
      </c>
      <c r="CS164" s="2">
        <f>SUMIF(SmtRes!AQ120:'SmtRes'!AQ133,"=1",SmtRes!AC120:'SmtRes'!AC133)</f>
        <v>2661.87</v>
      </c>
      <c r="CT164" s="2">
        <f>SUMIF(SmtRes!AQ120:'SmtRes'!AQ133,"=1",SmtRes!AD120:'SmtRes'!AD133)</f>
        <v>732.82</v>
      </c>
      <c r="CU164" s="2">
        <f t="shared" si="123"/>
        <v>0</v>
      </c>
      <c r="CV164" s="2">
        <f>SUMIF(SmtRes!AQ120:'SmtRes'!AQ133,"=1",SmtRes!BU120:'SmtRes'!BU133)</f>
        <v>72.5</v>
      </c>
      <c r="CW164" s="2">
        <f>SUMIF(SmtRes!AQ120:'SmtRes'!AQ133,"=1",SmtRes!BV120:'SmtRes'!BV133)</f>
        <v>1.77</v>
      </c>
      <c r="CX164" s="2">
        <f t="shared" si="124"/>
        <v>0</v>
      </c>
      <c r="CY164" s="2">
        <f t="shared" si="125"/>
        <v>0</v>
      </c>
      <c r="CZ164" s="2">
        <f t="shared" si="126"/>
        <v>0</v>
      </c>
      <c r="DA164" s="2"/>
      <c r="DB164" s="2"/>
      <c r="DC164" s="2" t="s">
        <v>3</v>
      </c>
      <c r="DD164" s="2" t="s">
        <v>3</v>
      </c>
      <c r="DE164" s="2" t="s">
        <v>3</v>
      </c>
      <c r="DF164" s="2" t="s">
        <v>3</v>
      </c>
      <c r="DG164" s="2" t="s">
        <v>3</v>
      </c>
      <c r="DH164" s="2" t="s">
        <v>3</v>
      </c>
      <c r="DI164" s="2" t="s">
        <v>3</v>
      </c>
      <c r="DJ164" s="2" t="s">
        <v>3</v>
      </c>
      <c r="DK164" s="2" t="s">
        <v>3</v>
      </c>
      <c r="DL164" s="2" t="s">
        <v>3</v>
      </c>
      <c r="DM164" s="2" t="s">
        <v>3</v>
      </c>
      <c r="DN164" s="2">
        <v>0</v>
      </c>
      <c r="DO164" s="2">
        <v>0</v>
      </c>
      <c r="DP164" s="2">
        <v>1</v>
      </c>
      <c r="DQ164" s="2">
        <v>1</v>
      </c>
      <c r="DR164" s="2"/>
      <c r="DS164" s="2"/>
      <c r="DT164" s="2"/>
      <c r="DU164" s="2">
        <v>1003</v>
      </c>
      <c r="DV164" s="2" t="s">
        <v>216</v>
      </c>
      <c r="DW164" s="2" t="s">
        <v>216</v>
      </c>
      <c r="DX164" s="2">
        <v>100</v>
      </c>
      <c r="DY164" s="2"/>
      <c r="DZ164" s="2" t="s">
        <v>3</v>
      </c>
      <c r="EA164" s="2" t="s">
        <v>3</v>
      </c>
      <c r="EB164" s="2" t="s">
        <v>3</v>
      </c>
      <c r="EC164" s="2" t="s">
        <v>3</v>
      </c>
      <c r="ED164" s="2"/>
      <c r="EE164" s="2">
        <v>89369858</v>
      </c>
      <c r="EF164" s="2">
        <v>2</v>
      </c>
      <c r="EG164" s="2" t="s">
        <v>159</v>
      </c>
      <c r="EH164" s="2">
        <v>16</v>
      </c>
      <c r="EI164" s="2" t="s">
        <v>160</v>
      </c>
      <c r="EJ164" s="2">
        <v>1</v>
      </c>
      <c r="EK164" s="2">
        <v>16001</v>
      </c>
      <c r="EL164" s="2" t="s">
        <v>161</v>
      </c>
      <c r="EM164" s="2" t="s">
        <v>162</v>
      </c>
      <c r="EN164" s="2"/>
      <c r="EO164" s="2" t="s">
        <v>3</v>
      </c>
      <c r="EP164" s="2"/>
      <c r="EQ164" s="2">
        <v>1024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72.5</v>
      </c>
      <c r="EX164" s="2">
        <v>1.77</v>
      </c>
      <c r="EY164" s="2">
        <v>0</v>
      </c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>
        <v>0</v>
      </c>
      <c r="FR164" s="2">
        <v>0</v>
      </c>
      <c r="FS164" s="2">
        <v>0</v>
      </c>
      <c r="FT164" s="2"/>
      <c r="FU164" s="2"/>
      <c r="FV164" s="2"/>
      <c r="FW164" s="2"/>
      <c r="FX164" s="2">
        <v>121</v>
      </c>
      <c r="FY164" s="2">
        <v>72</v>
      </c>
      <c r="FZ164" s="2"/>
      <c r="GA164" s="2" t="s">
        <v>3</v>
      </c>
      <c r="GB164" s="2"/>
      <c r="GC164" s="2"/>
      <c r="GD164" s="2">
        <v>1</v>
      </c>
      <c r="GE164" s="2"/>
      <c r="GF164" s="2">
        <v>1691801346</v>
      </c>
      <c r="GG164" s="2">
        <v>2</v>
      </c>
      <c r="GH164" s="2">
        <v>1</v>
      </c>
      <c r="GI164" s="2">
        <v>-2</v>
      </c>
      <c r="GJ164" s="2">
        <v>0</v>
      </c>
      <c r="GK164" s="2">
        <v>0</v>
      </c>
      <c r="GL164" s="2">
        <f t="shared" si="127"/>
        <v>0</v>
      </c>
      <c r="GM164" s="2">
        <f t="shared" si="128"/>
        <v>0</v>
      </c>
      <c r="GN164" s="2">
        <f t="shared" si="129"/>
        <v>0</v>
      </c>
      <c r="GO164" s="2">
        <f t="shared" si="130"/>
        <v>0</v>
      </c>
      <c r="GP164" s="2">
        <f t="shared" si="131"/>
        <v>0</v>
      </c>
      <c r="GQ164" s="2"/>
      <c r="GR164" s="2">
        <v>0</v>
      </c>
      <c r="GS164" s="2">
        <v>3</v>
      </c>
      <c r="GT164" s="2">
        <v>0</v>
      </c>
      <c r="GU164" s="2" t="s">
        <v>3</v>
      </c>
      <c r="GV164" s="2">
        <f t="shared" si="132"/>
        <v>0</v>
      </c>
      <c r="GW164" s="2">
        <v>1</v>
      </c>
      <c r="GX164" s="2">
        <f t="shared" si="133"/>
        <v>0</v>
      </c>
      <c r="GY164" s="2"/>
      <c r="GZ164" s="2"/>
      <c r="HA164" s="2">
        <v>0</v>
      </c>
      <c r="HB164" s="2">
        <v>0</v>
      </c>
      <c r="HC164" s="2">
        <f t="shared" si="134"/>
        <v>0</v>
      </c>
      <c r="HD164" s="2"/>
      <c r="HE164" s="2" t="s">
        <v>3</v>
      </c>
      <c r="HF164" s="2" t="s">
        <v>3</v>
      </c>
      <c r="HG164" s="2"/>
      <c r="HH164" s="2"/>
      <c r="HI164" s="2"/>
      <c r="HJ164" s="2"/>
      <c r="HK164" s="2"/>
      <c r="HL164" s="2"/>
      <c r="HM164" s="2" t="s">
        <v>3</v>
      </c>
      <c r="HN164" s="2" t="s">
        <v>164</v>
      </c>
      <c r="HO164" s="2" t="s">
        <v>165</v>
      </c>
      <c r="HP164" s="2" t="s">
        <v>160</v>
      </c>
      <c r="HQ164" s="2" t="s">
        <v>160</v>
      </c>
      <c r="HR164" s="2"/>
      <c r="HS164" s="2">
        <v>0</v>
      </c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>
        <v>0</v>
      </c>
      <c r="IL164" s="2"/>
      <c r="IM164" s="2"/>
      <c r="IN164" s="2"/>
      <c r="IO164" s="2"/>
      <c r="IP164" s="2"/>
      <c r="IQ164" s="2"/>
      <c r="IR164" s="2"/>
      <c r="IS164" s="2"/>
      <c r="IT164" s="2"/>
      <c r="IU164" s="2"/>
    </row>
    <row r="165" spans="1:255" x14ac:dyDescent="0.2">
      <c r="A165" s="2">
        <v>18</v>
      </c>
      <c r="B165" s="2">
        <v>1</v>
      </c>
      <c r="C165" s="2">
        <v>132</v>
      </c>
      <c r="D165" s="2"/>
      <c r="E165" s="2" t="s">
        <v>3</v>
      </c>
      <c r="F165" s="2" t="s">
        <v>221</v>
      </c>
      <c r="G165" s="2" t="s">
        <v>222</v>
      </c>
      <c r="H165" s="2" t="s">
        <v>223</v>
      </c>
      <c r="I165" s="2">
        <f>I164*J165</f>
        <v>0</v>
      </c>
      <c r="J165" s="2">
        <v>0</v>
      </c>
      <c r="K165" s="2">
        <v>0</v>
      </c>
      <c r="L165" s="2"/>
      <c r="M165" s="2"/>
      <c r="N165" s="2"/>
      <c r="O165" s="2">
        <f t="shared" si="115"/>
        <v>0</v>
      </c>
      <c r="P165" s="2">
        <f>ROUND(CQ165*I165,2)</f>
        <v>0</v>
      </c>
      <c r="Q165" s="2">
        <f>ROUND(CR165*I165,2)</f>
        <v>0</v>
      </c>
      <c r="R165" s="2">
        <f>ROUND(CS165*I165,2)</f>
        <v>0</v>
      </c>
      <c r="S165" s="2">
        <f>ROUND(CT165*I165,2)</f>
        <v>0</v>
      </c>
      <c r="T165" s="2">
        <f t="shared" si="116"/>
        <v>0</v>
      </c>
      <c r="U165" s="2">
        <f>ROUND(CV165*I165,7)</f>
        <v>0</v>
      </c>
      <c r="V165" s="2">
        <f>ROUND(CW165*I165,7)</f>
        <v>0</v>
      </c>
      <c r="W165" s="2">
        <f t="shared" si="117"/>
        <v>0</v>
      </c>
      <c r="X165" s="2">
        <f t="shared" si="118"/>
        <v>0</v>
      </c>
      <c r="Y165" s="2">
        <f t="shared" si="119"/>
        <v>0</v>
      </c>
      <c r="Z165" s="2"/>
      <c r="AA165" s="2">
        <v>-1</v>
      </c>
      <c r="AB165" s="2">
        <f>ROUND((AC165+AD165+AF165),6)</f>
        <v>0</v>
      </c>
      <c r="AC165" s="2">
        <f>ROUND((ES165),6)</f>
        <v>0</v>
      </c>
      <c r="AD165" s="2">
        <f>ROUND((((ET165)-(EU165))+AE165),6)</f>
        <v>0</v>
      </c>
      <c r="AE165" s="2">
        <f>ROUND((EU165),6)</f>
        <v>0</v>
      </c>
      <c r="AF165" s="2">
        <f>ROUND((EV165),6)</f>
        <v>0</v>
      </c>
      <c r="AG165" s="2">
        <f t="shared" si="120"/>
        <v>0</v>
      </c>
      <c r="AH165" s="2">
        <f>(EW165)</f>
        <v>0</v>
      </c>
      <c r="AI165" s="2">
        <f>(EX165)</f>
        <v>0</v>
      </c>
      <c r="AJ165" s="2">
        <f t="shared" si="121"/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121</v>
      </c>
      <c r="AU165" s="2">
        <v>72</v>
      </c>
      <c r="AV165" s="2">
        <v>1</v>
      </c>
      <c r="AW165" s="2">
        <v>1</v>
      </c>
      <c r="AX165" s="2"/>
      <c r="AY165" s="2"/>
      <c r="AZ165" s="2">
        <v>1</v>
      </c>
      <c r="BA165" s="2">
        <v>1</v>
      </c>
      <c r="BB165" s="2">
        <v>1</v>
      </c>
      <c r="BC165" s="2">
        <v>1</v>
      </c>
      <c r="BD165" s="2" t="s">
        <v>3</v>
      </c>
      <c r="BE165" s="2" t="s">
        <v>3</v>
      </c>
      <c r="BF165" s="2" t="s">
        <v>3</v>
      </c>
      <c r="BG165" s="2" t="s">
        <v>3</v>
      </c>
      <c r="BH165" s="2">
        <v>3</v>
      </c>
      <c r="BI165" s="2">
        <v>1</v>
      </c>
      <c r="BJ165" s="2" t="s">
        <v>3</v>
      </c>
      <c r="BK165" s="2"/>
      <c r="BL165" s="2"/>
      <c r="BM165" s="2">
        <v>16001</v>
      </c>
      <c r="BN165" s="2">
        <v>0</v>
      </c>
      <c r="BO165" s="2" t="s">
        <v>3</v>
      </c>
      <c r="BP165" s="2">
        <v>0</v>
      </c>
      <c r="BQ165" s="2">
        <v>2</v>
      </c>
      <c r="BR165" s="2">
        <v>0</v>
      </c>
      <c r="BS165" s="2">
        <v>1</v>
      </c>
      <c r="BT165" s="2">
        <v>1</v>
      </c>
      <c r="BU165" s="2">
        <v>1</v>
      </c>
      <c r="BV165" s="2">
        <v>1</v>
      </c>
      <c r="BW165" s="2">
        <v>1</v>
      </c>
      <c r="BX165" s="2">
        <v>1</v>
      </c>
      <c r="BY165" s="2" t="s">
        <v>3</v>
      </c>
      <c r="BZ165" s="2">
        <v>121</v>
      </c>
      <c r="CA165" s="2">
        <v>72</v>
      </c>
      <c r="CB165" s="2" t="s">
        <v>3</v>
      </c>
      <c r="CC165" s="2"/>
      <c r="CD165" s="2"/>
      <c r="CE165" s="2">
        <v>0</v>
      </c>
      <c r="CF165" s="2">
        <v>0</v>
      </c>
      <c r="CG165" s="2">
        <v>0</v>
      </c>
      <c r="CH165" s="2"/>
      <c r="CI165" s="2"/>
      <c r="CJ165" s="2"/>
      <c r="CK165" s="2"/>
      <c r="CL165" s="2"/>
      <c r="CM165" s="2">
        <v>0</v>
      </c>
      <c r="CN165" s="2" t="s">
        <v>3</v>
      </c>
      <c r="CO165" s="2">
        <v>0</v>
      </c>
      <c r="CP165" s="2">
        <f t="shared" si="122"/>
        <v>0</v>
      </c>
      <c r="CQ165" s="2">
        <f>ROUND(AL165*BC165,2)</f>
        <v>0</v>
      </c>
      <c r="CR165" s="2">
        <f>ROUND(AM165*BB165,2)</f>
        <v>0</v>
      </c>
      <c r="CS165" s="2">
        <f>ROUND(AN165*BS165,2)</f>
        <v>0</v>
      </c>
      <c r="CT165" s="2">
        <f>ROUND(AO165*BA165,2)</f>
        <v>0</v>
      </c>
      <c r="CU165" s="2">
        <f t="shared" si="123"/>
        <v>0</v>
      </c>
      <c r="CV165" s="2">
        <f>AH165</f>
        <v>0</v>
      </c>
      <c r="CW165" s="2">
        <f>AI165</f>
        <v>0</v>
      </c>
      <c r="CX165" s="2">
        <f t="shared" si="124"/>
        <v>0</v>
      </c>
      <c r="CY165" s="2">
        <f t="shared" si="125"/>
        <v>0</v>
      </c>
      <c r="CZ165" s="2">
        <f t="shared" si="126"/>
        <v>0</v>
      </c>
      <c r="DA165" s="2"/>
      <c r="DB165" s="2"/>
      <c r="DC165" s="2" t="s">
        <v>3</v>
      </c>
      <c r="DD165" s="2" t="s">
        <v>3</v>
      </c>
      <c r="DE165" s="2" t="s">
        <v>3</v>
      </c>
      <c r="DF165" s="2" t="s">
        <v>3</v>
      </c>
      <c r="DG165" s="2" t="s">
        <v>3</v>
      </c>
      <c r="DH165" s="2" t="s">
        <v>3</v>
      </c>
      <c r="DI165" s="2" t="s">
        <v>3</v>
      </c>
      <c r="DJ165" s="2" t="s">
        <v>3</v>
      </c>
      <c r="DK165" s="2" t="s">
        <v>3</v>
      </c>
      <c r="DL165" s="2" t="s">
        <v>3</v>
      </c>
      <c r="DM165" s="2" t="s">
        <v>3</v>
      </c>
      <c r="DN165" s="2">
        <v>0</v>
      </c>
      <c r="DO165" s="2">
        <v>0</v>
      </c>
      <c r="DP165" s="2">
        <v>1</v>
      </c>
      <c r="DQ165" s="2">
        <v>1</v>
      </c>
      <c r="DR165" s="2"/>
      <c r="DS165" s="2"/>
      <c r="DT165" s="2"/>
      <c r="DU165" s="2">
        <v>1009</v>
      </c>
      <c r="DV165" s="2" t="s">
        <v>223</v>
      </c>
      <c r="DW165" s="2" t="s">
        <v>223</v>
      </c>
      <c r="DX165" s="2">
        <v>1</v>
      </c>
      <c r="DY165" s="2"/>
      <c r="DZ165" s="2" t="s">
        <v>3</v>
      </c>
      <c r="EA165" s="2" t="s">
        <v>3</v>
      </c>
      <c r="EB165" s="2" t="s">
        <v>3</v>
      </c>
      <c r="EC165" s="2" t="s">
        <v>3</v>
      </c>
      <c r="ED165" s="2"/>
      <c r="EE165" s="2">
        <v>89369858</v>
      </c>
      <c r="EF165" s="2">
        <v>2</v>
      </c>
      <c r="EG165" s="2" t="s">
        <v>159</v>
      </c>
      <c r="EH165" s="2">
        <v>16</v>
      </c>
      <c r="EI165" s="2" t="s">
        <v>160</v>
      </c>
      <c r="EJ165" s="2">
        <v>1</v>
      </c>
      <c r="EK165" s="2">
        <v>16001</v>
      </c>
      <c r="EL165" s="2" t="s">
        <v>161</v>
      </c>
      <c r="EM165" s="2" t="s">
        <v>162</v>
      </c>
      <c r="EN165" s="2"/>
      <c r="EO165" s="2" t="s">
        <v>3</v>
      </c>
      <c r="EP165" s="2"/>
      <c r="EQ165" s="2">
        <v>1024</v>
      </c>
      <c r="ER165" s="2">
        <v>0</v>
      </c>
      <c r="ES165" s="2">
        <v>0</v>
      </c>
      <c r="ET165" s="2">
        <v>0</v>
      </c>
      <c r="EU165" s="2">
        <v>0</v>
      </c>
      <c r="EV165" s="2">
        <v>0</v>
      </c>
      <c r="EW165" s="2">
        <v>0</v>
      </c>
      <c r="EX165" s="2">
        <v>0</v>
      </c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>
        <v>0</v>
      </c>
      <c r="FR165" s="2">
        <v>0</v>
      </c>
      <c r="FS165" s="2">
        <v>0</v>
      </c>
      <c r="FT165" s="2"/>
      <c r="FU165" s="2"/>
      <c r="FV165" s="2"/>
      <c r="FW165" s="2"/>
      <c r="FX165" s="2">
        <v>121</v>
      </c>
      <c r="FY165" s="2">
        <v>72</v>
      </c>
      <c r="FZ165" s="2"/>
      <c r="GA165" s="2" t="s">
        <v>3</v>
      </c>
      <c r="GB165" s="2"/>
      <c r="GC165" s="2"/>
      <c r="GD165" s="2">
        <v>1</v>
      </c>
      <c r="GE165" s="2"/>
      <c r="GF165" s="2">
        <v>1447119578</v>
      </c>
      <c r="GG165" s="2">
        <v>2</v>
      </c>
      <c r="GH165" s="2">
        <v>1</v>
      </c>
      <c r="GI165" s="2">
        <v>-2</v>
      </c>
      <c r="GJ165" s="2">
        <v>0</v>
      </c>
      <c r="GK165" s="2">
        <v>0</v>
      </c>
      <c r="GL165" s="2">
        <f t="shared" si="127"/>
        <v>0</v>
      </c>
      <c r="GM165" s="2">
        <f t="shared" si="128"/>
        <v>0</v>
      </c>
      <c r="GN165" s="2">
        <f t="shared" si="129"/>
        <v>0</v>
      </c>
      <c r="GO165" s="2">
        <f t="shared" si="130"/>
        <v>0</v>
      </c>
      <c r="GP165" s="2">
        <f t="shared" si="131"/>
        <v>0</v>
      </c>
      <c r="GQ165" s="2"/>
      <c r="GR165" s="2">
        <v>0</v>
      </c>
      <c r="GS165" s="2">
        <v>3</v>
      </c>
      <c r="GT165" s="2">
        <v>0</v>
      </c>
      <c r="GU165" s="2" t="s">
        <v>3</v>
      </c>
      <c r="GV165" s="2">
        <f t="shared" si="132"/>
        <v>0</v>
      </c>
      <c r="GW165" s="2">
        <v>1</v>
      </c>
      <c r="GX165" s="2">
        <f t="shared" si="133"/>
        <v>0</v>
      </c>
      <c r="GY165" s="2"/>
      <c r="GZ165" s="2"/>
      <c r="HA165" s="2">
        <v>0</v>
      </c>
      <c r="HB165" s="2">
        <v>0</v>
      </c>
      <c r="HC165" s="2">
        <f t="shared" si="134"/>
        <v>0</v>
      </c>
      <c r="HD165" s="2"/>
      <c r="HE165" s="2" t="s">
        <v>3</v>
      </c>
      <c r="HF165" s="2" t="s">
        <v>3</v>
      </c>
      <c r="HG165" s="2"/>
      <c r="HH165" s="2"/>
      <c r="HI165" s="2"/>
      <c r="HJ165" s="2"/>
      <c r="HK165" s="2"/>
      <c r="HL165" s="2"/>
      <c r="HM165" s="2" t="s">
        <v>3</v>
      </c>
      <c r="HN165" s="2" t="s">
        <v>164</v>
      </c>
      <c r="HO165" s="2" t="s">
        <v>165</v>
      </c>
      <c r="HP165" s="2" t="s">
        <v>160</v>
      </c>
      <c r="HQ165" s="2" t="s">
        <v>160</v>
      </c>
      <c r="HR165" s="2"/>
      <c r="HS165" s="2">
        <v>0</v>
      </c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>
        <v>0</v>
      </c>
      <c r="IL165" s="2"/>
      <c r="IM165" s="2"/>
      <c r="IN165" s="2"/>
      <c r="IO165" s="2"/>
      <c r="IP165" s="2"/>
      <c r="IQ165" s="2"/>
      <c r="IR165" s="2"/>
      <c r="IS165" s="2"/>
      <c r="IT165" s="2"/>
      <c r="IU165" s="2"/>
    </row>
    <row r="166" spans="1:255" x14ac:dyDescent="0.2">
      <c r="A166" s="2">
        <v>18</v>
      </c>
      <c r="B166" s="2">
        <v>1</v>
      </c>
      <c r="C166" s="2">
        <v>133</v>
      </c>
      <c r="D166" s="2"/>
      <c r="E166" s="2" t="s">
        <v>3</v>
      </c>
      <c r="F166" s="2" t="s">
        <v>224</v>
      </c>
      <c r="G166" s="2" t="s">
        <v>225</v>
      </c>
      <c r="H166" s="2" t="s">
        <v>187</v>
      </c>
      <c r="I166" s="2">
        <f>I164*J166</f>
        <v>0</v>
      </c>
      <c r="J166" s="2">
        <v>100</v>
      </c>
      <c r="K166" s="2">
        <v>100</v>
      </c>
      <c r="L166" s="2"/>
      <c r="M166" s="2"/>
      <c r="N166" s="2"/>
      <c r="O166" s="2">
        <f t="shared" si="115"/>
        <v>0</v>
      </c>
      <c r="P166" s="2">
        <f>ROUND(CQ166*I166,2)</f>
        <v>0</v>
      </c>
      <c r="Q166" s="2">
        <f>ROUND(CR166*I166,2)</f>
        <v>0</v>
      </c>
      <c r="R166" s="2">
        <f>ROUND(CS166*I166,2)</f>
        <v>0</v>
      </c>
      <c r="S166" s="2">
        <f>ROUND(CT166*I166,2)</f>
        <v>0</v>
      </c>
      <c r="T166" s="2">
        <f t="shared" si="116"/>
        <v>0</v>
      </c>
      <c r="U166" s="2">
        <f>ROUND(CV166*I166,7)</f>
        <v>0</v>
      </c>
      <c r="V166" s="2">
        <f>ROUND(CW166*I166,7)</f>
        <v>0</v>
      </c>
      <c r="W166" s="2">
        <f t="shared" si="117"/>
        <v>0</v>
      </c>
      <c r="X166" s="2">
        <f t="shared" si="118"/>
        <v>0</v>
      </c>
      <c r="Y166" s="2">
        <f t="shared" si="119"/>
        <v>0</v>
      </c>
      <c r="Z166" s="2"/>
      <c r="AA166" s="2">
        <v>-1</v>
      </c>
      <c r="AB166" s="2">
        <f>ROUND((AC166+AD166+AF166),6)</f>
        <v>0</v>
      </c>
      <c r="AC166" s="2">
        <f>ROUND((ES166),6)</f>
        <v>0</v>
      </c>
      <c r="AD166" s="2">
        <f>ROUND((((ET166)-(EU166))+AE166),6)</f>
        <v>0</v>
      </c>
      <c r="AE166" s="2">
        <f>ROUND((EU166),6)</f>
        <v>0</v>
      </c>
      <c r="AF166" s="2">
        <f>ROUND((EV166),6)</f>
        <v>0</v>
      </c>
      <c r="AG166" s="2">
        <f t="shared" si="120"/>
        <v>0</v>
      </c>
      <c r="AH166" s="2">
        <f>(EW166)</f>
        <v>0</v>
      </c>
      <c r="AI166" s="2">
        <f>(EX166)</f>
        <v>0</v>
      </c>
      <c r="AJ166" s="2">
        <f t="shared" si="121"/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121</v>
      </c>
      <c r="AU166" s="2">
        <v>72</v>
      </c>
      <c r="AV166" s="2">
        <v>1</v>
      </c>
      <c r="AW166" s="2">
        <v>1</v>
      </c>
      <c r="AX166" s="2"/>
      <c r="AY166" s="2"/>
      <c r="AZ166" s="2">
        <v>1</v>
      </c>
      <c r="BA166" s="2">
        <v>1</v>
      </c>
      <c r="BB166" s="2">
        <v>1</v>
      </c>
      <c r="BC166" s="2">
        <v>1</v>
      </c>
      <c r="BD166" s="2" t="s">
        <v>3</v>
      </c>
      <c r="BE166" s="2" t="s">
        <v>3</v>
      </c>
      <c r="BF166" s="2" t="s">
        <v>3</v>
      </c>
      <c r="BG166" s="2" t="s">
        <v>3</v>
      </c>
      <c r="BH166" s="2">
        <v>3</v>
      </c>
      <c r="BI166" s="2">
        <v>1</v>
      </c>
      <c r="BJ166" s="2" t="s">
        <v>3</v>
      </c>
      <c r="BK166" s="2"/>
      <c r="BL166" s="2"/>
      <c r="BM166" s="2">
        <v>16001</v>
      </c>
      <c r="BN166" s="2">
        <v>0</v>
      </c>
      <c r="BO166" s="2" t="s">
        <v>3</v>
      </c>
      <c r="BP166" s="2">
        <v>0</v>
      </c>
      <c r="BQ166" s="2">
        <v>2</v>
      </c>
      <c r="BR166" s="2">
        <v>0</v>
      </c>
      <c r="BS166" s="2">
        <v>1</v>
      </c>
      <c r="BT166" s="2">
        <v>1</v>
      </c>
      <c r="BU166" s="2">
        <v>1</v>
      </c>
      <c r="BV166" s="2">
        <v>1</v>
      </c>
      <c r="BW166" s="2">
        <v>1</v>
      </c>
      <c r="BX166" s="2">
        <v>1</v>
      </c>
      <c r="BY166" s="2" t="s">
        <v>3</v>
      </c>
      <c r="BZ166" s="2">
        <v>121</v>
      </c>
      <c r="CA166" s="2">
        <v>72</v>
      </c>
      <c r="CB166" s="2" t="s">
        <v>3</v>
      </c>
      <c r="CC166" s="2"/>
      <c r="CD166" s="2"/>
      <c r="CE166" s="2">
        <v>0</v>
      </c>
      <c r="CF166" s="2">
        <v>0</v>
      </c>
      <c r="CG166" s="2">
        <v>0</v>
      </c>
      <c r="CH166" s="2"/>
      <c r="CI166" s="2"/>
      <c r="CJ166" s="2"/>
      <c r="CK166" s="2"/>
      <c r="CL166" s="2"/>
      <c r="CM166" s="2">
        <v>0</v>
      </c>
      <c r="CN166" s="2" t="s">
        <v>3</v>
      </c>
      <c r="CO166" s="2">
        <v>0</v>
      </c>
      <c r="CP166" s="2">
        <f t="shared" si="122"/>
        <v>0</v>
      </c>
      <c r="CQ166" s="2">
        <f>ROUND(AL166*BC166,2)</f>
        <v>0</v>
      </c>
      <c r="CR166" s="2">
        <f>ROUND(AM166*BB166,2)</f>
        <v>0</v>
      </c>
      <c r="CS166" s="2">
        <f>ROUND(AN166*BS166,2)</f>
        <v>0</v>
      </c>
      <c r="CT166" s="2">
        <f>ROUND(AO166*BA166,2)</f>
        <v>0</v>
      </c>
      <c r="CU166" s="2">
        <f t="shared" si="123"/>
        <v>0</v>
      </c>
      <c r="CV166" s="2">
        <f>AH166</f>
        <v>0</v>
      </c>
      <c r="CW166" s="2">
        <f>AI166</f>
        <v>0</v>
      </c>
      <c r="CX166" s="2">
        <f t="shared" si="124"/>
        <v>0</v>
      </c>
      <c r="CY166" s="2">
        <f t="shared" si="125"/>
        <v>0</v>
      </c>
      <c r="CZ166" s="2">
        <f t="shared" si="126"/>
        <v>0</v>
      </c>
      <c r="DA166" s="2"/>
      <c r="DB166" s="2"/>
      <c r="DC166" s="2" t="s">
        <v>3</v>
      </c>
      <c r="DD166" s="2" t="s">
        <v>3</v>
      </c>
      <c r="DE166" s="2" t="s">
        <v>3</v>
      </c>
      <c r="DF166" s="2" t="s">
        <v>3</v>
      </c>
      <c r="DG166" s="2" t="s">
        <v>3</v>
      </c>
      <c r="DH166" s="2" t="s">
        <v>3</v>
      </c>
      <c r="DI166" s="2" t="s">
        <v>3</v>
      </c>
      <c r="DJ166" s="2" t="s">
        <v>3</v>
      </c>
      <c r="DK166" s="2" t="s">
        <v>3</v>
      </c>
      <c r="DL166" s="2" t="s">
        <v>3</v>
      </c>
      <c r="DM166" s="2" t="s">
        <v>3</v>
      </c>
      <c r="DN166" s="2">
        <v>0</v>
      </c>
      <c r="DO166" s="2">
        <v>0</v>
      </c>
      <c r="DP166" s="2">
        <v>1</v>
      </c>
      <c r="DQ166" s="2">
        <v>1</v>
      </c>
      <c r="DR166" s="2"/>
      <c r="DS166" s="2"/>
      <c r="DT166" s="2"/>
      <c r="DU166" s="2">
        <v>1003</v>
      </c>
      <c r="DV166" s="2" t="s">
        <v>187</v>
      </c>
      <c r="DW166" s="2" t="s">
        <v>187</v>
      </c>
      <c r="DX166" s="2">
        <v>1</v>
      </c>
      <c r="DY166" s="2"/>
      <c r="DZ166" s="2" t="s">
        <v>3</v>
      </c>
      <c r="EA166" s="2" t="s">
        <v>3</v>
      </c>
      <c r="EB166" s="2" t="s">
        <v>3</v>
      </c>
      <c r="EC166" s="2" t="s">
        <v>3</v>
      </c>
      <c r="ED166" s="2"/>
      <c r="EE166" s="2">
        <v>89369858</v>
      </c>
      <c r="EF166" s="2">
        <v>2</v>
      </c>
      <c r="EG166" s="2" t="s">
        <v>159</v>
      </c>
      <c r="EH166" s="2">
        <v>16</v>
      </c>
      <c r="EI166" s="2" t="s">
        <v>160</v>
      </c>
      <c r="EJ166" s="2">
        <v>1</v>
      </c>
      <c r="EK166" s="2">
        <v>16001</v>
      </c>
      <c r="EL166" s="2" t="s">
        <v>161</v>
      </c>
      <c r="EM166" s="2" t="s">
        <v>162</v>
      </c>
      <c r="EN166" s="2"/>
      <c r="EO166" s="2" t="s">
        <v>3</v>
      </c>
      <c r="EP166" s="2"/>
      <c r="EQ166" s="2">
        <v>1024</v>
      </c>
      <c r="ER166" s="2">
        <v>0</v>
      </c>
      <c r="ES166" s="2">
        <v>0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>
        <v>0</v>
      </c>
      <c r="FR166" s="2">
        <v>0</v>
      </c>
      <c r="FS166" s="2">
        <v>0</v>
      </c>
      <c r="FT166" s="2"/>
      <c r="FU166" s="2"/>
      <c r="FV166" s="2"/>
      <c r="FW166" s="2"/>
      <c r="FX166" s="2">
        <v>121</v>
      </c>
      <c r="FY166" s="2">
        <v>72</v>
      </c>
      <c r="FZ166" s="2"/>
      <c r="GA166" s="2" t="s">
        <v>3</v>
      </c>
      <c r="GB166" s="2"/>
      <c r="GC166" s="2"/>
      <c r="GD166" s="2">
        <v>1</v>
      </c>
      <c r="GE166" s="2"/>
      <c r="GF166" s="2">
        <v>-2143544928</v>
      </c>
      <c r="GG166" s="2">
        <v>2</v>
      </c>
      <c r="GH166" s="2">
        <v>1</v>
      </c>
      <c r="GI166" s="2">
        <v>-2</v>
      </c>
      <c r="GJ166" s="2">
        <v>0</v>
      </c>
      <c r="GK166" s="2">
        <v>0</v>
      </c>
      <c r="GL166" s="2">
        <f t="shared" si="127"/>
        <v>0</v>
      </c>
      <c r="GM166" s="2">
        <f t="shared" si="128"/>
        <v>0</v>
      </c>
      <c r="GN166" s="2">
        <f t="shared" si="129"/>
        <v>0</v>
      </c>
      <c r="GO166" s="2">
        <f t="shared" si="130"/>
        <v>0</v>
      </c>
      <c r="GP166" s="2">
        <f t="shared" si="131"/>
        <v>0</v>
      </c>
      <c r="GQ166" s="2"/>
      <c r="GR166" s="2">
        <v>0</v>
      </c>
      <c r="GS166" s="2">
        <v>3</v>
      </c>
      <c r="GT166" s="2">
        <v>0</v>
      </c>
      <c r="GU166" s="2" t="s">
        <v>3</v>
      </c>
      <c r="GV166" s="2">
        <f t="shared" si="132"/>
        <v>0</v>
      </c>
      <c r="GW166" s="2">
        <v>1</v>
      </c>
      <c r="GX166" s="2">
        <f t="shared" si="133"/>
        <v>0</v>
      </c>
      <c r="GY166" s="2"/>
      <c r="GZ166" s="2"/>
      <c r="HA166" s="2">
        <v>0</v>
      </c>
      <c r="HB166" s="2">
        <v>0</v>
      </c>
      <c r="HC166" s="2">
        <f t="shared" si="134"/>
        <v>0</v>
      </c>
      <c r="HD166" s="2"/>
      <c r="HE166" s="2" t="s">
        <v>3</v>
      </c>
      <c r="HF166" s="2" t="s">
        <v>3</v>
      </c>
      <c r="HG166" s="2"/>
      <c r="HH166" s="2"/>
      <c r="HI166" s="2"/>
      <c r="HJ166" s="2"/>
      <c r="HK166" s="2"/>
      <c r="HL166" s="2"/>
      <c r="HM166" s="2" t="s">
        <v>3</v>
      </c>
      <c r="HN166" s="2" t="s">
        <v>164</v>
      </c>
      <c r="HO166" s="2" t="s">
        <v>165</v>
      </c>
      <c r="HP166" s="2" t="s">
        <v>160</v>
      </c>
      <c r="HQ166" s="2" t="s">
        <v>160</v>
      </c>
      <c r="HR166" s="2"/>
      <c r="HS166" s="2">
        <v>0</v>
      </c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>
        <v>0</v>
      </c>
      <c r="IL166" s="2"/>
      <c r="IM166" s="2"/>
      <c r="IN166" s="2"/>
      <c r="IO166" s="2"/>
      <c r="IP166" s="2"/>
      <c r="IQ166" s="2"/>
      <c r="IR166" s="2"/>
      <c r="IS166" s="2"/>
      <c r="IT166" s="2"/>
      <c r="IU166" s="2"/>
    </row>
    <row r="167" spans="1:255" ht="409.5" x14ac:dyDescent="0.2">
      <c r="A167" s="2">
        <v>17</v>
      </c>
      <c r="B167" s="2">
        <v>1</v>
      </c>
      <c r="C167" s="2">
        <f>ROW(SmtRes!A145)</f>
        <v>145</v>
      </c>
      <c r="D167" s="2">
        <f>ROW(EtalonRes!A146)</f>
        <v>146</v>
      </c>
      <c r="E167" s="2" t="s">
        <v>226</v>
      </c>
      <c r="F167" s="2" t="s">
        <v>218</v>
      </c>
      <c r="G167" s="2" t="s">
        <v>219</v>
      </c>
      <c r="H167" s="2" t="s">
        <v>216</v>
      </c>
      <c r="I167" s="2">
        <f>ROUND((5)/100,7)</f>
        <v>0.05</v>
      </c>
      <c r="J167" s="2">
        <v>0</v>
      </c>
      <c r="K167" s="2">
        <f>ROUND((5)/100,7)</f>
        <v>0.05</v>
      </c>
      <c r="L167" s="2"/>
      <c r="M167" s="2"/>
      <c r="N167" s="2"/>
      <c r="O167" s="2">
        <f t="shared" si="115"/>
        <v>3839.62</v>
      </c>
      <c r="P167" s="2">
        <f>SUMIF(SmtRes!AQ134:'SmtRes'!AQ145,"=1",SmtRes!DF134:'SmtRes'!DF145)</f>
        <v>57.58</v>
      </c>
      <c r="Q167" s="2">
        <f>SUMIF(SmtRes!AQ134:'SmtRes'!AQ145,"=1",SmtRes!DG134:'SmtRes'!DG145)</f>
        <v>103.34</v>
      </c>
      <c r="R167" s="2">
        <f>SUMIF(SmtRes!AQ134:'SmtRes'!AQ145,"=1",SmtRes!DH134:'SmtRes'!DH145)</f>
        <v>92.460000000000008</v>
      </c>
      <c r="S167" s="2">
        <f>SUMIF(SmtRes!AQ134:'SmtRes'!AQ145,"=1",SmtRes!DI134:'SmtRes'!DI145)</f>
        <v>3586.24</v>
      </c>
      <c r="T167" s="2">
        <f t="shared" si="116"/>
        <v>0</v>
      </c>
      <c r="U167" s="2">
        <f>SUMIF(SmtRes!AQ134:'SmtRes'!AQ145,"=1",SmtRes!CV134:'SmtRes'!CV145)</f>
        <v>4.8937499999999998</v>
      </c>
      <c r="V167" s="2">
        <f>SUMIF(SmtRes!AQ134:'SmtRes'!AQ145,"=1",SmtRes!CW134:'SmtRes'!CW145)</f>
        <v>0.119475</v>
      </c>
      <c r="W167" s="2">
        <f t="shared" si="117"/>
        <v>0</v>
      </c>
      <c r="X167" s="2">
        <f t="shared" si="118"/>
        <v>4451.2299999999996</v>
      </c>
      <c r="Y167" s="2">
        <f t="shared" si="119"/>
        <v>2648.66</v>
      </c>
      <c r="Z167" s="2"/>
      <c r="AA167" s="2">
        <v>92701116</v>
      </c>
      <c r="AB167" s="2">
        <f>ROUND((AC167+AD167+AF167),6)</f>
        <v>74557.058762999994</v>
      </c>
      <c r="AC167" s="2">
        <f>ROUND((SUM(SmtRes!BQ134:'SmtRes'!BQ145)),6)</f>
        <v>812.59407299999998</v>
      </c>
      <c r="AD167" s="2">
        <f>ROUND((((SUM(SmtRes!BR134:'SmtRes'!BR145))-(SUM(SmtRes!BS134:'SmtRes'!BS145)))+AE167),6)</f>
        <v>2019.7071900000001</v>
      </c>
      <c r="AE167" s="2">
        <f>ROUND((SUM(SmtRes!BS134:'SmtRes'!BS145)),6)</f>
        <v>1849.1445450000001</v>
      </c>
      <c r="AF167" s="2">
        <f>ROUND((SUM(SmtRes!BT134:'SmtRes'!BT145)),6)</f>
        <v>71724.757500000007</v>
      </c>
      <c r="AG167" s="2">
        <f t="shared" si="120"/>
        <v>0</v>
      </c>
      <c r="AH167" s="2">
        <f>(SUM(SmtRes!BU134:'SmtRes'!BU145))</f>
        <v>97.875</v>
      </c>
      <c r="AI167" s="2">
        <f>(SUM(SmtRes!BV134:'SmtRes'!BV145))</f>
        <v>2.3895</v>
      </c>
      <c r="AJ167" s="2">
        <f t="shared" si="121"/>
        <v>0</v>
      </c>
      <c r="AK167" s="2">
        <v>56807.860173000008</v>
      </c>
      <c r="AL167" s="2">
        <v>812.59407300000009</v>
      </c>
      <c r="AM167" s="2">
        <v>1496.0794000000001</v>
      </c>
      <c r="AN167" s="2">
        <v>1369.7366999999999</v>
      </c>
      <c r="AO167" s="2">
        <v>53129.450000000004</v>
      </c>
      <c r="AP167" s="2">
        <v>0</v>
      </c>
      <c r="AQ167" s="2">
        <v>72.5</v>
      </c>
      <c r="AR167" s="2">
        <v>1.77</v>
      </c>
      <c r="AS167" s="2">
        <v>0</v>
      </c>
      <c r="AT167" s="2">
        <v>121</v>
      </c>
      <c r="AU167" s="2">
        <v>72</v>
      </c>
      <c r="AV167" s="2">
        <v>1</v>
      </c>
      <c r="AW167" s="2">
        <v>1</v>
      </c>
      <c r="AX167" s="2"/>
      <c r="AY167" s="2"/>
      <c r="AZ167" s="2">
        <v>1</v>
      </c>
      <c r="BA167" s="2">
        <v>1</v>
      </c>
      <c r="BB167" s="2">
        <v>1</v>
      </c>
      <c r="BC167" s="2">
        <v>1</v>
      </c>
      <c r="BD167" s="2" t="s">
        <v>3</v>
      </c>
      <c r="BE167" s="2" t="s">
        <v>3</v>
      </c>
      <c r="BF167" s="2" t="s">
        <v>3</v>
      </c>
      <c r="BG167" s="2" t="s">
        <v>3</v>
      </c>
      <c r="BH167" s="2">
        <v>0</v>
      </c>
      <c r="BI167" s="2">
        <v>1</v>
      </c>
      <c r="BJ167" s="2" t="s">
        <v>220</v>
      </c>
      <c r="BK167" s="2"/>
      <c r="BL167" s="2"/>
      <c r="BM167" s="2">
        <v>16001</v>
      </c>
      <c r="BN167" s="2">
        <v>0</v>
      </c>
      <c r="BO167" s="2" t="s">
        <v>3</v>
      </c>
      <c r="BP167" s="2">
        <v>0</v>
      </c>
      <c r="BQ167" s="2">
        <v>2</v>
      </c>
      <c r="BR167" s="2">
        <v>0</v>
      </c>
      <c r="BS167" s="2">
        <v>1</v>
      </c>
      <c r="BT167" s="2">
        <v>1</v>
      </c>
      <c r="BU167" s="2">
        <v>1</v>
      </c>
      <c r="BV167" s="2">
        <v>1</v>
      </c>
      <c r="BW167" s="2">
        <v>1</v>
      </c>
      <c r="BX167" s="2">
        <v>1</v>
      </c>
      <c r="BY167" s="2" t="s">
        <v>3</v>
      </c>
      <c r="BZ167" s="2">
        <v>121</v>
      </c>
      <c r="CA167" s="2">
        <v>72</v>
      </c>
      <c r="CB167" s="2" t="s">
        <v>3</v>
      </c>
      <c r="CC167" s="2"/>
      <c r="CD167" s="2"/>
      <c r="CE167" s="2">
        <v>0</v>
      </c>
      <c r="CF167" s="2">
        <v>0</v>
      </c>
      <c r="CG167" s="2">
        <v>0</v>
      </c>
      <c r="CH167" s="2"/>
      <c r="CI167" s="2"/>
      <c r="CJ167" s="2"/>
      <c r="CK167" s="2"/>
      <c r="CL167" s="2"/>
      <c r="CM167" s="2">
        <v>0</v>
      </c>
      <c r="CN167" s="7" t="s">
        <v>683</v>
      </c>
      <c r="CO167" s="2">
        <v>0</v>
      </c>
      <c r="CP167" s="2">
        <f t="shared" si="122"/>
        <v>3839.62</v>
      </c>
      <c r="CQ167" s="2">
        <f>SUMIF(SmtRes!AQ134:'SmtRes'!AQ145,"=1",SmtRes!AA134:'SmtRes'!AA145)</f>
        <v>115272.06999999999</v>
      </c>
      <c r="CR167" s="2">
        <f>SUMIF(SmtRes!AQ134:'SmtRes'!AQ145,"=1",SmtRes!AB134:'SmtRes'!AB145)</f>
        <v>3317.5099999999998</v>
      </c>
      <c r="CS167" s="2">
        <f>SUMIF(SmtRes!AQ134:'SmtRes'!AQ145,"=1",SmtRes!AC134:'SmtRes'!AC145)</f>
        <v>2661.87</v>
      </c>
      <c r="CT167" s="2">
        <f>SUMIF(SmtRes!AQ134:'SmtRes'!AQ145,"=1",SmtRes!AD134:'SmtRes'!AD145)</f>
        <v>732.82</v>
      </c>
      <c r="CU167" s="2">
        <f t="shared" si="123"/>
        <v>0</v>
      </c>
      <c r="CV167" s="2">
        <f>SUMIF(SmtRes!AQ134:'SmtRes'!AQ145,"=1",SmtRes!BU134:'SmtRes'!BU145)</f>
        <v>97.875</v>
      </c>
      <c r="CW167" s="2">
        <f>SUMIF(SmtRes!AQ134:'SmtRes'!AQ145,"=1",SmtRes!BV134:'SmtRes'!BV145)</f>
        <v>2.3895</v>
      </c>
      <c r="CX167" s="2">
        <f t="shared" si="124"/>
        <v>0</v>
      </c>
      <c r="CY167" s="2">
        <f t="shared" si="125"/>
        <v>4451.2269999999999</v>
      </c>
      <c r="CZ167" s="2">
        <f t="shared" si="126"/>
        <v>2648.6639999999998</v>
      </c>
      <c r="DA167" s="2"/>
      <c r="DB167" s="2">
        <v>17</v>
      </c>
      <c r="DC167" s="2" t="s">
        <v>3</v>
      </c>
      <c r="DD167" s="2" t="s">
        <v>3</v>
      </c>
      <c r="DE167" s="2" t="s">
        <v>131</v>
      </c>
      <c r="DF167" s="2" t="s">
        <v>131</v>
      </c>
      <c r="DG167" s="2" t="s">
        <v>131</v>
      </c>
      <c r="DH167" s="2" t="s">
        <v>3</v>
      </c>
      <c r="DI167" s="2" t="s">
        <v>131</v>
      </c>
      <c r="DJ167" s="2" t="s">
        <v>131</v>
      </c>
      <c r="DK167" s="2" t="s">
        <v>3</v>
      </c>
      <c r="DL167" s="2" t="s">
        <v>3</v>
      </c>
      <c r="DM167" s="2" t="s">
        <v>3</v>
      </c>
      <c r="DN167" s="2">
        <v>0</v>
      </c>
      <c r="DO167" s="2">
        <v>0</v>
      </c>
      <c r="DP167" s="2">
        <v>1</v>
      </c>
      <c r="DQ167" s="2">
        <v>1</v>
      </c>
      <c r="DR167" s="2"/>
      <c r="DS167" s="2"/>
      <c r="DT167" s="2"/>
      <c r="DU167" s="2">
        <v>1003</v>
      </c>
      <c r="DV167" s="2" t="s">
        <v>216</v>
      </c>
      <c r="DW167" s="2" t="s">
        <v>216</v>
      </c>
      <c r="DX167" s="2">
        <v>100</v>
      </c>
      <c r="DY167" s="2"/>
      <c r="DZ167" s="2" t="s">
        <v>3</v>
      </c>
      <c r="EA167" s="2" t="s">
        <v>3</v>
      </c>
      <c r="EB167" s="2" t="s">
        <v>3</v>
      </c>
      <c r="EC167" s="2" t="s">
        <v>3</v>
      </c>
      <c r="ED167" s="2"/>
      <c r="EE167" s="2">
        <v>89369858</v>
      </c>
      <c r="EF167" s="2">
        <v>2</v>
      </c>
      <c r="EG167" s="2" t="s">
        <v>159</v>
      </c>
      <c r="EH167" s="2">
        <v>16</v>
      </c>
      <c r="EI167" s="2" t="s">
        <v>160</v>
      </c>
      <c r="EJ167" s="2">
        <v>1</v>
      </c>
      <c r="EK167" s="2">
        <v>16001</v>
      </c>
      <c r="EL167" s="2" t="s">
        <v>161</v>
      </c>
      <c r="EM167" s="2" t="s">
        <v>162</v>
      </c>
      <c r="EN167" s="2"/>
      <c r="EO167" s="2" t="s">
        <v>163</v>
      </c>
      <c r="EP167" s="2"/>
      <c r="EQ167" s="2">
        <v>0</v>
      </c>
      <c r="ER167" s="2">
        <v>0</v>
      </c>
      <c r="ES167" s="2">
        <v>0</v>
      </c>
      <c r="ET167" s="2">
        <v>0</v>
      </c>
      <c r="EU167" s="2">
        <v>0</v>
      </c>
      <c r="EV167" s="2">
        <v>0</v>
      </c>
      <c r="EW167" s="2">
        <v>72.5</v>
      </c>
      <c r="EX167" s="2">
        <v>1.77</v>
      </c>
      <c r="EY167" s="2">
        <v>0</v>
      </c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>
        <v>0</v>
      </c>
      <c r="FR167" s="2">
        <v>0</v>
      </c>
      <c r="FS167" s="2">
        <v>0</v>
      </c>
      <c r="FT167" s="2"/>
      <c r="FU167" s="2"/>
      <c r="FV167" s="2"/>
      <c r="FW167" s="2"/>
      <c r="FX167" s="2">
        <v>121</v>
      </c>
      <c r="FY167" s="2">
        <v>72</v>
      </c>
      <c r="FZ167" s="2"/>
      <c r="GA167" s="2" t="s">
        <v>3</v>
      </c>
      <c r="GB167" s="2"/>
      <c r="GC167" s="2"/>
      <c r="GD167" s="2">
        <v>1</v>
      </c>
      <c r="GE167" s="2"/>
      <c r="GF167" s="2">
        <v>1691801346</v>
      </c>
      <c r="GG167" s="2">
        <v>2</v>
      </c>
      <c r="GH167" s="2">
        <v>1</v>
      </c>
      <c r="GI167" s="2">
        <v>-2</v>
      </c>
      <c r="GJ167" s="2">
        <v>0</v>
      </c>
      <c r="GK167" s="2">
        <v>0</v>
      </c>
      <c r="GL167" s="2">
        <f t="shared" si="127"/>
        <v>0</v>
      </c>
      <c r="GM167" s="2">
        <f t="shared" si="128"/>
        <v>10939.51</v>
      </c>
      <c r="GN167" s="2">
        <f t="shared" si="129"/>
        <v>10939.51</v>
      </c>
      <c r="GO167" s="2">
        <f t="shared" si="130"/>
        <v>0</v>
      </c>
      <c r="GP167" s="2">
        <f t="shared" si="131"/>
        <v>0</v>
      </c>
      <c r="GQ167" s="2"/>
      <c r="GR167" s="2">
        <v>0</v>
      </c>
      <c r="GS167" s="2">
        <v>3</v>
      </c>
      <c r="GT167" s="2">
        <v>0</v>
      </c>
      <c r="GU167" s="2" t="s">
        <v>3</v>
      </c>
      <c r="GV167" s="2">
        <f t="shared" si="132"/>
        <v>0</v>
      </c>
      <c r="GW167" s="2">
        <v>1</v>
      </c>
      <c r="GX167" s="2">
        <f t="shared" si="133"/>
        <v>0</v>
      </c>
      <c r="GY167" s="2"/>
      <c r="GZ167" s="2"/>
      <c r="HA167" s="2">
        <v>0</v>
      </c>
      <c r="HB167" s="2">
        <v>0</v>
      </c>
      <c r="HC167" s="2">
        <f t="shared" si="134"/>
        <v>0</v>
      </c>
      <c r="HD167" s="2"/>
      <c r="HE167" s="2" t="s">
        <v>3</v>
      </c>
      <c r="HF167" s="2" t="s">
        <v>3</v>
      </c>
      <c r="HG167" s="2"/>
      <c r="HH167" s="2"/>
      <c r="HI167" s="2"/>
      <c r="HJ167" s="2"/>
      <c r="HK167" s="2"/>
      <c r="HL167" s="2"/>
      <c r="HM167" s="2" t="s">
        <v>3</v>
      </c>
      <c r="HN167" s="2" t="s">
        <v>164</v>
      </c>
      <c r="HO167" s="2" t="s">
        <v>165</v>
      </c>
      <c r="HP167" s="2" t="s">
        <v>160</v>
      </c>
      <c r="HQ167" s="2" t="s">
        <v>160</v>
      </c>
      <c r="HR167" s="2"/>
      <c r="HS167" s="2">
        <v>0</v>
      </c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>
        <v>0</v>
      </c>
      <c r="IL167" s="2"/>
      <c r="IM167" s="2"/>
      <c r="IN167" s="2"/>
      <c r="IO167" s="2"/>
      <c r="IP167" s="2"/>
      <c r="IQ167" s="2"/>
      <c r="IR167" s="2"/>
      <c r="IS167" s="2"/>
      <c r="IT167" s="2"/>
      <c r="IU167" s="2"/>
    </row>
    <row r="168" spans="1:255" ht="409.5" x14ac:dyDescent="0.2">
      <c r="A168" s="2">
        <v>17</v>
      </c>
      <c r="B168" s="2">
        <v>1</v>
      </c>
      <c r="C168" s="2">
        <f>ROW(SmtRes!A153)</f>
        <v>153</v>
      </c>
      <c r="D168" s="2">
        <f>ROW(EtalonRes!A155)</f>
        <v>155</v>
      </c>
      <c r="E168" s="2" t="s">
        <v>227</v>
      </c>
      <c r="F168" s="2" t="s">
        <v>228</v>
      </c>
      <c r="G168" s="2" t="s">
        <v>229</v>
      </c>
      <c r="H168" s="2" t="s">
        <v>178</v>
      </c>
      <c r="I168" s="2">
        <f>ROUND((5)/10,7)</f>
        <v>0.5</v>
      </c>
      <c r="J168" s="2">
        <v>0</v>
      </c>
      <c r="K168" s="2">
        <f>ROUND((5)/10,7)</f>
        <v>0.5</v>
      </c>
      <c r="L168" s="2"/>
      <c r="M168" s="2"/>
      <c r="N168" s="2"/>
      <c r="O168" s="2">
        <f t="shared" si="115"/>
        <v>810.73</v>
      </c>
      <c r="P168" s="2">
        <f>SUMIF(SmtRes!AQ146:'SmtRes'!AQ153,"=1",SmtRes!DF146:'SmtRes'!DF153)</f>
        <v>97.730000000000018</v>
      </c>
      <c r="Q168" s="2">
        <f>SUMIF(SmtRes!AQ146:'SmtRes'!AQ153,"=1",SmtRes!DG146:'SmtRes'!DG153)</f>
        <v>15.319999999999999</v>
      </c>
      <c r="R168" s="2">
        <f>SUMIF(SmtRes!AQ146:'SmtRes'!AQ153,"=1",SmtRes!DH146:'SmtRes'!DH153)</f>
        <v>0</v>
      </c>
      <c r="S168" s="2">
        <f>SUMIF(SmtRes!AQ146:'SmtRes'!AQ153,"=1",SmtRes!DI146:'SmtRes'!DI153)</f>
        <v>697.68</v>
      </c>
      <c r="T168" s="2">
        <f t="shared" si="116"/>
        <v>0</v>
      </c>
      <c r="U168" s="2">
        <f>SUMIF(SmtRes!AQ146:'SmtRes'!AQ153,"=1",SmtRes!CV146:'SmtRes'!CV153)</f>
        <v>0.93825000000000003</v>
      </c>
      <c r="V168" s="2">
        <f>SUMIF(SmtRes!AQ146:'SmtRes'!AQ153,"=1",SmtRes!CW146:'SmtRes'!CW153)</f>
        <v>0</v>
      </c>
      <c r="W168" s="2">
        <f t="shared" si="117"/>
        <v>0</v>
      </c>
      <c r="X168" s="2">
        <f t="shared" si="118"/>
        <v>509.31</v>
      </c>
      <c r="Y168" s="2">
        <f t="shared" si="119"/>
        <v>237.21</v>
      </c>
      <c r="Z168" s="2"/>
      <c r="AA168" s="2">
        <v>92701116</v>
      </c>
      <c r="AB168" s="2">
        <f>ROUND((AC168+AD168+AF168+AE168),6)</f>
        <v>1574.9328310000001</v>
      </c>
      <c r="AC168" s="2">
        <f>ROUND((SUM(SmtRes!BQ146:'SmtRes'!BQ153)),6)</f>
        <v>149.04744099999999</v>
      </c>
      <c r="AD168" s="2">
        <f>ROUND((SUM(SmtRes!BR146:'SmtRes'!BR153)),6)</f>
        <v>30.51999</v>
      </c>
      <c r="AE168" s="2">
        <f>ROUND((0),6)</f>
        <v>0</v>
      </c>
      <c r="AF168" s="2">
        <f>ROUND((SUM(SmtRes!BT146:'SmtRes'!BT153)),6)</f>
        <v>1395.3653999999999</v>
      </c>
      <c r="AG168" s="2">
        <f t="shared" si="120"/>
        <v>0</v>
      </c>
      <c r="AH168" s="2">
        <f>(SUM(SmtRes!BU146:'SmtRes'!BU153))</f>
        <v>1.8765000000000001</v>
      </c>
      <c r="AI168" s="2">
        <f>(0)</f>
        <v>0</v>
      </c>
      <c r="AJ168" s="2">
        <f t="shared" si="121"/>
        <v>0</v>
      </c>
      <c r="AK168" s="2">
        <v>1205.2588410000001</v>
      </c>
      <c r="AL168" s="2">
        <v>149.04744100000002</v>
      </c>
      <c r="AM168" s="2">
        <v>22.607399999999995</v>
      </c>
      <c r="AN168" s="2">
        <v>0</v>
      </c>
      <c r="AO168" s="2">
        <v>1033.604</v>
      </c>
      <c r="AP168" s="2">
        <v>0</v>
      </c>
      <c r="AQ168" s="2">
        <v>1.39</v>
      </c>
      <c r="AR168" s="2">
        <v>0</v>
      </c>
      <c r="AS168" s="2">
        <v>0</v>
      </c>
      <c r="AT168" s="2">
        <v>73</v>
      </c>
      <c r="AU168" s="2">
        <v>34</v>
      </c>
      <c r="AV168" s="2">
        <v>1</v>
      </c>
      <c r="AW168" s="2">
        <v>1</v>
      </c>
      <c r="AX168" s="2"/>
      <c r="AY168" s="2"/>
      <c r="AZ168" s="2">
        <v>1</v>
      </c>
      <c r="BA168" s="2">
        <v>1</v>
      </c>
      <c r="BB168" s="2">
        <v>1</v>
      </c>
      <c r="BC168" s="2">
        <v>1</v>
      </c>
      <c r="BD168" s="2" t="s">
        <v>3</v>
      </c>
      <c r="BE168" s="2" t="s">
        <v>3</v>
      </c>
      <c r="BF168" s="2" t="s">
        <v>3</v>
      </c>
      <c r="BG168" s="2" t="s">
        <v>3</v>
      </c>
      <c r="BH168" s="2">
        <v>0</v>
      </c>
      <c r="BI168" s="2">
        <v>1</v>
      </c>
      <c r="BJ168" s="2" t="s">
        <v>230</v>
      </c>
      <c r="BK168" s="2"/>
      <c r="BL168" s="2"/>
      <c r="BM168" s="2">
        <v>16002</v>
      </c>
      <c r="BN168" s="2">
        <v>0</v>
      </c>
      <c r="BO168" s="2" t="s">
        <v>3</v>
      </c>
      <c r="BP168" s="2">
        <v>0</v>
      </c>
      <c r="BQ168" s="2">
        <v>2</v>
      </c>
      <c r="BR168" s="2">
        <v>0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 t="s">
        <v>3</v>
      </c>
      <c r="BZ168" s="2">
        <v>73</v>
      </c>
      <c r="CA168" s="2">
        <v>34</v>
      </c>
      <c r="CB168" s="2" t="s">
        <v>3</v>
      </c>
      <c r="CC168" s="2"/>
      <c r="CD168" s="2"/>
      <c r="CE168" s="2">
        <v>0</v>
      </c>
      <c r="CF168" s="2">
        <v>0</v>
      </c>
      <c r="CG168" s="2">
        <v>0</v>
      </c>
      <c r="CH168" s="2"/>
      <c r="CI168" s="2"/>
      <c r="CJ168" s="2"/>
      <c r="CK168" s="2"/>
      <c r="CL168" s="2"/>
      <c r="CM168" s="2">
        <v>0</v>
      </c>
      <c r="CN168" s="7" t="s">
        <v>683</v>
      </c>
      <c r="CO168" s="2">
        <v>0</v>
      </c>
      <c r="CP168" s="2">
        <f t="shared" si="122"/>
        <v>810.73</v>
      </c>
      <c r="CQ168" s="2">
        <f>SUMIF(SmtRes!AQ146:'SmtRes'!AQ153,"=1",SmtRes!AA146:'SmtRes'!AA153)</f>
        <v>308.02</v>
      </c>
      <c r="CR168" s="2">
        <f>SUMIF(SmtRes!AQ146:'SmtRes'!AQ153,"=1",SmtRes!AB146:'SmtRes'!AB153)</f>
        <v>37.61</v>
      </c>
      <c r="CS168" s="2">
        <f>SUMIF(SmtRes!AQ146:'SmtRes'!AQ153,"=1",SmtRes!AC146:'SmtRes'!AC153)</f>
        <v>0</v>
      </c>
      <c r="CT168" s="2">
        <f>SUMIF(SmtRes!AQ146:'SmtRes'!AQ153,"=1",SmtRes!AD146:'SmtRes'!AD153)</f>
        <v>743.6</v>
      </c>
      <c r="CU168" s="2">
        <f t="shared" si="123"/>
        <v>0</v>
      </c>
      <c r="CV168" s="2">
        <f>SUMIF(SmtRes!AQ146:'SmtRes'!AQ153,"=1",SmtRes!BU146:'SmtRes'!BU153)</f>
        <v>1.8765000000000001</v>
      </c>
      <c r="CW168" s="2">
        <f>SUMIF(SmtRes!AQ146:'SmtRes'!AQ153,"=1",SmtRes!BV146:'SmtRes'!BV153)</f>
        <v>0</v>
      </c>
      <c r="CX168" s="2">
        <f t="shared" si="124"/>
        <v>0</v>
      </c>
      <c r="CY168" s="2">
        <f t="shared" si="125"/>
        <v>509.3064</v>
      </c>
      <c r="CZ168" s="2">
        <f t="shared" si="126"/>
        <v>237.21119999999999</v>
      </c>
      <c r="DA168" s="2"/>
      <c r="DB168" s="2">
        <v>18</v>
      </c>
      <c r="DC168" s="2" t="s">
        <v>3</v>
      </c>
      <c r="DD168" s="2" t="s">
        <v>3</v>
      </c>
      <c r="DE168" s="2" t="s">
        <v>131</v>
      </c>
      <c r="DF168" s="2" t="s">
        <v>131</v>
      </c>
      <c r="DG168" s="2" t="s">
        <v>131</v>
      </c>
      <c r="DH168" s="2" t="s">
        <v>3</v>
      </c>
      <c r="DI168" s="2" t="s">
        <v>131</v>
      </c>
      <c r="DJ168" s="2" t="s">
        <v>131</v>
      </c>
      <c r="DK168" s="2" t="s">
        <v>3</v>
      </c>
      <c r="DL168" s="2" t="s">
        <v>3</v>
      </c>
      <c r="DM168" s="2" t="s">
        <v>3</v>
      </c>
      <c r="DN168" s="2">
        <v>0</v>
      </c>
      <c r="DO168" s="2">
        <v>0</v>
      </c>
      <c r="DP168" s="2">
        <v>1</v>
      </c>
      <c r="DQ168" s="2">
        <v>1</v>
      </c>
      <c r="DR168" s="2"/>
      <c r="DS168" s="2"/>
      <c r="DT168" s="2"/>
      <c r="DU168" s="2">
        <v>1003</v>
      </c>
      <c r="DV168" s="2" t="s">
        <v>178</v>
      </c>
      <c r="DW168" s="2" t="s">
        <v>178</v>
      </c>
      <c r="DX168" s="2">
        <v>10</v>
      </c>
      <c r="DY168" s="2"/>
      <c r="DZ168" s="2" t="s">
        <v>3</v>
      </c>
      <c r="EA168" s="2" t="s">
        <v>3</v>
      </c>
      <c r="EB168" s="2" t="s">
        <v>3</v>
      </c>
      <c r="EC168" s="2" t="s">
        <v>3</v>
      </c>
      <c r="ED168" s="2"/>
      <c r="EE168" s="2">
        <v>89370323</v>
      </c>
      <c r="EF168" s="2">
        <v>2</v>
      </c>
      <c r="EG168" s="2" t="s">
        <v>159</v>
      </c>
      <c r="EH168" s="2">
        <v>108</v>
      </c>
      <c r="EI168" s="2" t="s">
        <v>231</v>
      </c>
      <c r="EJ168" s="2">
        <v>1</v>
      </c>
      <c r="EK168" s="2">
        <v>16002</v>
      </c>
      <c r="EL168" s="2" t="s">
        <v>231</v>
      </c>
      <c r="EM168" s="2" t="s">
        <v>232</v>
      </c>
      <c r="EN168" s="2"/>
      <c r="EO168" s="2" t="s">
        <v>163</v>
      </c>
      <c r="EP168" s="2"/>
      <c r="EQ168" s="2">
        <v>0</v>
      </c>
      <c r="ER168" s="2">
        <v>0</v>
      </c>
      <c r="ES168" s="2">
        <v>0</v>
      </c>
      <c r="ET168" s="2">
        <v>0</v>
      </c>
      <c r="EU168" s="2">
        <v>0</v>
      </c>
      <c r="EV168" s="2">
        <v>0</v>
      </c>
      <c r="EW168" s="2">
        <v>1.39</v>
      </c>
      <c r="EX168" s="2">
        <v>0</v>
      </c>
      <c r="EY168" s="2">
        <v>0</v>
      </c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>
        <v>0</v>
      </c>
      <c r="FR168" s="2">
        <v>0</v>
      </c>
      <c r="FS168" s="2">
        <v>0</v>
      </c>
      <c r="FT168" s="2"/>
      <c r="FU168" s="2"/>
      <c r="FV168" s="2"/>
      <c r="FW168" s="2"/>
      <c r="FX168" s="2">
        <v>73</v>
      </c>
      <c r="FY168" s="2">
        <v>34</v>
      </c>
      <c r="FZ168" s="2"/>
      <c r="GA168" s="2" t="s">
        <v>3</v>
      </c>
      <c r="GB168" s="2"/>
      <c r="GC168" s="2"/>
      <c r="GD168" s="2">
        <v>1</v>
      </c>
      <c r="GE168" s="2"/>
      <c r="GF168" s="2">
        <v>-196036444</v>
      </c>
      <c r="GG168" s="2">
        <v>2</v>
      </c>
      <c r="GH168" s="2">
        <v>1</v>
      </c>
      <c r="GI168" s="2">
        <v>-2</v>
      </c>
      <c r="GJ168" s="2">
        <v>0</v>
      </c>
      <c r="GK168" s="2">
        <v>0</v>
      </c>
      <c r="GL168" s="2">
        <f t="shared" si="127"/>
        <v>0</v>
      </c>
      <c r="GM168" s="2">
        <f t="shared" si="128"/>
        <v>1557.25</v>
      </c>
      <c r="GN168" s="2">
        <f t="shared" si="129"/>
        <v>1557.25</v>
      </c>
      <c r="GO168" s="2">
        <f t="shared" si="130"/>
        <v>0</v>
      </c>
      <c r="GP168" s="2">
        <f t="shared" si="131"/>
        <v>0</v>
      </c>
      <c r="GQ168" s="2"/>
      <c r="GR168" s="2">
        <v>0</v>
      </c>
      <c r="GS168" s="2">
        <v>3</v>
      </c>
      <c r="GT168" s="2">
        <v>0</v>
      </c>
      <c r="GU168" s="2" t="s">
        <v>3</v>
      </c>
      <c r="GV168" s="2">
        <f t="shared" si="132"/>
        <v>0</v>
      </c>
      <c r="GW168" s="2">
        <v>1</v>
      </c>
      <c r="GX168" s="2">
        <f t="shared" si="133"/>
        <v>0</v>
      </c>
      <c r="GY168" s="2"/>
      <c r="GZ168" s="2"/>
      <c r="HA168" s="2">
        <v>0</v>
      </c>
      <c r="HB168" s="2">
        <v>0</v>
      </c>
      <c r="HC168" s="2">
        <f t="shared" si="134"/>
        <v>0</v>
      </c>
      <c r="HD168" s="2"/>
      <c r="HE168" s="2" t="s">
        <v>3</v>
      </c>
      <c r="HF168" s="2" t="s">
        <v>3</v>
      </c>
      <c r="HG168" s="2"/>
      <c r="HH168" s="2"/>
      <c r="HI168" s="2"/>
      <c r="HJ168" s="2"/>
      <c r="HK168" s="2"/>
      <c r="HL168" s="2"/>
      <c r="HM168" s="2" t="s">
        <v>3</v>
      </c>
      <c r="HN168" s="2" t="s">
        <v>233</v>
      </c>
      <c r="HO168" s="2" t="s">
        <v>234</v>
      </c>
      <c r="HP168" s="2" t="s">
        <v>235</v>
      </c>
      <c r="HQ168" s="2" t="s">
        <v>235</v>
      </c>
      <c r="HR168" s="2"/>
      <c r="HS168" s="2">
        <v>0</v>
      </c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>
        <v>0</v>
      </c>
      <c r="IL168" s="2"/>
      <c r="IM168" s="2"/>
      <c r="IN168" s="2"/>
      <c r="IO168" s="2"/>
      <c r="IP168" s="2"/>
      <c r="IQ168" s="2"/>
      <c r="IR168" s="2"/>
      <c r="IS168" s="2"/>
      <c r="IT168" s="2"/>
      <c r="IU168" s="2"/>
    </row>
    <row r="169" spans="1:255" x14ac:dyDescent="0.2">
      <c r="A169" s="2">
        <v>18</v>
      </c>
      <c r="B169" s="2">
        <v>1</v>
      </c>
      <c r="C169" s="2">
        <v>153</v>
      </c>
      <c r="D169" s="2"/>
      <c r="E169" s="2" t="s">
        <v>236</v>
      </c>
      <c r="F169" s="2" t="s">
        <v>237</v>
      </c>
      <c r="G169" s="2" t="s">
        <v>238</v>
      </c>
      <c r="H169" s="2" t="s">
        <v>187</v>
      </c>
      <c r="I169" s="2">
        <f>I168*J169</f>
        <v>5</v>
      </c>
      <c r="J169" s="2">
        <v>10</v>
      </c>
      <c r="K169" s="2">
        <v>10</v>
      </c>
      <c r="L169" s="2"/>
      <c r="M169" s="2"/>
      <c r="N169" s="2"/>
      <c r="O169" s="2">
        <f t="shared" si="115"/>
        <v>7719.35</v>
      </c>
      <c r="P169" s="2">
        <f>ROUND(CQ169*I169,2)</f>
        <v>7719.35</v>
      </c>
      <c r="Q169" s="2">
        <f>ROUND(CR169*I169,2)</f>
        <v>0</v>
      </c>
      <c r="R169" s="2">
        <f>ROUND(CS169*I169,2)</f>
        <v>0</v>
      </c>
      <c r="S169" s="2">
        <f>ROUND(CT169*I169,2)</f>
        <v>0</v>
      </c>
      <c r="T169" s="2">
        <f t="shared" si="116"/>
        <v>0</v>
      </c>
      <c r="U169" s="2">
        <f>ROUND(CV169*I169,7)</f>
        <v>0</v>
      </c>
      <c r="V169" s="2">
        <f>ROUND(CW169*I169,7)</f>
        <v>0</v>
      </c>
      <c r="W169" s="2">
        <f t="shared" si="117"/>
        <v>0</v>
      </c>
      <c r="X169" s="2">
        <f t="shared" si="118"/>
        <v>0</v>
      </c>
      <c r="Y169" s="2">
        <f t="shared" si="119"/>
        <v>0</v>
      </c>
      <c r="Z169" s="2"/>
      <c r="AA169" s="2">
        <v>92701116</v>
      </c>
      <c r="AB169" s="2">
        <f>ROUND((AC169+AD169+AF169+AE169),6)</f>
        <v>1591.62</v>
      </c>
      <c r="AC169" s="2">
        <f>ROUND((ES169),6)</f>
        <v>1591.62</v>
      </c>
      <c r="AD169" s="2">
        <f>ROUND((ET169),6)</f>
        <v>0</v>
      </c>
      <c r="AE169" s="2">
        <f>ROUND((EU169),6)</f>
        <v>0</v>
      </c>
      <c r="AF169" s="2">
        <f>ROUND((EV169),6)</f>
        <v>0</v>
      </c>
      <c r="AG169" s="2">
        <f t="shared" si="120"/>
        <v>0</v>
      </c>
      <c r="AH169" s="2">
        <f>(EW169)</f>
        <v>0</v>
      </c>
      <c r="AI169" s="2">
        <f>(EX169)</f>
        <v>0</v>
      </c>
      <c r="AJ169" s="2">
        <f t="shared" si="121"/>
        <v>0</v>
      </c>
      <c r="AK169" s="2">
        <v>1591.62</v>
      </c>
      <c r="AL169" s="2">
        <v>1591.62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73</v>
      </c>
      <c r="AU169" s="2">
        <v>34</v>
      </c>
      <c r="AV169" s="2">
        <v>1</v>
      </c>
      <c r="AW169" s="2">
        <v>1</v>
      </c>
      <c r="AX169" s="2"/>
      <c r="AY169" s="2"/>
      <c r="AZ169" s="2">
        <v>1</v>
      </c>
      <c r="BA169" s="2">
        <v>1</v>
      </c>
      <c r="BB169" s="2">
        <v>1</v>
      </c>
      <c r="BC169" s="2">
        <v>0.97</v>
      </c>
      <c r="BD169" s="2" t="s">
        <v>3</v>
      </c>
      <c r="BE169" s="2" t="s">
        <v>3</v>
      </c>
      <c r="BF169" s="2" t="s">
        <v>3</v>
      </c>
      <c r="BG169" s="2" t="s">
        <v>3</v>
      </c>
      <c r="BH169" s="2">
        <v>3</v>
      </c>
      <c r="BI169" s="2">
        <v>1</v>
      </c>
      <c r="BJ169" s="2" t="s">
        <v>239</v>
      </c>
      <c r="BK169" s="2"/>
      <c r="BL169" s="2"/>
      <c r="BM169" s="2">
        <v>16002</v>
      </c>
      <c r="BN169" s="2">
        <v>0</v>
      </c>
      <c r="BO169" s="2" t="s">
        <v>237</v>
      </c>
      <c r="BP169" s="2">
        <v>1</v>
      </c>
      <c r="BQ169" s="2">
        <v>2</v>
      </c>
      <c r="BR169" s="2">
        <v>0</v>
      </c>
      <c r="BS169" s="2">
        <v>1</v>
      </c>
      <c r="BT169" s="2">
        <v>1</v>
      </c>
      <c r="BU169" s="2">
        <v>1</v>
      </c>
      <c r="BV169" s="2">
        <v>1</v>
      </c>
      <c r="BW169" s="2">
        <v>1</v>
      </c>
      <c r="BX169" s="2">
        <v>1</v>
      </c>
      <c r="BY169" s="2" t="s">
        <v>3</v>
      </c>
      <c r="BZ169" s="2">
        <v>73</v>
      </c>
      <c r="CA169" s="2">
        <v>34</v>
      </c>
      <c r="CB169" s="2" t="s">
        <v>3</v>
      </c>
      <c r="CC169" s="2"/>
      <c r="CD169" s="2"/>
      <c r="CE169" s="2">
        <v>0</v>
      </c>
      <c r="CF169" s="2">
        <v>0</v>
      </c>
      <c r="CG169" s="2">
        <v>0</v>
      </c>
      <c r="CH169" s="2"/>
      <c r="CI169" s="2"/>
      <c r="CJ169" s="2"/>
      <c r="CK169" s="2"/>
      <c r="CL169" s="2"/>
      <c r="CM169" s="2">
        <v>0</v>
      </c>
      <c r="CN169" s="2" t="s">
        <v>3</v>
      </c>
      <c r="CO169" s="2">
        <v>0</v>
      </c>
      <c r="CP169" s="2">
        <f t="shared" si="122"/>
        <v>7719.35</v>
      </c>
      <c r="CQ169" s="2">
        <f>ROUND(AL169*BC169,2)</f>
        <v>1543.87</v>
      </c>
      <c r="CR169" s="2">
        <f>ROUND(AM169*BB169,2)</f>
        <v>0</v>
      </c>
      <c r="CS169" s="2">
        <f>ROUND(AN169*BS169,2)</f>
        <v>0</v>
      </c>
      <c r="CT169" s="2">
        <f>ROUND(AO169*BA169,2)</f>
        <v>0</v>
      </c>
      <c r="CU169" s="2">
        <f t="shared" si="123"/>
        <v>0</v>
      </c>
      <c r="CV169" s="2">
        <f>AH169</f>
        <v>0</v>
      </c>
      <c r="CW169" s="2">
        <f>AI169</f>
        <v>0</v>
      </c>
      <c r="CX169" s="2">
        <f t="shared" si="124"/>
        <v>0</v>
      </c>
      <c r="CY169" s="2">
        <f t="shared" si="125"/>
        <v>0</v>
      </c>
      <c r="CZ169" s="2">
        <f t="shared" si="126"/>
        <v>0</v>
      </c>
      <c r="DA169" s="2"/>
      <c r="DB169" s="2"/>
      <c r="DC169" s="2" t="s">
        <v>3</v>
      </c>
      <c r="DD169" s="2" t="s">
        <v>3</v>
      </c>
      <c r="DE169" s="2" t="s">
        <v>3</v>
      </c>
      <c r="DF169" s="2" t="s">
        <v>3</v>
      </c>
      <c r="DG169" s="2" t="s">
        <v>3</v>
      </c>
      <c r="DH169" s="2" t="s">
        <v>3</v>
      </c>
      <c r="DI169" s="2" t="s">
        <v>3</v>
      </c>
      <c r="DJ169" s="2" t="s">
        <v>3</v>
      </c>
      <c r="DK169" s="2" t="s">
        <v>3</v>
      </c>
      <c r="DL169" s="2" t="s">
        <v>3</v>
      </c>
      <c r="DM169" s="2" t="s">
        <v>3</v>
      </c>
      <c r="DN169" s="2">
        <v>0</v>
      </c>
      <c r="DO169" s="2">
        <v>0</v>
      </c>
      <c r="DP169" s="2">
        <v>1</v>
      </c>
      <c r="DQ169" s="2">
        <v>1</v>
      </c>
      <c r="DR169" s="2"/>
      <c r="DS169" s="2"/>
      <c r="DT169" s="2"/>
      <c r="DU169" s="2">
        <v>1003</v>
      </c>
      <c r="DV169" s="2" t="s">
        <v>187</v>
      </c>
      <c r="DW169" s="2" t="s">
        <v>187</v>
      </c>
      <c r="DX169" s="2">
        <v>1</v>
      </c>
      <c r="DY169" s="2"/>
      <c r="DZ169" s="2" t="s">
        <v>3</v>
      </c>
      <c r="EA169" s="2" t="s">
        <v>3</v>
      </c>
      <c r="EB169" s="2" t="s">
        <v>3</v>
      </c>
      <c r="EC169" s="2" t="s">
        <v>3</v>
      </c>
      <c r="ED169" s="2"/>
      <c r="EE169" s="2">
        <v>89370323</v>
      </c>
      <c r="EF169" s="2">
        <v>2</v>
      </c>
      <c r="EG169" s="2" t="s">
        <v>159</v>
      </c>
      <c r="EH169" s="2">
        <v>108</v>
      </c>
      <c r="EI169" s="2" t="s">
        <v>231</v>
      </c>
      <c r="EJ169" s="2">
        <v>1</v>
      </c>
      <c r="EK169" s="2">
        <v>16002</v>
      </c>
      <c r="EL169" s="2" t="s">
        <v>231</v>
      </c>
      <c r="EM169" s="2" t="s">
        <v>232</v>
      </c>
      <c r="EN169" s="2"/>
      <c r="EO169" s="2" t="s">
        <v>3</v>
      </c>
      <c r="EP169" s="2"/>
      <c r="EQ169" s="2">
        <v>0</v>
      </c>
      <c r="ER169" s="2">
        <v>1591.62</v>
      </c>
      <c r="ES169" s="2">
        <v>1591.62</v>
      </c>
      <c r="ET169" s="2">
        <v>0</v>
      </c>
      <c r="EU169" s="2">
        <v>0</v>
      </c>
      <c r="EV169" s="2">
        <v>0</v>
      </c>
      <c r="EW169" s="2">
        <v>0</v>
      </c>
      <c r="EX169" s="2">
        <v>0</v>
      </c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>
        <v>0</v>
      </c>
      <c r="FR169" s="2">
        <v>0</v>
      </c>
      <c r="FS169" s="2">
        <v>0</v>
      </c>
      <c r="FT169" s="2"/>
      <c r="FU169" s="2"/>
      <c r="FV169" s="2"/>
      <c r="FW169" s="2"/>
      <c r="FX169" s="2">
        <v>73</v>
      </c>
      <c r="FY169" s="2">
        <v>34</v>
      </c>
      <c r="FZ169" s="2"/>
      <c r="GA169" s="2" t="s">
        <v>3</v>
      </c>
      <c r="GB169" s="2"/>
      <c r="GC169" s="2"/>
      <c r="GD169" s="2">
        <v>1</v>
      </c>
      <c r="GE169" s="2"/>
      <c r="GF169" s="2">
        <v>1498898951</v>
      </c>
      <c r="GG169" s="2">
        <v>2</v>
      </c>
      <c r="GH169" s="2">
        <v>1</v>
      </c>
      <c r="GI169" s="2">
        <v>2</v>
      </c>
      <c r="GJ169" s="2">
        <v>0</v>
      </c>
      <c r="GK169" s="2">
        <v>0</v>
      </c>
      <c r="GL169" s="2">
        <f t="shared" si="127"/>
        <v>0</v>
      </c>
      <c r="GM169" s="2">
        <f t="shared" si="128"/>
        <v>7719.35</v>
      </c>
      <c r="GN169" s="2">
        <f t="shared" si="129"/>
        <v>7719.35</v>
      </c>
      <c r="GO169" s="2">
        <f t="shared" si="130"/>
        <v>0</v>
      </c>
      <c r="GP169" s="2">
        <f t="shared" si="131"/>
        <v>0</v>
      </c>
      <c r="GQ169" s="2"/>
      <c r="GR169" s="2">
        <v>0</v>
      </c>
      <c r="GS169" s="2">
        <v>3</v>
      </c>
      <c r="GT169" s="2">
        <v>0</v>
      </c>
      <c r="GU169" s="2" t="s">
        <v>3</v>
      </c>
      <c r="GV169" s="2">
        <f t="shared" si="132"/>
        <v>0</v>
      </c>
      <c r="GW169" s="2">
        <v>1</v>
      </c>
      <c r="GX169" s="2">
        <f t="shared" si="133"/>
        <v>0</v>
      </c>
      <c r="GY169" s="2"/>
      <c r="GZ169" s="2"/>
      <c r="HA169" s="2">
        <v>0</v>
      </c>
      <c r="HB169" s="2">
        <v>0</v>
      </c>
      <c r="HC169" s="2">
        <f t="shared" si="134"/>
        <v>0</v>
      </c>
      <c r="HD169" s="2"/>
      <c r="HE169" s="2" t="s">
        <v>3</v>
      </c>
      <c r="HF169" s="2" t="s">
        <v>3</v>
      </c>
      <c r="HG169" s="2"/>
      <c r="HH169" s="2"/>
      <c r="HI169" s="2"/>
      <c r="HJ169" s="2"/>
      <c r="HK169" s="2"/>
      <c r="HL169" s="2"/>
      <c r="HM169" s="2" t="s">
        <v>3</v>
      </c>
      <c r="HN169" s="2" t="s">
        <v>233</v>
      </c>
      <c r="HO169" s="2" t="s">
        <v>234</v>
      </c>
      <c r="HP169" s="2" t="s">
        <v>235</v>
      </c>
      <c r="HQ169" s="2" t="s">
        <v>235</v>
      </c>
      <c r="HR169" s="2"/>
      <c r="HS169" s="2">
        <v>0</v>
      </c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>
        <v>0</v>
      </c>
      <c r="IL169" s="2"/>
      <c r="IM169" s="2"/>
      <c r="IN169" s="2"/>
      <c r="IO169" s="2"/>
      <c r="IP169" s="2"/>
      <c r="IQ169" s="2"/>
      <c r="IR169" s="2"/>
      <c r="IS169" s="2"/>
      <c r="IT169" s="2"/>
      <c r="IU169" s="2"/>
    </row>
    <row r="170" spans="1:255" ht="409.5" x14ac:dyDescent="0.2">
      <c r="A170" s="2">
        <v>17</v>
      </c>
      <c r="B170" s="2">
        <v>1</v>
      </c>
      <c r="C170" s="2">
        <f>ROW(SmtRes!A161)</f>
        <v>161</v>
      </c>
      <c r="D170" s="2">
        <f>ROW(EtalonRes!A163)</f>
        <v>163</v>
      </c>
      <c r="E170" s="2" t="s">
        <v>240</v>
      </c>
      <c r="F170" s="2" t="s">
        <v>241</v>
      </c>
      <c r="G170" s="2" t="s">
        <v>242</v>
      </c>
      <c r="H170" s="2" t="s">
        <v>243</v>
      </c>
      <c r="I170" s="2">
        <f>ROUND((0.314*5)/100,7)</f>
        <v>1.5699999999999999E-2</v>
      </c>
      <c r="J170" s="2">
        <v>0</v>
      </c>
      <c r="K170" s="2">
        <f>ROUND((0.314*5)/100,7)</f>
        <v>1.5699999999999999E-2</v>
      </c>
      <c r="L170" s="2"/>
      <c r="M170" s="2"/>
      <c r="N170" s="2"/>
      <c r="O170" s="2">
        <f t="shared" si="115"/>
        <v>104.44</v>
      </c>
      <c r="P170" s="2">
        <f>SUMIF(SmtRes!AQ154:'SmtRes'!AQ161,"=1",SmtRes!DF154:'SmtRes'!DF161)</f>
        <v>13.74</v>
      </c>
      <c r="Q170" s="2">
        <f>SUMIF(SmtRes!AQ154:'SmtRes'!AQ161,"=1",SmtRes!DG154:'SmtRes'!DG161)</f>
        <v>0.62000000000000011</v>
      </c>
      <c r="R170" s="2">
        <f>SUMIF(SmtRes!AQ154:'SmtRes'!AQ161,"=1",SmtRes!DH154:'SmtRes'!DH161)</f>
        <v>0.32999999999999996</v>
      </c>
      <c r="S170" s="2">
        <f>SUMIF(SmtRes!AQ154:'SmtRes'!AQ161,"=1",SmtRes!DI154:'SmtRes'!DI161)</f>
        <v>89.75</v>
      </c>
      <c r="T170" s="2">
        <f t="shared" si="116"/>
        <v>0</v>
      </c>
      <c r="U170" s="2">
        <f>SUMIF(SmtRes!AQ154:'SmtRes'!AQ161,"=1",SmtRes!CV154:'SmtRes'!CV161)</f>
        <v>0.11254550000000001</v>
      </c>
      <c r="V170" s="2">
        <f>SUMIF(SmtRes!AQ154:'SmtRes'!AQ161,"=1",SmtRes!CW154:'SmtRes'!CW161)</f>
        <v>4.2400000000000001E-4</v>
      </c>
      <c r="W170" s="2">
        <f t="shared" si="117"/>
        <v>0</v>
      </c>
      <c r="X170" s="2">
        <f t="shared" si="118"/>
        <v>84.68</v>
      </c>
      <c r="Y170" s="2">
        <f t="shared" si="119"/>
        <v>45.94</v>
      </c>
      <c r="Z170" s="2"/>
      <c r="AA170" s="2">
        <v>92701116</v>
      </c>
      <c r="AB170" s="2">
        <f t="shared" ref="AB170:AB180" si="135">ROUND((AC170+AD170+AF170),6)</f>
        <v>6329.2082849999997</v>
      </c>
      <c r="AC170" s="2">
        <f>ROUND((SUM(SmtRes!BQ154:'SmtRes'!BQ161)),6)</f>
        <v>575.34979499999997</v>
      </c>
      <c r="AD170" s="2">
        <f>ROUND((((SUM(SmtRes!BR154:'SmtRes'!BR161))-(SUM(SmtRes!BS154:'SmtRes'!BS161)))+AE170),6)</f>
        <v>37.123109999999997</v>
      </c>
      <c r="AE170" s="2">
        <f>ROUND((SUM(SmtRes!BS154:'SmtRes'!BS161)),6)</f>
        <v>20.950109999999999</v>
      </c>
      <c r="AF170" s="2">
        <f>ROUND((SUM(SmtRes!BT154:'SmtRes'!BT161)),6)</f>
        <v>5716.7353800000001</v>
      </c>
      <c r="AG170" s="2">
        <f t="shared" si="120"/>
        <v>0</v>
      </c>
      <c r="AH170" s="2">
        <f>(SUM(SmtRes!BU154:'SmtRes'!BU161))</f>
        <v>7.1684999999999999</v>
      </c>
      <c r="AI170" s="2">
        <f>(SUM(SmtRes!BV154:'SmtRes'!BV161))</f>
        <v>2.7E-2</v>
      </c>
      <c r="AJ170" s="2">
        <f t="shared" si="121"/>
        <v>0</v>
      </c>
      <c r="AK170" s="2">
        <v>4852.9857950000005</v>
      </c>
      <c r="AL170" s="2">
        <v>575.34979499999997</v>
      </c>
      <c r="AM170" s="2">
        <v>27.4986</v>
      </c>
      <c r="AN170" s="2">
        <v>15.518599999999999</v>
      </c>
      <c r="AO170" s="2">
        <v>4234.6188000000002</v>
      </c>
      <c r="AP170" s="2">
        <v>0</v>
      </c>
      <c r="AQ170" s="2">
        <v>5.31</v>
      </c>
      <c r="AR170" s="2">
        <v>0.02</v>
      </c>
      <c r="AS170" s="2">
        <v>0</v>
      </c>
      <c r="AT170" s="2">
        <v>94</v>
      </c>
      <c r="AU170" s="2">
        <v>51</v>
      </c>
      <c r="AV170" s="2">
        <v>1</v>
      </c>
      <c r="AW170" s="2">
        <v>1</v>
      </c>
      <c r="AX170" s="2"/>
      <c r="AY170" s="2"/>
      <c r="AZ170" s="2">
        <v>1</v>
      </c>
      <c r="BA170" s="2">
        <v>1</v>
      </c>
      <c r="BB170" s="2">
        <v>1</v>
      </c>
      <c r="BC170" s="2">
        <v>1</v>
      </c>
      <c r="BD170" s="2" t="s">
        <v>3</v>
      </c>
      <c r="BE170" s="2" t="s">
        <v>3</v>
      </c>
      <c r="BF170" s="2" t="s">
        <v>3</v>
      </c>
      <c r="BG170" s="2" t="s">
        <v>3</v>
      </c>
      <c r="BH170" s="2">
        <v>0</v>
      </c>
      <c r="BI170" s="2">
        <v>1</v>
      </c>
      <c r="BJ170" s="2" t="s">
        <v>244</v>
      </c>
      <c r="BK170" s="2"/>
      <c r="BL170" s="2"/>
      <c r="BM170" s="2">
        <v>13001</v>
      </c>
      <c r="BN170" s="2">
        <v>0</v>
      </c>
      <c r="BO170" s="2" t="s">
        <v>3</v>
      </c>
      <c r="BP170" s="2">
        <v>0</v>
      </c>
      <c r="BQ170" s="2">
        <v>2</v>
      </c>
      <c r="BR170" s="2">
        <v>0</v>
      </c>
      <c r="BS170" s="2">
        <v>1</v>
      </c>
      <c r="BT170" s="2">
        <v>1</v>
      </c>
      <c r="BU170" s="2">
        <v>1</v>
      </c>
      <c r="BV170" s="2">
        <v>1</v>
      </c>
      <c r="BW170" s="2">
        <v>1</v>
      </c>
      <c r="BX170" s="2">
        <v>1</v>
      </c>
      <c r="BY170" s="2" t="s">
        <v>3</v>
      </c>
      <c r="BZ170" s="2">
        <v>94</v>
      </c>
      <c r="CA170" s="2">
        <v>51</v>
      </c>
      <c r="CB170" s="2" t="s">
        <v>3</v>
      </c>
      <c r="CC170" s="2"/>
      <c r="CD170" s="2"/>
      <c r="CE170" s="2">
        <v>0</v>
      </c>
      <c r="CF170" s="2">
        <v>0</v>
      </c>
      <c r="CG170" s="2">
        <v>0</v>
      </c>
      <c r="CH170" s="2"/>
      <c r="CI170" s="2"/>
      <c r="CJ170" s="2"/>
      <c r="CK170" s="2"/>
      <c r="CL170" s="2"/>
      <c r="CM170" s="2">
        <v>0</v>
      </c>
      <c r="CN170" s="7" t="s">
        <v>683</v>
      </c>
      <c r="CO170" s="2">
        <v>0</v>
      </c>
      <c r="CP170" s="2">
        <f t="shared" si="122"/>
        <v>104.44</v>
      </c>
      <c r="CQ170" s="2">
        <f>SUMIF(SmtRes!AQ154:'SmtRes'!AQ161,"=1",SmtRes!AA154:'SmtRes'!AA161)</f>
        <v>188246.74</v>
      </c>
      <c r="CR170" s="2">
        <f>SUMIF(SmtRes!AQ154:'SmtRes'!AQ161,"=1",SmtRes!AB154:'SmtRes'!AB161)</f>
        <v>2252.63</v>
      </c>
      <c r="CS170" s="2">
        <f>SUMIF(SmtRes!AQ154:'SmtRes'!AQ161,"=1",SmtRes!AC154:'SmtRes'!AC161)</f>
        <v>1551.86</v>
      </c>
      <c r="CT170" s="2">
        <f>SUMIF(SmtRes!AQ154:'SmtRes'!AQ161,"=1",SmtRes!AD154:'SmtRes'!AD161)</f>
        <v>797.48</v>
      </c>
      <c r="CU170" s="2">
        <f t="shared" si="123"/>
        <v>0</v>
      </c>
      <c r="CV170" s="2">
        <f>SUMIF(SmtRes!AQ154:'SmtRes'!AQ161,"=1",SmtRes!BU154:'SmtRes'!BU161)</f>
        <v>7.1684999999999999</v>
      </c>
      <c r="CW170" s="2">
        <f>SUMIF(SmtRes!AQ154:'SmtRes'!AQ161,"=1",SmtRes!BV154:'SmtRes'!BV161)</f>
        <v>2.7E-2</v>
      </c>
      <c r="CX170" s="2">
        <f t="shared" si="124"/>
        <v>0</v>
      </c>
      <c r="CY170" s="2">
        <f t="shared" si="125"/>
        <v>84.675200000000004</v>
      </c>
      <c r="CZ170" s="2">
        <f t="shared" si="126"/>
        <v>45.940799999999996</v>
      </c>
      <c r="DA170" s="2"/>
      <c r="DB170" s="2">
        <v>19</v>
      </c>
      <c r="DC170" s="2" t="s">
        <v>3</v>
      </c>
      <c r="DD170" s="2" t="s">
        <v>3</v>
      </c>
      <c r="DE170" s="2" t="s">
        <v>131</v>
      </c>
      <c r="DF170" s="2" t="s">
        <v>131</v>
      </c>
      <c r="DG170" s="2" t="s">
        <v>131</v>
      </c>
      <c r="DH170" s="2" t="s">
        <v>3</v>
      </c>
      <c r="DI170" s="2" t="s">
        <v>131</v>
      </c>
      <c r="DJ170" s="2" t="s">
        <v>131</v>
      </c>
      <c r="DK170" s="2" t="s">
        <v>3</v>
      </c>
      <c r="DL170" s="2" t="s">
        <v>3</v>
      </c>
      <c r="DM170" s="2" t="s">
        <v>3</v>
      </c>
      <c r="DN170" s="2">
        <v>0</v>
      </c>
      <c r="DO170" s="2">
        <v>0</v>
      </c>
      <c r="DP170" s="2">
        <v>1</v>
      </c>
      <c r="DQ170" s="2">
        <v>1</v>
      </c>
      <c r="DR170" s="2"/>
      <c r="DS170" s="2"/>
      <c r="DT170" s="2"/>
      <c r="DU170" s="2">
        <v>1005</v>
      </c>
      <c r="DV170" s="2" t="s">
        <v>243</v>
      </c>
      <c r="DW170" s="2" t="s">
        <v>243</v>
      </c>
      <c r="DX170" s="2">
        <v>100</v>
      </c>
      <c r="DY170" s="2"/>
      <c r="DZ170" s="2" t="s">
        <v>3</v>
      </c>
      <c r="EA170" s="2" t="s">
        <v>3</v>
      </c>
      <c r="EB170" s="2" t="s">
        <v>3</v>
      </c>
      <c r="EC170" s="2" t="s">
        <v>3</v>
      </c>
      <c r="ED170" s="2"/>
      <c r="EE170" s="2">
        <v>89369834</v>
      </c>
      <c r="EF170" s="2">
        <v>2</v>
      </c>
      <c r="EG170" s="2" t="s">
        <v>159</v>
      </c>
      <c r="EH170" s="2">
        <v>13</v>
      </c>
      <c r="EI170" s="2" t="s">
        <v>245</v>
      </c>
      <c r="EJ170" s="2">
        <v>1</v>
      </c>
      <c r="EK170" s="2">
        <v>13001</v>
      </c>
      <c r="EL170" s="2" t="s">
        <v>246</v>
      </c>
      <c r="EM170" s="2" t="s">
        <v>247</v>
      </c>
      <c r="EN170" s="2"/>
      <c r="EO170" s="2" t="s">
        <v>163</v>
      </c>
      <c r="EP170" s="2"/>
      <c r="EQ170" s="2">
        <v>0</v>
      </c>
      <c r="ER170" s="2">
        <v>0</v>
      </c>
      <c r="ES170" s="2">
        <v>0</v>
      </c>
      <c r="ET170" s="2">
        <v>0</v>
      </c>
      <c r="EU170" s="2">
        <v>0</v>
      </c>
      <c r="EV170" s="2">
        <v>0</v>
      </c>
      <c r="EW170" s="2">
        <v>5.31</v>
      </c>
      <c r="EX170" s="2">
        <v>0.02</v>
      </c>
      <c r="EY170" s="2">
        <v>0</v>
      </c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>
        <v>0</v>
      </c>
      <c r="FR170" s="2">
        <v>0</v>
      </c>
      <c r="FS170" s="2">
        <v>0</v>
      </c>
      <c r="FT170" s="2"/>
      <c r="FU170" s="2"/>
      <c r="FV170" s="2"/>
      <c r="FW170" s="2"/>
      <c r="FX170" s="2">
        <v>94</v>
      </c>
      <c r="FY170" s="2">
        <v>51</v>
      </c>
      <c r="FZ170" s="2"/>
      <c r="GA170" s="2" t="s">
        <v>3</v>
      </c>
      <c r="GB170" s="2"/>
      <c r="GC170" s="2"/>
      <c r="GD170" s="2">
        <v>1</v>
      </c>
      <c r="GE170" s="2"/>
      <c r="GF170" s="2">
        <v>-2142071275</v>
      </c>
      <c r="GG170" s="2">
        <v>2</v>
      </c>
      <c r="GH170" s="2">
        <v>1</v>
      </c>
      <c r="GI170" s="2">
        <v>-2</v>
      </c>
      <c r="GJ170" s="2">
        <v>0</v>
      </c>
      <c r="GK170" s="2">
        <v>0</v>
      </c>
      <c r="GL170" s="2">
        <f t="shared" si="127"/>
        <v>0</v>
      </c>
      <c r="GM170" s="2">
        <f t="shared" si="128"/>
        <v>235.06</v>
      </c>
      <c r="GN170" s="2">
        <f t="shared" si="129"/>
        <v>235.06</v>
      </c>
      <c r="GO170" s="2">
        <f t="shared" si="130"/>
        <v>0</v>
      </c>
      <c r="GP170" s="2">
        <f t="shared" si="131"/>
        <v>0</v>
      </c>
      <c r="GQ170" s="2"/>
      <c r="GR170" s="2">
        <v>0</v>
      </c>
      <c r="GS170" s="2">
        <v>3</v>
      </c>
      <c r="GT170" s="2">
        <v>0</v>
      </c>
      <c r="GU170" s="2" t="s">
        <v>3</v>
      </c>
      <c r="GV170" s="2">
        <f t="shared" si="132"/>
        <v>0</v>
      </c>
      <c r="GW170" s="2">
        <v>1</v>
      </c>
      <c r="GX170" s="2">
        <f t="shared" si="133"/>
        <v>0</v>
      </c>
      <c r="GY170" s="2"/>
      <c r="GZ170" s="2"/>
      <c r="HA170" s="2">
        <v>0</v>
      </c>
      <c r="HB170" s="2">
        <v>0</v>
      </c>
      <c r="HC170" s="2">
        <f t="shared" si="134"/>
        <v>0</v>
      </c>
      <c r="HD170" s="2"/>
      <c r="HE170" s="2" t="s">
        <v>3</v>
      </c>
      <c r="HF170" s="2" t="s">
        <v>3</v>
      </c>
      <c r="HG170" s="2"/>
      <c r="HH170" s="2"/>
      <c r="HI170" s="2"/>
      <c r="HJ170" s="2"/>
      <c r="HK170" s="2"/>
      <c r="HL170" s="2"/>
      <c r="HM170" s="2" t="s">
        <v>3</v>
      </c>
      <c r="HN170" s="2" t="s">
        <v>248</v>
      </c>
      <c r="HO170" s="2" t="s">
        <v>249</v>
      </c>
      <c r="HP170" s="2" t="s">
        <v>245</v>
      </c>
      <c r="HQ170" s="2" t="s">
        <v>245</v>
      </c>
      <c r="HR170" s="2"/>
      <c r="HS170" s="2">
        <v>0</v>
      </c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>
        <v>0</v>
      </c>
      <c r="IL170" s="2"/>
      <c r="IM170" s="2"/>
      <c r="IN170" s="2"/>
      <c r="IO170" s="2"/>
      <c r="IP170" s="2"/>
      <c r="IQ170" s="2"/>
      <c r="IR170" s="2"/>
      <c r="IS170" s="2"/>
      <c r="IT170" s="2"/>
      <c r="IU170" s="2"/>
    </row>
    <row r="171" spans="1:255" ht="409.5" x14ac:dyDescent="0.2">
      <c r="A171" s="2">
        <v>17</v>
      </c>
      <c r="B171" s="2">
        <v>1</v>
      </c>
      <c r="C171" s="2">
        <f>ROW(SmtRes!A168)</f>
        <v>168</v>
      </c>
      <c r="D171" s="2">
        <f>ROW(EtalonRes!A170)</f>
        <v>170</v>
      </c>
      <c r="E171" s="2" t="s">
        <v>250</v>
      </c>
      <c r="F171" s="2" t="s">
        <v>251</v>
      </c>
      <c r="G171" s="2" t="s">
        <v>252</v>
      </c>
      <c r="H171" s="2" t="s">
        <v>243</v>
      </c>
      <c r="I171" s="2">
        <f>ROUND((I170),7)</f>
        <v>1.5699999999999999E-2</v>
      </c>
      <c r="J171" s="2">
        <v>0</v>
      </c>
      <c r="K171" s="2">
        <f>ROUND((I170),7)</f>
        <v>1.5699999999999999E-2</v>
      </c>
      <c r="L171" s="2"/>
      <c r="M171" s="2"/>
      <c r="N171" s="2"/>
      <c r="O171" s="2">
        <f t="shared" si="115"/>
        <v>528.66999999999996</v>
      </c>
      <c r="P171" s="2">
        <f>SUMIF(SmtRes!AQ162:'SmtRes'!AQ168,"=1",SmtRes!DF162:'SmtRes'!DF168)</f>
        <v>7.19</v>
      </c>
      <c r="Q171" s="2">
        <f>SUMIF(SmtRes!AQ162:'SmtRes'!AQ168,"=1",SmtRes!DG162:'SmtRes'!DG168)</f>
        <v>0.42</v>
      </c>
      <c r="R171" s="2">
        <f>SUMIF(SmtRes!AQ162:'SmtRes'!AQ168,"=1",SmtRes!DH162:'SmtRes'!DH168)</f>
        <v>0.60000000000000009</v>
      </c>
      <c r="S171" s="2">
        <f>SUMIF(SmtRes!AQ162:'SmtRes'!AQ168,"=1",SmtRes!DI162:'SmtRes'!DI168)</f>
        <v>520.46</v>
      </c>
      <c r="T171" s="2">
        <f t="shared" si="116"/>
        <v>0</v>
      </c>
      <c r="U171" s="2">
        <f>SUMIF(SmtRes!AQ162:'SmtRes'!AQ168,"=1",SmtRes!CV162:'SmtRes'!CV168)</f>
        <v>0.78209550000000005</v>
      </c>
      <c r="V171" s="2">
        <f>SUMIF(SmtRes!AQ162:'SmtRes'!AQ168,"=1",SmtRes!CW162:'SmtRes'!CW168)</f>
        <v>8.4789999999999996E-4</v>
      </c>
      <c r="W171" s="2">
        <f t="shared" si="117"/>
        <v>0</v>
      </c>
      <c r="X171" s="2">
        <f t="shared" si="118"/>
        <v>521.05999999999995</v>
      </c>
      <c r="Y171" s="2">
        <f t="shared" si="119"/>
        <v>255.32</v>
      </c>
      <c r="Z171" s="2"/>
      <c r="AA171" s="2">
        <v>92701116</v>
      </c>
      <c r="AB171" s="2">
        <f t="shared" si="135"/>
        <v>33553.715114999999</v>
      </c>
      <c r="AC171" s="2">
        <f>ROUND((SUM(SmtRes!BQ162:'SmtRes'!BQ168)),6)</f>
        <v>376.77</v>
      </c>
      <c r="AD171" s="2">
        <f>ROUND((((SUM(SmtRes!BR162:'SmtRes'!BR168))-(SUM(SmtRes!BS162:'SmtRes'!BS168)))+AE171),6)</f>
        <v>26.557065000000001</v>
      </c>
      <c r="AE171" s="2">
        <f>ROUND((SUM(SmtRes!BS162:'SmtRes'!BS168)),6)</f>
        <v>37.899495000000002</v>
      </c>
      <c r="AF171" s="2">
        <f>ROUND((SUM(SmtRes!BT162:'SmtRes'!BT168)),6)</f>
        <v>33150.388050000001</v>
      </c>
      <c r="AG171" s="2">
        <f t="shared" si="120"/>
        <v>0</v>
      </c>
      <c r="AH171" s="2">
        <f>(SUM(SmtRes!BU162:'SmtRes'!BU168))</f>
        <v>49.814999999999998</v>
      </c>
      <c r="AI171" s="2">
        <f>(SUM(SmtRes!BV162:'SmtRes'!BV168))</f>
        <v>5.3999999999999999E-2</v>
      </c>
      <c r="AJ171" s="2">
        <f t="shared" si="121"/>
        <v>0</v>
      </c>
      <c r="AK171" s="2">
        <v>24980.358600000003</v>
      </c>
      <c r="AL171" s="2">
        <v>376.77</v>
      </c>
      <c r="AM171" s="2">
        <v>19.671899999999997</v>
      </c>
      <c r="AN171" s="2">
        <v>28.073699999999995</v>
      </c>
      <c r="AO171" s="2">
        <v>24555.843000000001</v>
      </c>
      <c r="AP171" s="2">
        <v>0</v>
      </c>
      <c r="AQ171" s="2">
        <v>36.9</v>
      </c>
      <c r="AR171" s="2">
        <v>0.04</v>
      </c>
      <c r="AS171" s="2">
        <v>0</v>
      </c>
      <c r="AT171" s="2">
        <v>100</v>
      </c>
      <c r="AU171" s="2">
        <v>49</v>
      </c>
      <c r="AV171" s="2">
        <v>1</v>
      </c>
      <c r="AW171" s="2">
        <v>1</v>
      </c>
      <c r="AX171" s="2"/>
      <c r="AY171" s="2"/>
      <c r="AZ171" s="2">
        <v>1</v>
      </c>
      <c r="BA171" s="2">
        <v>1</v>
      </c>
      <c r="BB171" s="2">
        <v>1</v>
      </c>
      <c r="BC171" s="2">
        <v>1</v>
      </c>
      <c r="BD171" s="2" t="s">
        <v>3</v>
      </c>
      <c r="BE171" s="2" t="s">
        <v>3</v>
      </c>
      <c r="BF171" s="2" t="s">
        <v>3</v>
      </c>
      <c r="BG171" s="2" t="s">
        <v>3</v>
      </c>
      <c r="BH171" s="2">
        <v>0</v>
      </c>
      <c r="BI171" s="2">
        <v>1</v>
      </c>
      <c r="BJ171" s="2" t="s">
        <v>253</v>
      </c>
      <c r="BK171" s="2"/>
      <c r="BL171" s="2"/>
      <c r="BM171" s="2">
        <v>15001</v>
      </c>
      <c r="BN171" s="2">
        <v>0</v>
      </c>
      <c r="BO171" s="2" t="s">
        <v>3</v>
      </c>
      <c r="BP171" s="2">
        <v>0</v>
      </c>
      <c r="BQ171" s="2">
        <v>2</v>
      </c>
      <c r="BR171" s="2">
        <v>0</v>
      </c>
      <c r="BS171" s="2">
        <v>1</v>
      </c>
      <c r="BT171" s="2">
        <v>1</v>
      </c>
      <c r="BU171" s="2">
        <v>1</v>
      </c>
      <c r="BV171" s="2">
        <v>1</v>
      </c>
      <c r="BW171" s="2">
        <v>1</v>
      </c>
      <c r="BX171" s="2">
        <v>1</v>
      </c>
      <c r="BY171" s="2" t="s">
        <v>3</v>
      </c>
      <c r="BZ171" s="2">
        <v>100</v>
      </c>
      <c r="CA171" s="2">
        <v>49</v>
      </c>
      <c r="CB171" s="2" t="s">
        <v>3</v>
      </c>
      <c r="CC171" s="2"/>
      <c r="CD171" s="2"/>
      <c r="CE171" s="2">
        <v>0</v>
      </c>
      <c r="CF171" s="2">
        <v>0</v>
      </c>
      <c r="CG171" s="2">
        <v>0</v>
      </c>
      <c r="CH171" s="2"/>
      <c r="CI171" s="2"/>
      <c r="CJ171" s="2"/>
      <c r="CK171" s="2"/>
      <c r="CL171" s="2"/>
      <c r="CM171" s="2">
        <v>0</v>
      </c>
      <c r="CN171" s="7" t="s">
        <v>683</v>
      </c>
      <c r="CO171" s="2">
        <v>0</v>
      </c>
      <c r="CP171" s="2">
        <f t="shared" si="122"/>
        <v>528.67000000000007</v>
      </c>
      <c r="CQ171" s="2">
        <f>SUMIF(SmtRes!AQ162:'SmtRes'!AQ168,"=1",SmtRes!AA162:'SmtRes'!AA168)</f>
        <v>246.38</v>
      </c>
      <c r="CR171" s="2">
        <f>SUMIF(SmtRes!AQ162:'SmtRes'!AQ168,"=1",SmtRes!AB162:'SmtRes'!AB168)</f>
        <v>700.76</v>
      </c>
      <c r="CS171" s="2">
        <f>SUMIF(SmtRes!AQ162:'SmtRes'!AQ168,"=1",SmtRes!AC162:'SmtRes'!AC168)</f>
        <v>1363.27</v>
      </c>
      <c r="CT171" s="2">
        <f>SUMIF(SmtRes!AQ162:'SmtRes'!AQ168,"=1",SmtRes!AD162:'SmtRes'!AD168)</f>
        <v>665.47</v>
      </c>
      <c r="CU171" s="2">
        <f t="shared" si="123"/>
        <v>0</v>
      </c>
      <c r="CV171" s="2">
        <f>SUMIF(SmtRes!AQ162:'SmtRes'!AQ168,"=1",SmtRes!BU162:'SmtRes'!BU168)</f>
        <v>49.814999999999998</v>
      </c>
      <c r="CW171" s="2">
        <f>SUMIF(SmtRes!AQ162:'SmtRes'!AQ168,"=1",SmtRes!BV162:'SmtRes'!BV168)</f>
        <v>5.3999999999999999E-2</v>
      </c>
      <c r="CX171" s="2">
        <f t="shared" si="124"/>
        <v>0</v>
      </c>
      <c r="CY171" s="2">
        <f t="shared" si="125"/>
        <v>521.06000000000006</v>
      </c>
      <c r="CZ171" s="2">
        <f t="shared" si="126"/>
        <v>255.31940000000003</v>
      </c>
      <c r="DA171" s="2"/>
      <c r="DB171" s="2">
        <v>20</v>
      </c>
      <c r="DC171" s="2" t="s">
        <v>3</v>
      </c>
      <c r="DD171" s="2" t="s">
        <v>3</v>
      </c>
      <c r="DE171" s="2" t="s">
        <v>131</v>
      </c>
      <c r="DF171" s="2" t="s">
        <v>131</v>
      </c>
      <c r="DG171" s="2" t="s">
        <v>131</v>
      </c>
      <c r="DH171" s="2" t="s">
        <v>3</v>
      </c>
      <c r="DI171" s="2" t="s">
        <v>131</v>
      </c>
      <c r="DJ171" s="2" t="s">
        <v>131</v>
      </c>
      <c r="DK171" s="2" t="s">
        <v>3</v>
      </c>
      <c r="DL171" s="2" t="s">
        <v>3</v>
      </c>
      <c r="DM171" s="2" t="s">
        <v>3</v>
      </c>
      <c r="DN171" s="2">
        <v>0</v>
      </c>
      <c r="DO171" s="2">
        <v>0</v>
      </c>
      <c r="DP171" s="2">
        <v>1</v>
      </c>
      <c r="DQ171" s="2">
        <v>1</v>
      </c>
      <c r="DR171" s="2"/>
      <c r="DS171" s="2"/>
      <c r="DT171" s="2"/>
      <c r="DU171" s="2">
        <v>1005</v>
      </c>
      <c r="DV171" s="2" t="s">
        <v>243</v>
      </c>
      <c r="DW171" s="2" t="s">
        <v>243</v>
      </c>
      <c r="DX171" s="2">
        <v>100</v>
      </c>
      <c r="DY171" s="2"/>
      <c r="DZ171" s="2" t="s">
        <v>3</v>
      </c>
      <c r="EA171" s="2" t="s">
        <v>3</v>
      </c>
      <c r="EB171" s="2" t="s">
        <v>3</v>
      </c>
      <c r="EC171" s="2" t="s">
        <v>3</v>
      </c>
      <c r="ED171" s="2"/>
      <c r="EE171" s="2">
        <v>89369857</v>
      </c>
      <c r="EF171" s="2">
        <v>2</v>
      </c>
      <c r="EG171" s="2" t="s">
        <v>159</v>
      </c>
      <c r="EH171" s="2">
        <v>15</v>
      </c>
      <c r="EI171" s="2" t="s">
        <v>254</v>
      </c>
      <c r="EJ171" s="2">
        <v>1</v>
      </c>
      <c r="EK171" s="2">
        <v>15001</v>
      </c>
      <c r="EL171" s="2" t="s">
        <v>254</v>
      </c>
      <c r="EM171" s="2" t="s">
        <v>255</v>
      </c>
      <c r="EN171" s="2"/>
      <c r="EO171" s="2" t="s">
        <v>163</v>
      </c>
      <c r="EP171" s="2"/>
      <c r="EQ171" s="2">
        <v>0</v>
      </c>
      <c r="ER171" s="2">
        <v>0</v>
      </c>
      <c r="ES171" s="2">
        <v>0</v>
      </c>
      <c r="ET171" s="2">
        <v>0</v>
      </c>
      <c r="EU171" s="2">
        <v>0</v>
      </c>
      <c r="EV171" s="2">
        <v>0</v>
      </c>
      <c r="EW171" s="2">
        <v>36.9</v>
      </c>
      <c r="EX171" s="2">
        <v>0.04</v>
      </c>
      <c r="EY171" s="2">
        <v>0</v>
      </c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>
        <v>0</v>
      </c>
      <c r="FR171" s="2">
        <v>0</v>
      </c>
      <c r="FS171" s="2">
        <v>0</v>
      </c>
      <c r="FT171" s="2"/>
      <c r="FU171" s="2"/>
      <c r="FV171" s="2"/>
      <c r="FW171" s="2"/>
      <c r="FX171" s="2">
        <v>100</v>
      </c>
      <c r="FY171" s="2">
        <v>49</v>
      </c>
      <c r="FZ171" s="2"/>
      <c r="GA171" s="2" t="s">
        <v>3</v>
      </c>
      <c r="GB171" s="2"/>
      <c r="GC171" s="2"/>
      <c r="GD171" s="2">
        <v>1</v>
      </c>
      <c r="GE171" s="2"/>
      <c r="GF171" s="2">
        <v>1845832054</v>
      </c>
      <c r="GG171" s="2">
        <v>2</v>
      </c>
      <c r="GH171" s="2">
        <v>1</v>
      </c>
      <c r="GI171" s="2">
        <v>-2</v>
      </c>
      <c r="GJ171" s="2">
        <v>0</v>
      </c>
      <c r="GK171" s="2">
        <v>0</v>
      </c>
      <c r="GL171" s="2">
        <f t="shared" si="127"/>
        <v>0</v>
      </c>
      <c r="GM171" s="2">
        <f t="shared" si="128"/>
        <v>1305.05</v>
      </c>
      <c r="GN171" s="2">
        <f t="shared" si="129"/>
        <v>1305.05</v>
      </c>
      <c r="GO171" s="2">
        <f t="shared" si="130"/>
        <v>0</v>
      </c>
      <c r="GP171" s="2">
        <f t="shared" si="131"/>
        <v>0</v>
      </c>
      <c r="GQ171" s="2"/>
      <c r="GR171" s="2">
        <v>0</v>
      </c>
      <c r="GS171" s="2">
        <v>3</v>
      </c>
      <c r="GT171" s="2">
        <v>0</v>
      </c>
      <c r="GU171" s="2" t="s">
        <v>3</v>
      </c>
      <c r="GV171" s="2">
        <f t="shared" si="132"/>
        <v>0</v>
      </c>
      <c r="GW171" s="2">
        <v>1</v>
      </c>
      <c r="GX171" s="2">
        <f t="shared" si="133"/>
        <v>0</v>
      </c>
      <c r="GY171" s="2"/>
      <c r="GZ171" s="2"/>
      <c r="HA171" s="2">
        <v>0</v>
      </c>
      <c r="HB171" s="2">
        <v>0</v>
      </c>
      <c r="HC171" s="2">
        <f t="shared" si="134"/>
        <v>0</v>
      </c>
      <c r="HD171" s="2"/>
      <c r="HE171" s="2" t="s">
        <v>3</v>
      </c>
      <c r="HF171" s="2" t="s">
        <v>3</v>
      </c>
      <c r="HG171" s="2"/>
      <c r="HH171" s="2"/>
      <c r="HI171" s="2"/>
      <c r="HJ171" s="2"/>
      <c r="HK171" s="2"/>
      <c r="HL171" s="2"/>
      <c r="HM171" s="2" t="s">
        <v>3</v>
      </c>
      <c r="HN171" s="2" t="s">
        <v>256</v>
      </c>
      <c r="HO171" s="2" t="s">
        <v>257</v>
      </c>
      <c r="HP171" s="2" t="s">
        <v>254</v>
      </c>
      <c r="HQ171" s="2" t="s">
        <v>254</v>
      </c>
      <c r="HR171" s="2"/>
      <c r="HS171" s="2">
        <v>0</v>
      </c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>
        <v>0</v>
      </c>
      <c r="IL171" s="2"/>
      <c r="IM171" s="2"/>
      <c r="IN171" s="2"/>
      <c r="IO171" s="2"/>
      <c r="IP171" s="2"/>
      <c r="IQ171" s="2"/>
      <c r="IR171" s="2"/>
      <c r="IS171" s="2"/>
      <c r="IT171" s="2"/>
      <c r="IU171" s="2"/>
    </row>
    <row r="172" spans="1:255" x14ac:dyDescent="0.2">
      <c r="A172" s="2">
        <v>18</v>
      </c>
      <c r="B172" s="2">
        <v>1</v>
      </c>
      <c r="C172" s="2">
        <v>167</v>
      </c>
      <c r="D172" s="2"/>
      <c r="E172" s="2" t="s">
        <v>258</v>
      </c>
      <c r="F172" s="2" t="s">
        <v>259</v>
      </c>
      <c r="G172" s="2" t="s">
        <v>260</v>
      </c>
      <c r="H172" s="2" t="s">
        <v>125</v>
      </c>
      <c r="I172" s="2">
        <f>I171*J172</f>
        <v>3.8620000000000001E-4</v>
      </c>
      <c r="J172" s="2">
        <v>2.4598726114649683E-2</v>
      </c>
      <c r="K172" s="2">
        <v>2.46E-2</v>
      </c>
      <c r="L172" s="2"/>
      <c r="M172" s="2"/>
      <c r="N172" s="2"/>
      <c r="O172" s="2">
        <f t="shared" si="115"/>
        <v>41.88</v>
      </c>
      <c r="P172" s="2">
        <f>ROUND(CQ172*I172,2)</f>
        <v>41.88</v>
      </c>
      <c r="Q172" s="2">
        <f>ROUND(CR172*I172,2)</f>
        <v>0</v>
      </c>
      <c r="R172" s="2">
        <f>ROUND(CS172*I172,2)</f>
        <v>0</v>
      </c>
      <c r="S172" s="2">
        <f>ROUND(CT172*I172,2)</f>
        <v>0</v>
      </c>
      <c r="T172" s="2">
        <f t="shared" si="116"/>
        <v>0</v>
      </c>
      <c r="U172" s="2">
        <f>ROUND(CV172*I172,7)</f>
        <v>0</v>
      </c>
      <c r="V172" s="2">
        <f>ROUND(CW172*I172,7)</f>
        <v>0</v>
      </c>
      <c r="W172" s="2">
        <f t="shared" si="117"/>
        <v>0</v>
      </c>
      <c r="X172" s="2">
        <f t="shared" si="118"/>
        <v>0</v>
      </c>
      <c r="Y172" s="2">
        <f t="shared" si="119"/>
        <v>0</v>
      </c>
      <c r="Z172" s="2"/>
      <c r="AA172" s="2">
        <v>92701116</v>
      </c>
      <c r="AB172" s="2">
        <f t="shared" si="135"/>
        <v>80322.25</v>
      </c>
      <c r="AC172" s="2">
        <f>ROUND((ES172),6)</f>
        <v>80322.25</v>
      </c>
      <c r="AD172" s="2">
        <f>ROUND((((ET172)-(EU172))+AE172),6)</f>
        <v>0</v>
      </c>
      <c r="AE172" s="2">
        <f>ROUND((EU172),6)</f>
        <v>0</v>
      </c>
      <c r="AF172" s="2">
        <f>ROUND((EV172),6)</f>
        <v>0</v>
      </c>
      <c r="AG172" s="2">
        <f t="shared" si="120"/>
        <v>0</v>
      </c>
      <c r="AH172" s="2">
        <f>(EW172)</f>
        <v>0</v>
      </c>
      <c r="AI172" s="2">
        <f>(EX172)</f>
        <v>0</v>
      </c>
      <c r="AJ172" s="2">
        <f t="shared" si="121"/>
        <v>0</v>
      </c>
      <c r="AK172" s="2">
        <v>80322.25</v>
      </c>
      <c r="AL172" s="2">
        <v>80322.25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100</v>
      </c>
      <c r="AU172" s="2">
        <v>49</v>
      </c>
      <c r="AV172" s="2">
        <v>1</v>
      </c>
      <c r="AW172" s="2">
        <v>1</v>
      </c>
      <c r="AX172" s="2"/>
      <c r="AY172" s="2"/>
      <c r="AZ172" s="2">
        <v>1</v>
      </c>
      <c r="BA172" s="2">
        <v>1</v>
      </c>
      <c r="BB172" s="2">
        <v>1</v>
      </c>
      <c r="BC172" s="2">
        <v>1.35</v>
      </c>
      <c r="BD172" s="2" t="s">
        <v>3</v>
      </c>
      <c r="BE172" s="2" t="s">
        <v>3</v>
      </c>
      <c r="BF172" s="2" t="s">
        <v>3</v>
      </c>
      <c r="BG172" s="2" t="s">
        <v>3</v>
      </c>
      <c r="BH172" s="2">
        <v>3</v>
      </c>
      <c r="BI172" s="2">
        <v>1</v>
      </c>
      <c r="BJ172" s="2" t="s">
        <v>261</v>
      </c>
      <c r="BK172" s="2"/>
      <c r="BL172" s="2"/>
      <c r="BM172" s="2">
        <v>15001</v>
      </c>
      <c r="BN172" s="2">
        <v>0</v>
      </c>
      <c r="BO172" s="2" t="s">
        <v>259</v>
      </c>
      <c r="BP172" s="2">
        <v>1</v>
      </c>
      <c r="BQ172" s="2">
        <v>2</v>
      </c>
      <c r="BR172" s="2">
        <v>0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 t="s">
        <v>3</v>
      </c>
      <c r="BZ172" s="2">
        <v>100</v>
      </c>
      <c r="CA172" s="2">
        <v>49</v>
      </c>
      <c r="CB172" s="2" t="s">
        <v>3</v>
      </c>
      <c r="CC172" s="2"/>
      <c r="CD172" s="2"/>
      <c r="CE172" s="2">
        <v>0</v>
      </c>
      <c r="CF172" s="2">
        <v>0</v>
      </c>
      <c r="CG172" s="2">
        <v>0</v>
      </c>
      <c r="CH172" s="2"/>
      <c r="CI172" s="2"/>
      <c r="CJ172" s="2"/>
      <c r="CK172" s="2"/>
      <c r="CL172" s="2"/>
      <c r="CM172" s="2">
        <v>0</v>
      </c>
      <c r="CN172" s="2" t="s">
        <v>3</v>
      </c>
      <c r="CO172" s="2">
        <v>0</v>
      </c>
      <c r="CP172" s="2">
        <f t="shared" si="122"/>
        <v>41.88</v>
      </c>
      <c r="CQ172" s="2">
        <f>ROUND(AL172*BC172,2)</f>
        <v>108435.04</v>
      </c>
      <c r="CR172" s="2">
        <f>ROUND(AM172*BB172,2)</f>
        <v>0</v>
      </c>
      <c r="CS172" s="2">
        <f>ROUND(AN172*BS172,2)</f>
        <v>0</v>
      </c>
      <c r="CT172" s="2">
        <f>ROUND(AO172*BA172,2)</f>
        <v>0</v>
      </c>
      <c r="CU172" s="2">
        <f t="shared" si="123"/>
        <v>0</v>
      </c>
      <c r="CV172" s="2">
        <f>AH172</f>
        <v>0</v>
      </c>
      <c r="CW172" s="2">
        <f>AI172</f>
        <v>0</v>
      </c>
      <c r="CX172" s="2">
        <f t="shared" si="124"/>
        <v>0</v>
      </c>
      <c r="CY172" s="2">
        <f t="shared" si="125"/>
        <v>0</v>
      </c>
      <c r="CZ172" s="2">
        <f t="shared" si="126"/>
        <v>0</v>
      </c>
      <c r="DA172" s="2"/>
      <c r="DB172" s="2"/>
      <c r="DC172" s="2" t="s">
        <v>3</v>
      </c>
      <c r="DD172" s="2" t="s">
        <v>3</v>
      </c>
      <c r="DE172" s="2" t="s">
        <v>3</v>
      </c>
      <c r="DF172" s="2" t="s">
        <v>3</v>
      </c>
      <c r="DG172" s="2" t="s">
        <v>3</v>
      </c>
      <c r="DH172" s="2" t="s">
        <v>3</v>
      </c>
      <c r="DI172" s="2" t="s">
        <v>3</v>
      </c>
      <c r="DJ172" s="2" t="s">
        <v>3</v>
      </c>
      <c r="DK172" s="2" t="s">
        <v>3</v>
      </c>
      <c r="DL172" s="2" t="s">
        <v>3</v>
      </c>
      <c r="DM172" s="2" t="s">
        <v>3</v>
      </c>
      <c r="DN172" s="2">
        <v>0</v>
      </c>
      <c r="DO172" s="2">
        <v>0</v>
      </c>
      <c r="DP172" s="2">
        <v>1</v>
      </c>
      <c r="DQ172" s="2">
        <v>1</v>
      </c>
      <c r="DR172" s="2"/>
      <c r="DS172" s="2"/>
      <c r="DT172" s="2"/>
      <c r="DU172" s="2">
        <v>1009</v>
      </c>
      <c r="DV172" s="2" t="s">
        <v>125</v>
      </c>
      <c r="DW172" s="2" t="s">
        <v>125</v>
      </c>
      <c r="DX172" s="2">
        <v>1000</v>
      </c>
      <c r="DY172" s="2"/>
      <c r="DZ172" s="2" t="s">
        <v>3</v>
      </c>
      <c r="EA172" s="2" t="s">
        <v>3</v>
      </c>
      <c r="EB172" s="2" t="s">
        <v>3</v>
      </c>
      <c r="EC172" s="2" t="s">
        <v>3</v>
      </c>
      <c r="ED172" s="2"/>
      <c r="EE172" s="2">
        <v>89369857</v>
      </c>
      <c r="EF172" s="2">
        <v>2</v>
      </c>
      <c r="EG172" s="2" t="s">
        <v>159</v>
      </c>
      <c r="EH172" s="2">
        <v>15</v>
      </c>
      <c r="EI172" s="2" t="s">
        <v>254</v>
      </c>
      <c r="EJ172" s="2">
        <v>1</v>
      </c>
      <c r="EK172" s="2">
        <v>15001</v>
      </c>
      <c r="EL172" s="2" t="s">
        <v>254</v>
      </c>
      <c r="EM172" s="2" t="s">
        <v>255</v>
      </c>
      <c r="EN172" s="2"/>
      <c r="EO172" s="2" t="s">
        <v>3</v>
      </c>
      <c r="EP172" s="2"/>
      <c r="EQ172" s="2">
        <v>0</v>
      </c>
      <c r="ER172" s="2">
        <v>80322.25</v>
      </c>
      <c r="ES172" s="2">
        <v>80322.25</v>
      </c>
      <c r="ET172" s="2">
        <v>0</v>
      </c>
      <c r="EU172" s="2">
        <v>0</v>
      </c>
      <c r="EV172" s="2">
        <v>0</v>
      </c>
      <c r="EW172" s="2">
        <v>0</v>
      </c>
      <c r="EX172" s="2">
        <v>0</v>
      </c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>
        <v>0</v>
      </c>
      <c r="FR172" s="2">
        <v>0</v>
      </c>
      <c r="FS172" s="2">
        <v>0</v>
      </c>
      <c r="FT172" s="2"/>
      <c r="FU172" s="2"/>
      <c r="FV172" s="2"/>
      <c r="FW172" s="2"/>
      <c r="FX172" s="2">
        <v>100</v>
      </c>
      <c r="FY172" s="2">
        <v>49</v>
      </c>
      <c r="FZ172" s="2"/>
      <c r="GA172" s="2" t="s">
        <v>3</v>
      </c>
      <c r="GB172" s="2"/>
      <c r="GC172" s="2"/>
      <c r="GD172" s="2">
        <v>1</v>
      </c>
      <c r="GE172" s="2"/>
      <c r="GF172" s="2">
        <v>-679878043</v>
      </c>
      <c r="GG172" s="2">
        <v>2</v>
      </c>
      <c r="GH172" s="2">
        <v>1</v>
      </c>
      <c r="GI172" s="2">
        <v>2</v>
      </c>
      <c r="GJ172" s="2">
        <v>0</v>
      </c>
      <c r="GK172" s="2">
        <v>0</v>
      </c>
      <c r="GL172" s="2">
        <f t="shared" si="127"/>
        <v>0</v>
      </c>
      <c r="GM172" s="2">
        <f t="shared" si="128"/>
        <v>41.88</v>
      </c>
      <c r="GN172" s="2">
        <f t="shared" si="129"/>
        <v>41.88</v>
      </c>
      <c r="GO172" s="2">
        <f t="shared" si="130"/>
        <v>0</v>
      </c>
      <c r="GP172" s="2">
        <f t="shared" si="131"/>
        <v>0</v>
      </c>
      <c r="GQ172" s="2"/>
      <c r="GR172" s="2">
        <v>0</v>
      </c>
      <c r="GS172" s="2">
        <v>3</v>
      </c>
      <c r="GT172" s="2">
        <v>0</v>
      </c>
      <c r="GU172" s="2" t="s">
        <v>3</v>
      </c>
      <c r="GV172" s="2">
        <f t="shared" si="132"/>
        <v>0</v>
      </c>
      <c r="GW172" s="2">
        <v>1</v>
      </c>
      <c r="GX172" s="2">
        <f t="shared" si="133"/>
        <v>0</v>
      </c>
      <c r="GY172" s="2"/>
      <c r="GZ172" s="2"/>
      <c r="HA172" s="2">
        <v>0</v>
      </c>
      <c r="HB172" s="2">
        <v>0</v>
      </c>
      <c r="HC172" s="2">
        <f t="shared" si="134"/>
        <v>0</v>
      </c>
      <c r="HD172" s="2"/>
      <c r="HE172" s="2" t="s">
        <v>3</v>
      </c>
      <c r="HF172" s="2" t="s">
        <v>3</v>
      </c>
      <c r="HG172" s="2"/>
      <c r="HH172" s="2"/>
      <c r="HI172" s="2"/>
      <c r="HJ172" s="2"/>
      <c r="HK172" s="2"/>
      <c r="HL172" s="2"/>
      <c r="HM172" s="2" t="s">
        <v>3</v>
      </c>
      <c r="HN172" s="2" t="s">
        <v>256</v>
      </c>
      <c r="HO172" s="2" t="s">
        <v>257</v>
      </c>
      <c r="HP172" s="2" t="s">
        <v>254</v>
      </c>
      <c r="HQ172" s="2" t="s">
        <v>254</v>
      </c>
      <c r="HR172" s="2"/>
      <c r="HS172" s="2">
        <v>0</v>
      </c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>
        <v>0</v>
      </c>
      <c r="IL172" s="2"/>
      <c r="IM172" s="2"/>
      <c r="IN172" s="2"/>
      <c r="IO172" s="2"/>
      <c r="IP172" s="2"/>
      <c r="IQ172" s="2"/>
      <c r="IR172" s="2"/>
      <c r="IS172" s="2"/>
      <c r="IT172" s="2"/>
      <c r="IU172" s="2"/>
    </row>
    <row r="173" spans="1:255" x14ac:dyDescent="0.2">
      <c r="A173" s="2">
        <v>17</v>
      </c>
      <c r="B173" s="2">
        <v>1</v>
      </c>
      <c r="C173" s="2">
        <f>ROW(SmtRes!A176)</f>
        <v>176</v>
      </c>
      <c r="D173" s="2">
        <f>ROW(EtalonRes!A178)</f>
        <v>178</v>
      </c>
      <c r="E173" s="2" t="s">
        <v>3</v>
      </c>
      <c r="F173" s="2" t="s">
        <v>262</v>
      </c>
      <c r="G173" s="2" t="s">
        <v>263</v>
      </c>
      <c r="H173" s="2" t="s">
        <v>243</v>
      </c>
      <c r="I173" s="2">
        <v>0</v>
      </c>
      <c r="J173" s="2">
        <v>0</v>
      </c>
      <c r="K173" s="2">
        <v>0</v>
      </c>
      <c r="L173" s="2"/>
      <c r="M173" s="2"/>
      <c r="N173" s="2"/>
      <c r="O173" s="2">
        <f t="shared" si="115"/>
        <v>0</v>
      </c>
      <c r="P173" s="2">
        <f>SUMIF(SmtRes!AQ169:'SmtRes'!AQ176,"=1",SmtRes!DF169:'SmtRes'!DF176)</f>
        <v>0</v>
      </c>
      <c r="Q173" s="2">
        <f>SUMIF(SmtRes!AQ169:'SmtRes'!AQ176,"=1",SmtRes!DG169:'SmtRes'!DG176)</f>
        <v>0</v>
      </c>
      <c r="R173" s="2">
        <f>SUMIF(SmtRes!AQ169:'SmtRes'!AQ176,"=1",SmtRes!DH169:'SmtRes'!DH176)</f>
        <v>0</v>
      </c>
      <c r="S173" s="2">
        <f>SUMIF(SmtRes!AQ169:'SmtRes'!AQ176,"=1",SmtRes!DI169:'SmtRes'!DI176)</f>
        <v>0</v>
      </c>
      <c r="T173" s="2">
        <f t="shared" si="116"/>
        <v>0</v>
      </c>
      <c r="U173" s="2">
        <f>SUMIF(SmtRes!AQ169:'SmtRes'!AQ176,"=1",SmtRes!CV169:'SmtRes'!CV176)</f>
        <v>0</v>
      </c>
      <c r="V173" s="2">
        <f>SUMIF(SmtRes!AQ169:'SmtRes'!AQ176,"=1",SmtRes!CW169:'SmtRes'!CW176)</f>
        <v>0</v>
      </c>
      <c r="W173" s="2">
        <f t="shared" si="117"/>
        <v>0</v>
      </c>
      <c r="X173" s="2">
        <f t="shared" si="118"/>
        <v>0</v>
      </c>
      <c r="Y173" s="2">
        <f t="shared" si="119"/>
        <v>0</v>
      </c>
      <c r="Z173" s="2"/>
      <c r="AA173" s="2">
        <v>-1</v>
      </c>
      <c r="AB173" s="2">
        <f t="shared" si="135"/>
        <v>2284.9863500000001</v>
      </c>
      <c r="AC173" s="2">
        <f>ROUND((SUM(SmtRes!BQ169:'SmtRes'!BQ176)),6)</f>
        <v>807.74024999999995</v>
      </c>
      <c r="AD173" s="2">
        <f>ROUND((((SUM(SmtRes!BR169:'SmtRes'!BR176))-(SUM(SmtRes!BS169:'SmtRes'!BS176)))+AE173),6)</f>
        <v>25.374199999999998</v>
      </c>
      <c r="AE173" s="2">
        <f>ROUND((SUM(SmtRes!BS169:'SmtRes'!BS176)),6)</f>
        <v>15.518599999999999</v>
      </c>
      <c r="AF173" s="2">
        <f>ROUND((SUM(SmtRes!BT169:'SmtRes'!BT176)),6)</f>
        <v>1451.8719000000001</v>
      </c>
      <c r="AG173" s="2">
        <f t="shared" si="120"/>
        <v>0</v>
      </c>
      <c r="AH173" s="2">
        <f>(SUM(SmtRes!BU169:'SmtRes'!BU176))</f>
        <v>2.13</v>
      </c>
      <c r="AI173" s="2">
        <f>(SUM(SmtRes!BV169:'SmtRes'!BV176))</f>
        <v>0.02</v>
      </c>
      <c r="AJ173" s="2">
        <f t="shared" si="121"/>
        <v>0</v>
      </c>
      <c r="AK173" s="2">
        <v>2300.5049499999996</v>
      </c>
      <c r="AL173" s="2">
        <v>807.74024999999995</v>
      </c>
      <c r="AM173" s="2">
        <v>25.374199999999998</v>
      </c>
      <c r="AN173" s="2">
        <v>15.518599999999999</v>
      </c>
      <c r="AO173" s="2">
        <v>1451.8718999999999</v>
      </c>
      <c r="AP173" s="2">
        <v>0</v>
      </c>
      <c r="AQ173" s="2">
        <v>2.13</v>
      </c>
      <c r="AR173" s="2">
        <v>0.02</v>
      </c>
      <c r="AS173" s="2">
        <v>0</v>
      </c>
      <c r="AT173" s="2">
        <v>94</v>
      </c>
      <c r="AU173" s="2">
        <v>51</v>
      </c>
      <c r="AV173" s="2">
        <v>1</v>
      </c>
      <c r="AW173" s="2">
        <v>1</v>
      </c>
      <c r="AX173" s="2"/>
      <c r="AY173" s="2"/>
      <c r="AZ173" s="2">
        <v>1</v>
      </c>
      <c r="BA173" s="2">
        <v>1</v>
      </c>
      <c r="BB173" s="2">
        <v>1</v>
      </c>
      <c r="BC173" s="2">
        <v>1</v>
      </c>
      <c r="BD173" s="2" t="s">
        <v>3</v>
      </c>
      <c r="BE173" s="2" t="s">
        <v>3</v>
      </c>
      <c r="BF173" s="2" t="s">
        <v>3</v>
      </c>
      <c r="BG173" s="2" t="s">
        <v>3</v>
      </c>
      <c r="BH173" s="2">
        <v>0</v>
      </c>
      <c r="BI173" s="2">
        <v>1</v>
      </c>
      <c r="BJ173" s="2" t="s">
        <v>264</v>
      </c>
      <c r="BK173" s="2"/>
      <c r="BL173" s="2"/>
      <c r="BM173" s="2">
        <v>13001</v>
      </c>
      <c r="BN173" s="2">
        <v>0</v>
      </c>
      <c r="BO173" s="2" t="s">
        <v>3</v>
      </c>
      <c r="BP173" s="2">
        <v>0</v>
      </c>
      <c r="BQ173" s="2">
        <v>2</v>
      </c>
      <c r="BR173" s="2">
        <v>0</v>
      </c>
      <c r="BS173" s="2">
        <v>1</v>
      </c>
      <c r="BT173" s="2">
        <v>1</v>
      </c>
      <c r="BU173" s="2">
        <v>1</v>
      </c>
      <c r="BV173" s="2">
        <v>1</v>
      </c>
      <c r="BW173" s="2">
        <v>1</v>
      </c>
      <c r="BX173" s="2">
        <v>1</v>
      </c>
      <c r="BY173" s="2" t="s">
        <v>3</v>
      </c>
      <c r="BZ173" s="2">
        <v>94</v>
      </c>
      <c r="CA173" s="2">
        <v>51</v>
      </c>
      <c r="CB173" s="2" t="s">
        <v>3</v>
      </c>
      <c r="CC173" s="2"/>
      <c r="CD173" s="2"/>
      <c r="CE173" s="2">
        <v>0</v>
      </c>
      <c r="CF173" s="2">
        <v>0</v>
      </c>
      <c r="CG173" s="2">
        <v>0</v>
      </c>
      <c r="CH173" s="2"/>
      <c r="CI173" s="2"/>
      <c r="CJ173" s="2"/>
      <c r="CK173" s="2"/>
      <c r="CL173" s="2"/>
      <c r="CM173" s="2">
        <v>0</v>
      </c>
      <c r="CN173" s="2" t="s">
        <v>3</v>
      </c>
      <c r="CO173" s="2">
        <v>0</v>
      </c>
      <c r="CP173" s="2">
        <f t="shared" si="122"/>
        <v>0</v>
      </c>
      <c r="CQ173" s="2">
        <f>SUMIF(SmtRes!AQ169:'SmtRes'!AQ176,"=1",SmtRes!AA169:'SmtRes'!AA176)</f>
        <v>108522.29999999999</v>
      </c>
      <c r="CR173" s="2">
        <f>SUMIF(SmtRes!AQ169:'SmtRes'!AQ176,"=1",SmtRes!AB169:'SmtRes'!AB176)</f>
        <v>2252.63</v>
      </c>
      <c r="CS173" s="2">
        <f>SUMIF(SmtRes!AQ169:'SmtRes'!AQ176,"=1",SmtRes!AC169:'SmtRes'!AC176)</f>
        <v>1551.86</v>
      </c>
      <c r="CT173" s="2">
        <f>SUMIF(SmtRes!AQ169:'SmtRes'!AQ176,"=1",SmtRes!AD169:'SmtRes'!AD176)</f>
        <v>681.63</v>
      </c>
      <c r="CU173" s="2">
        <f t="shared" si="123"/>
        <v>0</v>
      </c>
      <c r="CV173" s="2">
        <f>SUMIF(SmtRes!AQ169:'SmtRes'!AQ176,"=1",SmtRes!BU169:'SmtRes'!BU176)</f>
        <v>2.13</v>
      </c>
      <c r="CW173" s="2">
        <f>SUMIF(SmtRes!AQ169:'SmtRes'!AQ176,"=1",SmtRes!BV169:'SmtRes'!BV176)</f>
        <v>0.02</v>
      </c>
      <c r="CX173" s="2">
        <f t="shared" si="124"/>
        <v>0</v>
      </c>
      <c r="CY173" s="2">
        <f t="shared" si="125"/>
        <v>0</v>
      </c>
      <c r="CZ173" s="2">
        <f t="shared" si="126"/>
        <v>0</v>
      </c>
      <c r="DA173" s="2"/>
      <c r="DB173" s="2"/>
      <c r="DC173" s="2" t="s">
        <v>3</v>
      </c>
      <c r="DD173" s="2" t="s">
        <v>3</v>
      </c>
      <c r="DE173" s="2" t="s">
        <v>3</v>
      </c>
      <c r="DF173" s="2" t="s">
        <v>3</v>
      </c>
      <c r="DG173" s="2" t="s">
        <v>3</v>
      </c>
      <c r="DH173" s="2" t="s">
        <v>3</v>
      </c>
      <c r="DI173" s="2" t="s">
        <v>3</v>
      </c>
      <c r="DJ173" s="2" t="s">
        <v>3</v>
      </c>
      <c r="DK173" s="2" t="s">
        <v>3</v>
      </c>
      <c r="DL173" s="2" t="s">
        <v>3</v>
      </c>
      <c r="DM173" s="2" t="s">
        <v>3</v>
      </c>
      <c r="DN173" s="2">
        <v>0</v>
      </c>
      <c r="DO173" s="2">
        <v>0</v>
      </c>
      <c r="DP173" s="2">
        <v>1</v>
      </c>
      <c r="DQ173" s="2">
        <v>1</v>
      </c>
      <c r="DR173" s="2"/>
      <c r="DS173" s="2"/>
      <c r="DT173" s="2"/>
      <c r="DU173" s="2">
        <v>1005</v>
      </c>
      <c r="DV173" s="2" t="s">
        <v>243</v>
      </c>
      <c r="DW173" s="2" t="s">
        <v>243</v>
      </c>
      <c r="DX173" s="2">
        <v>100</v>
      </c>
      <c r="DY173" s="2"/>
      <c r="DZ173" s="2" t="s">
        <v>3</v>
      </c>
      <c r="EA173" s="2" t="s">
        <v>3</v>
      </c>
      <c r="EB173" s="2" t="s">
        <v>3</v>
      </c>
      <c r="EC173" s="2" t="s">
        <v>3</v>
      </c>
      <c r="ED173" s="2"/>
      <c r="EE173" s="2">
        <v>89369834</v>
      </c>
      <c r="EF173" s="2">
        <v>2</v>
      </c>
      <c r="EG173" s="2" t="s">
        <v>159</v>
      </c>
      <c r="EH173" s="2">
        <v>13</v>
      </c>
      <c r="EI173" s="2" t="s">
        <v>245</v>
      </c>
      <c r="EJ173" s="2">
        <v>1</v>
      </c>
      <c r="EK173" s="2">
        <v>13001</v>
      </c>
      <c r="EL173" s="2" t="s">
        <v>246</v>
      </c>
      <c r="EM173" s="2" t="s">
        <v>247</v>
      </c>
      <c r="EN173" s="2"/>
      <c r="EO173" s="2" t="s">
        <v>3</v>
      </c>
      <c r="EP173" s="2"/>
      <c r="EQ173" s="2">
        <v>1024</v>
      </c>
      <c r="ER173" s="2">
        <v>0</v>
      </c>
      <c r="ES173" s="2">
        <v>0</v>
      </c>
      <c r="ET173" s="2">
        <v>0</v>
      </c>
      <c r="EU173" s="2">
        <v>0</v>
      </c>
      <c r="EV173" s="2">
        <v>0</v>
      </c>
      <c r="EW173" s="2">
        <v>2.13</v>
      </c>
      <c r="EX173" s="2">
        <v>0.02</v>
      </c>
      <c r="EY173" s="2">
        <v>0</v>
      </c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>
        <v>0</v>
      </c>
      <c r="FR173" s="2">
        <v>0</v>
      </c>
      <c r="FS173" s="2">
        <v>0</v>
      </c>
      <c r="FT173" s="2"/>
      <c r="FU173" s="2"/>
      <c r="FV173" s="2"/>
      <c r="FW173" s="2"/>
      <c r="FX173" s="2">
        <v>94</v>
      </c>
      <c r="FY173" s="2">
        <v>51</v>
      </c>
      <c r="FZ173" s="2"/>
      <c r="GA173" s="2" t="s">
        <v>3</v>
      </c>
      <c r="GB173" s="2"/>
      <c r="GC173" s="2"/>
      <c r="GD173" s="2">
        <v>1</v>
      </c>
      <c r="GE173" s="2"/>
      <c r="GF173" s="2">
        <v>-419833901</v>
      </c>
      <c r="GG173" s="2">
        <v>2</v>
      </c>
      <c r="GH173" s="2">
        <v>1</v>
      </c>
      <c r="GI173" s="2">
        <v>-2</v>
      </c>
      <c r="GJ173" s="2">
        <v>0</v>
      </c>
      <c r="GK173" s="2">
        <v>0</v>
      </c>
      <c r="GL173" s="2">
        <f t="shared" si="127"/>
        <v>0</v>
      </c>
      <c r="GM173" s="2">
        <f t="shared" si="128"/>
        <v>0</v>
      </c>
      <c r="GN173" s="2">
        <f t="shared" si="129"/>
        <v>0</v>
      </c>
      <c r="GO173" s="2">
        <f t="shared" si="130"/>
        <v>0</v>
      </c>
      <c r="GP173" s="2">
        <f t="shared" si="131"/>
        <v>0</v>
      </c>
      <c r="GQ173" s="2"/>
      <c r="GR173" s="2">
        <v>0</v>
      </c>
      <c r="GS173" s="2">
        <v>3</v>
      </c>
      <c r="GT173" s="2">
        <v>0</v>
      </c>
      <c r="GU173" s="2" t="s">
        <v>3</v>
      </c>
      <c r="GV173" s="2">
        <f t="shared" si="132"/>
        <v>0</v>
      </c>
      <c r="GW173" s="2">
        <v>1</v>
      </c>
      <c r="GX173" s="2">
        <f t="shared" si="133"/>
        <v>0</v>
      </c>
      <c r="GY173" s="2"/>
      <c r="GZ173" s="2"/>
      <c r="HA173" s="2">
        <v>0</v>
      </c>
      <c r="HB173" s="2">
        <v>0</v>
      </c>
      <c r="HC173" s="2">
        <f t="shared" si="134"/>
        <v>0</v>
      </c>
      <c r="HD173" s="2"/>
      <c r="HE173" s="2" t="s">
        <v>3</v>
      </c>
      <c r="HF173" s="2" t="s">
        <v>3</v>
      </c>
      <c r="HG173" s="2"/>
      <c r="HH173" s="2"/>
      <c r="HI173" s="2"/>
      <c r="HJ173" s="2"/>
      <c r="HK173" s="2"/>
      <c r="HL173" s="2"/>
      <c r="HM173" s="2" t="s">
        <v>3</v>
      </c>
      <c r="HN173" s="2" t="s">
        <v>248</v>
      </c>
      <c r="HO173" s="2" t="s">
        <v>249</v>
      </c>
      <c r="HP173" s="2" t="s">
        <v>245</v>
      </c>
      <c r="HQ173" s="2" t="s">
        <v>245</v>
      </c>
      <c r="HR173" s="2"/>
      <c r="HS173" s="2">
        <v>0</v>
      </c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>
        <v>0</v>
      </c>
      <c r="IL173" s="2"/>
      <c r="IM173" s="2"/>
      <c r="IN173" s="2"/>
      <c r="IO173" s="2"/>
      <c r="IP173" s="2"/>
      <c r="IQ173" s="2"/>
      <c r="IR173" s="2"/>
      <c r="IS173" s="2"/>
      <c r="IT173" s="2"/>
      <c r="IU173" s="2"/>
    </row>
    <row r="174" spans="1:255" x14ac:dyDescent="0.2">
      <c r="A174" s="2">
        <v>17</v>
      </c>
      <c r="B174" s="2">
        <v>1</v>
      </c>
      <c r="C174" s="2">
        <f>ROW(SmtRes!A188)</f>
        <v>188</v>
      </c>
      <c r="D174" s="2">
        <f>ROW(EtalonRes!A190)</f>
        <v>190</v>
      </c>
      <c r="E174" s="2" t="s">
        <v>3</v>
      </c>
      <c r="F174" s="2" t="s">
        <v>265</v>
      </c>
      <c r="G174" s="2" t="s">
        <v>266</v>
      </c>
      <c r="H174" s="2" t="s">
        <v>113</v>
      </c>
      <c r="I174" s="2">
        <v>0</v>
      </c>
      <c r="J174" s="2">
        <v>0</v>
      </c>
      <c r="K174" s="2">
        <v>0</v>
      </c>
      <c r="L174" s="2"/>
      <c r="M174" s="2"/>
      <c r="N174" s="2"/>
      <c r="O174" s="2">
        <f t="shared" si="115"/>
        <v>0</v>
      </c>
      <c r="P174" s="2">
        <f>SUMIF(SmtRes!AQ177:'SmtRes'!AQ188,"=1",SmtRes!DF177:'SmtRes'!DF188)</f>
        <v>0</v>
      </c>
      <c r="Q174" s="2">
        <f>SUMIF(SmtRes!AQ177:'SmtRes'!AQ188,"=1",SmtRes!DG177:'SmtRes'!DG188)</f>
        <v>0</v>
      </c>
      <c r="R174" s="2">
        <f>SUMIF(SmtRes!AQ177:'SmtRes'!AQ188,"=1",SmtRes!DH177:'SmtRes'!DH188)</f>
        <v>0</v>
      </c>
      <c r="S174" s="2">
        <f>SUMIF(SmtRes!AQ177:'SmtRes'!AQ188,"=1",SmtRes!DI177:'SmtRes'!DI188)</f>
        <v>0</v>
      </c>
      <c r="T174" s="2">
        <f t="shared" si="116"/>
        <v>0</v>
      </c>
      <c r="U174" s="2">
        <f>SUMIF(SmtRes!AQ177:'SmtRes'!AQ188,"=1",SmtRes!CV177:'SmtRes'!CV188)</f>
        <v>0</v>
      </c>
      <c r="V174" s="2">
        <f>SUMIF(SmtRes!AQ177:'SmtRes'!AQ188,"=1",SmtRes!CW177:'SmtRes'!CW188)</f>
        <v>0</v>
      </c>
      <c r="W174" s="2">
        <f t="shared" si="117"/>
        <v>0</v>
      </c>
      <c r="X174" s="2">
        <f t="shared" si="118"/>
        <v>0</v>
      </c>
      <c r="Y174" s="2">
        <f t="shared" si="119"/>
        <v>0</v>
      </c>
      <c r="Z174" s="2"/>
      <c r="AA174" s="2">
        <v>-1</v>
      </c>
      <c r="AB174" s="2">
        <f t="shared" si="135"/>
        <v>12806.573966</v>
      </c>
      <c r="AC174" s="2">
        <f>ROUND((SUM(SmtRes!BQ177:'SmtRes'!BQ188)),6)</f>
        <v>2154.077166</v>
      </c>
      <c r="AD174" s="2">
        <f>ROUND((((SUM(SmtRes!BR177:'SmtRes'!BR188))-(SUM(SmtRes!BS177:'SmtRes'!BS188)))+AE174),6)</f>
        <v>393.01679999999999</v>
      </c>
      <c r="AE174" s="2">
        <f>ROUND((SUM(SmtRes!BS177:'SmtRes'!BS188)),6)</f>
        <v>426.0095</v>
      </c>
      <c r="AF174" s="2">
        <f>ROUND((SUM(SmtRes!BT177:'SmtRes'!BT188)),6)</f>
        <v>10259.48</v>
      </c>
      <c r="AG174" s="2">
        <f t="shared" si="120"/>
        <v>0</v>
      </c>
      <c r="AH174" s="2">
        <f>(SUM(SmtRes!BU177:'SmtRes'!BU188))</f>
        <v>14</v>
      </c>
      <c r="AI174" s="2">
        <f>(SUM(SmtRes!BV177:'SmtRes'!BV188))</f>
        <v>0.59</v>
      </c>
      <c r="AJ174" s="2">
        <f t="shared" si="121"/>
        <v>0</v>
      </c>
      <c r="AK174" s="2">
        <v>13232.583466000002</v>
      </c>
      <c r="AL174" s="2">
        <v>2154.077166</v>
      </c>
      <c r="AM174" s="2">
        <v>393.01679999999999</v>
      </c>
      <c r="AN174" s="2">
        <v>426.00949999999995</v>
      </c>
      <c r="AO174" s="2">
        <v>10259.480000000001</v>
      </c>
      <c r="AP174" s="2">
        <v>0</v>
      </c>
      <c r="AQ174" s="2">
        <v>14</v>
      </c>
      <c r="AR174" s="2">
        <v>0.59</v>
      </c>
      <c r="AS174" s="2">
        <v>0</v>
      </c>
      <c r="AT174" s="2">
        <v>97</v>
      </c>
      <c r="AU174" s="2">
        <v>55</v>
      </c>
      <c r="AV174" s="2">
        <v>1</v>
      </c>
      <c r="AW174" s="2">
        <v>1</v>
      </c>
      <c r="AX174" s="2"/>
      <c r="AY174" s="2"/>
      <c r="AZ174" s="2">
        <v>1</v>
      </c>
      <c r="BA174" s="2">
        <v>1</v>
      </c>
      <c r="BB174" s="2">
        <v>1</v>
      </c>
      <c r="BC174" s="2">
        <v>1</v>
      </c>
      <c r="BD174" s="2" t="s">
        <v>3</v>
      </c>
      <c r="BE174" s="2" t="s">
        <v>3</v>
      </c>
      <c r="BF174" s="2" t="s">
        <v>3</v>
      </c>
      <c r="BG174" s="2" t="s">
        <v>3</v>
      </c>
      <c r="BH174" s="2">
        <v>0</v>
      </c>
      <c r="BI174" s="2">
        <v>1</v>
      </c>
      <c r="BJ174" s="2" t="s">
        <v>267</v>
      </c>
      <c r="BK174" s="2"/>
      <c r="BL174" s="2"/>
      <c r="BM174" s="2">
        <v>26001</v>
      </c>
      <c r="BN174" s="2">
        <v>0</v>
      </c>
      <c r="BO174" s="2" t="s">
        <v>3</v>
      </c>
      <c r="BP174" s="2">
        <v>0</v>
      </c>
      <c r="BQ174" s="2">
        <v>2</v>
      </c>
      <c r="BR174" s="2">
        <v>0</v>
      </c>
      <c r="BS174" s="2">
        <v>1</v>
      </c>
      <c r="BT174" s="2">
        <v>1</v>
      </c>
      <c r="BU174" s="2">
        <v>1</v>
      </c>
      <c r="BV174" s="2">
        <v>1</v>
      </c>
      <c r="BW174" s="2">
        <v>1</v>
      </c>
      <c r="BX174" s="2">
        <v>1</v>
      </c>
      <c r="BY174" s="2" t="s">
        <v>3</v>
      </c>
      <c r="BZ174" s="2">
        <v>97</v>
      </c>
      <c r="CA174" s="2">
        <v>55</v>
      </c>
      <c r="CB174" s="2" t="s">
        <v>3</v>
      </c>
      <c r="CC174" s="2"/>
      <c r="CD174" s="2"/>
      <c r="CE174" s="2">
        <v>0</v>
      </c>
      <c r="CF174" s="2">
        <v>0</v>
      </c>
      <c r="CG174" s="2">
        <v>0</v>
      </c>
      <c r="CH174" s="2"/>
      <c r="CI174" s="2"/>
      <c r="CJ174" s="2"/>
      <c r="CK174" s="2"/>
      <c r="CL174" s="2"/>
      <c r="CM174" s="2">
        <v>0</v>
      </c>
      <c r="CN174" s="2" t="s">
        <v>3</v>
      </c>
      <c r="CO174" s="2">
        <v>0</v>
      </c>
      <c r="CP174" s="2">
        <f t="shared" si="122"/>
        <v>0</v>
      </c>
      <c r="CQ174" s="2">
        <f>SUMIF(SmtRes!AQ177:'SmtRes'!AQ188,"=1",SmtRes!AA177:'SmtRes'!AA188)</f>
        <v>685836.24999999988</v>
      </c>
      <c r="CR174" s="2">
        <f>SUMIF(SmtRes!AQ177:'SmtRes'!AQ188,"=1",SmtRes!AB177:'SmtRes'!AB188)</f>
        <v>674.31</v>
      </c>
      <c r="CS174" s="2">
        <f>SUMIF(SmtRes!AQ177:'SmtRes'!AQ188,"=1",SmtRes!AC177:'SmtRes'!AC188)</f>
        <v>722.05</v>
      </c>
      <c r="CT174" s="2">
        <f>SUMIF(SmtRes!AQ177:'SmtRes'!AQ188,"=1",SmtRes!AD177:'SmtRes'!AD188)</f>
        <v>732.82</v>
      </c>
      <c r="CU174" s="2">
        <f t="shared" si="123"/>
        <v>0</v>
      </c>
      <c r="CV174" s="2">
        <f>SUMIF(SmtRes!AQ177:'SmtRes'!AQ188,"=1",SmtRes!BU177:'SmtRes'!BU188)</f>
        <v>14</v>
      </c>
      <c r="CW174" s="2">
        <f>SUMIF(SmtRes!AQ177:'SmtRes'!AQ188,"=1",SmtRes!BV177:'SmtRes'!BV188)</f>
        <v>0.59</v>
      </c>
      <c r="CX174" s="2">
        <f t="shared" si="124"/>
        <v>0</v>
      </c>
      <c r="CY174" s="2">
        <f t="shared" si="125"/>
        <v>0</v>
      </c>
      <c r="CZ174" s="2">
        <f t="shared" si="126"/>
        <v>0</v>
      </c>
      <c r="DA174" s="2"/>
      <c r="DB174" s="2"/>
      <c r="DC174" s="2" t="s">
        <v>3</v>
      </c>
      <c r="DD174" s="2" t="s">
        <v>3</v>
      </c>
      <c r="DE174" s="2" t="s">
        <v>3</v>
      </c>
      <c r="DF174" s="2" t="s">
        <v>3</v>
      </c>
      <c r="DG174" s="2" t="s">
        <v>3</v>
      </c>
      <c r="DH174" s="2" t="s">
        <v>3</v>
      </c>
      <c r="DI174" s="2" t="s">
        <v>3</v>
      </c>
      <c r="DJ174" s="2" t="s">
        <v>3</v>
      </c>
      <c r="DK174" s="2" t="s">
        <v>3</v>
      </c>
      <c r="DL174" s="2" t="s">
        <v>3</v>
      </c>
      <c r="DM174" s="2" t="s">
        <v>3</v>
      </c>
      <c r="DN174" s="2">
        <v>0</v>
      </c>
      <c r="DO174" s="2">
        <v>0</v>
      </c>
      <c r="DP174" s="2">
        <v>1</v>
      </c>
      <c r="DQ174" s="2">
        <v>1</v>
      </c>
      <c r="DR174" s="2"/>
      <c r="DS174" s="2"/>
      <c r="DT174" s="2"/>
      <c r="DU174" s="2">
        <v>1007</v>
      </c>
      <c r="DV174" s="2" t="s">
        <v>113</v>
      </c>
      <c r="DW174" s="2" t="s">
        <v>113</v>
      </c>
      <c r="DX174" s="2">
        <v>1</v>
      </c>
      <c r="DY174" s="2"/>
      <c r="DZ174" s="2" t="s">
        <v>3</v>
      </c>
      <c r="EA174" s="2" t="s">
        <v>3</v>
      </c>
      <c r="EB174" s="2" t="s">
        <v>3</v>
      </c>
      <c r="EC174" s="2" t="s">
        <v>3</v>
      </c>
      <c r="ED174" s="2"/>
      <c r="EE174" s="2">
        <v>89369871</v>
      </c>
      <c r="EF174" s="2">
        <v>2</v>
      </c>
      <c r="EG174" s="2" t="s">
        <v>159</v>
      </c>
      <c r="EH174" s="2">
        <v>20</v>
      </c>
      <c r="EI174" s="2" t="s">
        <v>180</v>
      </c>
      <c r="EJ174" s="2">
        <v>1</v>
      </c>
      <c r="EK174" s="2">
        <v>26001</v>
      </c>
      <c r="EL174" s="2" t="s">
        <v>180</v>
      </c>
      <c r="EM174" s="2" t="s">
        <v>181</v>
      </c>
      <c r="EN174" s="2"/>
      <c r="EO174" s="2" t="s">
        <v>3</v>
      </c>
      <c r="EP174" s="2"/>
      <c r="EQ174" s="2">
        <v>1024</v>
      </c>
      <c r="ER174" s="2">
        <v>0</v>
      </c>
      <c r="ES174" s="2">
        <v>0</v>
      </c>
      <c r="ET174" s="2">
        <v>0</v>
      </c>
      <c r="EU174" s="2">
        <v>0</v>
      </c>
      <c r="EV174" s="2">
        <v>0</v>
      </c>
      <c r="EW174" s="2">
        <v>14</v>
      </c>
      <c r="EX174" s="2">
        <v>0.59</v>
      </c>
      <c r="EY174" s="2">
        <v>0</v>
      </c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>
        <v>0</v>
      </c>
      <c r="FR174" s="2">
        <v>0</v>
      </c>
      <c r="FS174" s="2">
        <v>0</v>
      </c>
      <c r="FT174" s="2"/>
      <c r="FU174" s="2"/>
      <c r="FV174" s="2"/>
      <c r="FW174" s="2"/>
      <c r="FX174" s="2">
        <v>97</v>
      </c>
      <c r="FY174" s="2">
        <v>55</v>
      </c>
      <c r="FZ174" s="2"/>
      <c r="GA174" s="2" t="s">
        <v>3</v>
      </c>
      <c r="GB174" s="2"/>
      <c r="GC174" s="2"/>
      <c r="GD174" s="2">
        <v>1</v>
      </c>
      <c r="GE174" s="2"/>
      <c r="GF174" s="2">
        <v>-207474449</v>
      </c>
      <c r="GG174" s="2">
        <v>2</v>
      </c>
      <c r="GH174" s="2">
        <v>1</v>
      </c>
      <c r="GI174" s="2">
        <v>-2</v>
      </c>
      <c r="GJ174" s="2">
        <v>0</v>
      </c>
      <c r="GK174" s="2">
        <v>0</v>
      </c>
      <c r="GL174" s="2">
        <f t="shared" si="127"/>
        <v>0</v>
      </c>
      <c r="GM174" s="2">
        <f t="shared" si="128"/>
        <v>0</v>
      </c>
      <c r="GN174" s="2">
        <f t="shared" si="129"/>
        <v>0</v>
      </c>
      <c r="GO174" s="2">
        <f t="shared" si="130"/>
        <v>0</v>
      </c>
      <c r="GP174" s="2">
        <f t="shared" si="131"/>
        <v>0</v>
      </c>
      <c r="GQ174" s="2"/>
      <c r="GR174" s="2">
        <v>0</v>
      </c>
      <c r="GS174" s="2">
        <v>3</v>
      </c>
      <c r="GT174" s="2">
        <v>0</v>
      </c>
      <c r="GU174" s="2" t="s">
        <v>3</v>
      </c>
      <c r="GV174" s="2">
        <f t="shared" si="132"/>
        <v>0</v>
      </c>
      <c r="GW174" s="2">
        <v>1</v>
      </c>
      <c r="GX174" s="2">
        <f t="shared" si="133"/>
        <v>0</v>
      </c>
      <c r="GY174" s="2"/>
      <c r="GZ174" s="2"/>
      <c r="HA174" s="2">
        <v>0</v>
      </c>
      <c r="HB174" s="2">
        <v>0</v>
      </c>
      <c r="HC174" s="2">
        <f t="shared" si="134"/>
        <v>0</v>
      </c>
      <c r="HD174" s="2"/>
      <c r="HE174" s="2" t="s">
        <v>3</v>
      </c>
      <c r="HF174" s="2" t="s">
        <v>3</v>
      </c>
      <c r="HG174" s="2"/>
      <c r="HH174" s="2"/>
      <c r="HI174" s="2"/>
      <c r="HJ174" s="2"/>
      <c r="HK174" s="2"/>
      <c r="HL174" s="2"/>
      <c r="HM174" s="2" t="s">
        <v>3</v>
      </c>
      <c r="HN174" s="2" t="s">
        <v>182</v>
      </c>
      <c r="HO174" s="2" t="s">
        <v>183</v>
      </c>
      <c r="HP174" s="2" t="s">
        <v>180</v>
      </c>
      <c r="HQ174" s="2" t="s">
        <v>180</v>
      </c>
      <c r="HR174" s="2"/>
      <c r="HS174" s="2">
        <v>0</v>
      </c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>
        <v>0</v>
      </c>
      <c r="IL174" s="2"/>
      <c r="IM174" s="2"/>
      <c r="IN174" s="2"/>
      <c r="IO174" s="2"/>
      <c r="IP174" s="2"/>
      <c r="IQ174" s="2"/>
      <c r="IR174" s="2"/>
      <c r="IS174" s="2"/>
      <c r="IT174" s="2"/>
      <c r="IU174" s="2"/>
    </row>
    <row r="175" spans="1:255" x14ac:dyDescent="0.2">
      <c r="A175" s="2">
        <v>18</v>
      </c>
      <c r="B175" s="2">
        <v>1</v>
      </c>
      <c r="C175" s="2">
        <v>186</v>
      </c>
      <c r="D175" s="2"/>
      <c r="E175" s="2" t="s">
        <v>3</v>
      </c>
      <c r="F175" s="2" t="s">
        <v>268</v>
      </c>
      <c r="G175" s="2" t="s">
        <v>269</v>
      </c>
      <c r="H175" s="2" t="s">
        <v>223</v>
      </c>
      <c r="I175" s="2">
        <f>I174*J175</f>
        <v>0</v>
      </c>
      <c r="J175" s="2">
        <v>0.78</v>
      </c>
      <c r="K175" s="2">
        <v>0.78</v>
      </c>
      <c r="L175" s="2"/>
      <c r="M175" s="2"/>
      <c r="N175" s="2"/>
      <c r="O175" s="2">
        <f t="shared" si="115"/>
        <v>0</v>
      </c>
      <c r="P175" s="2">
        <f>ROUND(CQ175*I175,2)</f>
        <v>0</v>
      </c>
      <c r="Q175" s="2">
        <f>ROUND(CR175*I175,2)</f>
        <v>0</v>
      </c>
      <c r="R175" s="2">
        <f>ROUND(CS175*I175,2)</f>
        <v>0</v>
      </c>
      <c r="S175" s="2">
        <f>ROUND(CT175*I175,2)</f>
        <v>0</v>
      </c>
      <c r="T175" s="2">
        <f t="shared" si="116"/>
        <v>0</v>
      </c>
      <c r="U175" s="2">
        <f>ROUND(CV175*I175,7)</f>
        <v>0</v>
      </c>
      <c r="V175" s="2">
        <f>ROUND(CW175*I175,7)</f>
        <v>0</v>
      </c>
      <c r="W175" s="2">
        <f t="shared" si="117"/>
        <v>0</v>
      </c>
      <c r="X175" s="2">
        <f t="shared" si="118"/>
        <v>0</v>
      </c>
      <c r="Y175" s="2">
        <f t="shared" si="119"/>
        <v>0</v>
      </c>
      <c r="Z175" s="2"/>
      <c r="AA175" s="2">
        <v>-1</v>
      </c>
      <c r="AB175" s="2">
        <f t="shared" si="135"/>
        <v>0</v>
      </c>
      <c r="AC175" s="2">
        <f>ROUND((ES175),6)</f>
        <v>0</v>
      </c>
      <c r="AD175" s="2">
        <f>ROUND((((ET175)-(EU175))+AE175),6)</f>
        <v>0</v>
      </c>
      <c r="AE175" s="2">
        <f>ROUND((EU175),6)</f>
        <v>0</v>
      </c>
      <c r="AF175" s="2">
        <f>ROUND((EV175),6)</f>
        <v>0</v>
      </c>
      <c r="AG175" s="2">
        <f t="shared" si="120"/>
        <v>0</v>
      </c>
      <c r="AH175" s="2">
        <f>(EW175)</f>
        <v>0</v>
      </c>
      <c r="AI175" s="2">
        <f>(EX175)</f>
        <v>0</v>
      </c>
      <c r="AJ175" s="2">
        <f t="shared" si="121"/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97</v>
      </c>
      <c r="AU175" s="2">
        <v>55</v>
      </c>
      <c r="AV175" s="2">
        <v>1</v>
      </c>
      <c r="AW175" s="2">
        <v>1</v>
      </c>
      <c r="AX175" s="2"/>
      <c r="AY175" s="2"/>
      <c r="AZ175" s="2">
        <v>1</v>
      </c>
      <c r="BA175" s="2">
        <v>1</v>
      </c>
      <c r="BB175" s="2">
        <v>1</v>
      </c>
      <c r="BC175" s="2">
        <v>1</v>
      </c>
      <c r="BD175" s="2" t="s">
        <v>3</v>
      </c>
      <c r="BE175" s="2" t="s">
        <v>3</v>
      </c>
      <c r="BF175" s="2" t="s">
        <v>3</v>
      </c>
      <c r="BG175" s="2" t="s">
        <v>3</v>
      </c>
      <c r="BH175" s="2">
        <v>3</v>
      </c>
      <c r="BI175" s="2">
        <v>1</v>
      </c>
      <c r="BJ175" s="2" t="s">
        <v>3</v>
      </c>
      <c r="BK175" s="2"/>
      <c r="BL175" s="2"/>
      <c r="BM175" s="2">
        <v>26001</v>
      </c>
      <c r="BN175" s="2">
        <v>0</v>
      </c>
      <c r="BO175" s="2" t="s">
        <v>3</v>
      </c>
      <c r="BP175" s="2">
        <v>0</v>
      </c>
      <c r="BQ175" s="2">
        <v>2</v>
      </c>
      <c r="BR175" s="2">
        <v>0</v>
      </c>
      <c r="BS175" s="2">
        <v>1</v>
      </c>
      <c r="BT175" s="2">
        <v>1</v>
      </c>
      <c r="BU175" s="2">
        <v>1</v>
      </c>
      <c r="BV175" s="2">
        <v>1</v>
      </c>
      <c r="BW175" s="2">
        <v>1</v>
      </c>
      <c r="BX175" s="2">
        <v>1</v>
      </c>
      <c r="BY175" s="2" t="s">
        <v>3</v>
      </c>
      <c r="BZ175" s="2">
        <v>97</v>
      </c>
      <c r="CA175" s="2">
        <v>55</v>
      </c>
      <c r="CB175" s="2" t="s">
        <v>3</v>
      </c>
      <c r="CC175" s="2"/>
      <c r="CD175" s="2"/>
      <c r="CE175" s="2">
        <v>0</v>
      </c>
      <c r="CF175" s="2">
        <v>0</v>
      </c>
      <c r="CG175" s="2">
        <v>0</v>
      </c>
      <c r="CH175" s="2"/>
      <c r="CI175" s="2"/>
      <c r="CJ175" s="2"/>
      <c r="CK175" s="2"/>
      <c r="CL175" s="2"/>
      <c r="CM175" s="2">
        <v>0</v>
      </c>
      <c r="CN175" s="2" t="s">
        <v>3</v>
      </c>
      <c r="CO175" s="2">
        <v>0</v>
      </c>
      <c r="CP175" s="2">
        <f t="shared" si="122"/>
        <v>0</v>
      </c>
      <c r="CQ175" s="2">
        <f>ROUND(AL175*BC175,2)</f>
        <v>0</v>
      </c>
      <c r="CR175" s="2">
        <f>ROUND(AM175*BB175,2)</f>
        <v>0</v>
      </c>
      <c r="CS175" s="2">
        <f>ROUND(AN175*BS175,2)</f>
        <v>0</v>
      </c>
      <c r="CT175" s="2">
        <f>ROUND(AO175*BA175,2)</f>
        <v>0</v>
      </c>
      <c r="CU175" s="2">
        <f t="shared" si="123"/>
        <v>0</v>
      </c>
      <c r="CV175" s="2">
        <f>AH175</f>
        <v>0</v>
      </c>
      <c r="CW175" s="2">
        <f>AI175</f>
        <v>0</v>
      </c>
      <c r="CX175" s="2">
        <f t="shared" si="124"/>
        <v>0</v>
      </c>
      <c r="CY175" s="2">
        <f t="shared" si="125"/>
        <v>0</v>
      </c>
      <c r="CZ175" s="2">
        <f t="shared" si="126"/>
        <v>0</v>
      </c>
      <c r="DA175" s="2"/>
      <c r="DB175" s="2"/>
      <c r="DC175" s="2" t="s">
        <v>3</v>
      </c>
      <c r="DD175" s="2" t="s">
        <v>3</v>
      </c>
      <c r="DE175" s="2" t="s">
        <v>3</v>
      </c>
      <c r="DF175" s="2" t="s">
        <v>3</v>
      </c>
      <c r="DG175" s="2" t="s">
        <v>3</v>
      </c>
      <c r="DH175" s="2" t="s">
        <v>3</v>
      </c>
      <c r="DI175" s="2" t="s">
        <v>3</v>
      </c>
      <c r="DJ175" s="2" t="s">
        <v>3</v>
      </c>
      <c r="DK175" s="2" t="s">
        <v>3</v>
      </c>
      <c r="DL175" s="2" t="s">
        <v>3</v>
      </c>
      <c r="DM175" s="2" t="s">
        <v>3</v>
      </c>
      <c r="DN175" s="2">
        <v>0</v>
      </c>
      <c r="DO175" s="2">
        <v>0</v>
      </c>
      <c r="DP175" s="2">
        <v>1</v>
      </c>
      <c r="DQ175" s="2">
        <v>1</v>
      </c>
      <c r="DR175" s="2"/>
      <c r="DS175" s="2"/>
      <c r="DT175" s="2"/>
      <c r="DU175" s="2">
        <v>1009</v>
      </c>
      <c r="DV175" s="2" t="s">
        <v>223</v>
      </c>
      <c r="DW175" s="2" t="s">
        <v>223</v>
      </c>
      <c r="DX175" s="2">
        <v>1</v>
      </c>
      <c r="DY175" s="2"/>
      <c r="DZ175" s="2" t="s">
        <v>3</v>
      </c>
      <c r="EA175" s="2" t="s">
        <v>3</v>
      </c>
      <c r="EB175" s="2" t="s">
        <v>3</v>
      </c>
      <c r="EC175" s="2" t="s">
        <v>3</v>
      </c>
      <c r="ED175" s="2"/>
      <c r="EE175" s="2">
        <v>89369871</v>
      </c>
      <c r="EF175" s="2">
        <v>2</v>
      </c>
      <c r="EG175" s="2" t="s">
        <v>159</v>
      </c>
      <c r="EH175" s="2">
        <v>20</v>
      </c>
      <c r="EI175" s="2" t="s">
        <v>180</v>
      </c>
      <c r="EJ175" s="2">
        <v>1</v>
      </c>
      <c r="EK175" s="2">
        <v>26001</v>
      </c>
      <c r="EL175" s="2" t="s">
        <v>180</v>
      </c>
      <c r="EM175" s="2" t="s">
        <v>181</v>
      </c>
      <c r="EN175" s="2"/>
      <c r="EO175" s="2" t="s">
        <v>3</v>
      </c>
      <c r="EP175" s="2"/>
      <c r="EQ175" s="2">
        <v>1024</v>
      </c>
      <c r="ER175" s="2">
        <v>0</v>
      </c>
      <c r="ES175" s="2">
        <v>0</v>
      </c>
      <c r="ET175" s="2">
        <v>0</v>
      </c>
      <c r="EU175" s="2">
        <v>0</v>
      </c>
      <c r="EV175" s="2">
        <v>0</v>
      </c>
      <c r="EW175" s="2">
        <v>0</v>
      </c>
      <c r="EX175" s="2">
        <v>0</v>
      </c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>
        <v>0</v>
      </c>
      <c r="FR175" s="2">
        <v>0</v>
      </c>
      <c r="FS175" s="2">
        <v>0</v>
      </c>
      <c r="FT175" s="2"/>
      <c r="FU175" s="2"/>
      <c r="FV175" s="2"/>
      <c r="FW175" s="2"/>
      <c r="FX175" s="2">
        <v>97</v>
      </c>
      <c r="FY175" s="2">
        <v>55</v>
      </c>
      <c r="FZ175" s="2"/>
      <c r="GA175" s="2" t="s">
        <v>3</v>
      </c>
      <c r="GB175" s="2"/>
      <c r="GC175" s="2"/>
      <c r="GD175" s="2">
        <v>1</v>
      </c>
      <c r="GE175" s="2"/>
      <c r="GF175" s="2">
        <v>-1761261335</v>
      </c>
      <c r="GG175" s="2">
        <v>2</v>
      </c>
      <c r="GH175" s="2">
        <v>1</v>
      </c>
      <c r="GI175" s="2">
        <v>-2</v>
      </c>
      <c r="GJ175" s="2">
        <v>0</v>
      </c>
      <c r="GK175" s="2">
        <v>0</v>
      </c>
      <c r="GL175" s="2">
        <f t="shared" si="127"/>
        <v>0</v>
      </c>
      <c r="GM175" s="2">
        <f t="shared" si="128"/>
        <v>0</v>
      </c>
      <c r="GN175" s="2">
        <f t="shared" si="129"/>
        <v>0</v>
      </c>
      <c r="GO175" s="2">
        <f t="shared" si="130"/>
        <v>0</v>
      </c>
      <c r="GP175" s="2">
        <f t="shared" si="131"/>
        <v>0</v>
      </c>
      <c r="GQ175" s="2"/>
      <c r="GR175" s="2">
        <v>0</v>
      </c>
      <c r="GS175" s="2">
        <v>3</v>
      </c>
      <c r="GT175" s="2">
        <v>0</v>
      </c>
      <c r="GU175" s="2" t="s">
        <v>3</v>
      </c>
      <c r="GV175" s="2">
        <f t="shared" si="132"/>
        <v>0</v>
      </c>
      <c r="GW175" s="2">
        <v>1</v>
      </c>
      <c r="GX175" s="2">
        <f t="shared" si="133"/>
        <v>0</v>
      </c>
      <c r="GY175" s="2"/>
      <c r="GZ175" s="2"/>
      <c r="HA175" s="2">
        <v>0</v>
      </c>
      <c r="HB175" s="2">
        <v>0</v>
      </c>
      <c r="HC175" s="2">
        <f t="shared" si="134"/>
        <v>0</v>
      </c>
      <c r="HD175" s="2"/>
      <c r="HE175" s="2" t="s">
        <v>3</v>
      </c>
      <c r="HF175" s="2" t="s">
        <v>3</v>
      </c>
      <c r="HG175" s="2"/>
      <c r="HH175" s="2"/>
      <c r="HI175" s="2"/>
      <c r="HJ175" s="2"/>
      <c r="HK175" s="2"/>
      <c r="HL175" s="2"/>
      <c r="HM175" s="2" t="s">
        <v>3</v>
      </c>
      <c r="HN175" s="2" t="s">
        <v>182</v>
      </c>
      <c r="HO175" s="2" t="s">
        <v>183</v>
      </c>
      <c r="HP175" s="2" t="s">
        <v>180</v>
      </c>
      <c r="HQ175" s="2" t="s">
        <v>180</v>
      </c>
      <c r="HR175" s="2"/>
      <c r="HS175" s="2">
        <v>0</v>
      </c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>
        <v>0</v>
      </c>
      <c r="IL175" s="2"/>
      <c r="IM175" s="2"/>
      <c r="IN175" s="2"/>
      <c r="IO175" s="2"/>
      <c r="IP175" s="2"/>
      <c r="IQ175" s="2"/>
      <c r="IR175" s="2"/>
      <c r="IS175" s="2"/>
      <c r="IT175" s="2"/>
      <c r="IU175" s="2"/>
    </row>
    <row r="176" spans="1:255" x14ac:dyDescent="0.2">
      <c r="A176" s="2">
        <v>18</v>
      </c>
      <c r="B176" s="2">
        <v>1</v>
      </c>
      <c r="C176" s="2">
        <v>188</v>
      </c>
      <c r="D176" s="2"/>
      <c r="E176" s="2" t="s">
        <v>3</v>
      </c>
      <c r="F176" s="2" t="s">
        <v>270</v>
      </c>
      <c r="G176" s="2" t="s">
        <v>271</v>
      </c>
      <c r="H176" s="2" t="s">
        <v>113</v>
      </c>
      <c r="I176" s="2">
        <f>I174*J176</f>
        <v>0</v>
      </c>
      <c r="J176" s="2">
        <v>1.08</v>
      </c>
      <c r="K176" s="2">
        <v>1.08</v>
      </c>
      <c r="L176" s="2"/>
      <c r="M176" s="2"/>
      <c r="N176" s="2"/>
      <c r="O176" s="2">
        <f t="shared" si="115"/>
        <v>0</v>
      </c>
      <c r="P176" s="2">
        <f>ROUND(CQ176*I176,2)</f>
        <v>0</v>
      </c>
      <c r="Q176" s="2">
        <f>ROUND(CR176*I176,2)</f>
        <v>0</v>
      </c>
      <c r="R176" s="2">
        <f>ROUND(CS176*I176,2)</f>
        <v>0</v>
      </c>
      <c r="S176" s="2">
        <f>ROUND(CT176*I176,2)</f>
        <v>0</v>
      </c>
      <c r="T176" s="2">
        <f t="shared" si="116"/>
        <v>0</v>
      </c>
      <c r="U176" s="2">
        <f>ROUND(CV176*I176,7)</f>
        <v>0</v>
      </c>
      <c r="V176" s="2">
        <f>ROUND(CW176*I176,7)</f>
        <v>0</v>
      </c>
      <c r="W176" s="2">
        <f t="shared" si="117"/>
        <v>0</v>
      </c>
      <c r="X176" s="2">
        <f t="shared" si="118"/>
        <v>0</v>
      </c>
      <c r="Y176" s="2">
        <f t="shared" si="119"/>
        <v>0</v>
      </c>
      <c r="Z176" s="2"/>
      <c r="AA176" s="2">
        <v>-1</v>
      </c>
      <c r="AB176" s="2">
        <f t="shared" si="135"/>
        <v>0</v>
      </c>
      <c r="AC176" s="2">
        <f>ROUND((ES176),6)</f>
        <v>0</v>
      </c>
      <c r="AD176" s="2">
        <f>ROUND((((ET176)-(EU176))+AE176),6)</f>
        <v>0</v>
      </c>
      <c r="AE176" s="2">
        <f>ROUND((EU176),6)</f>
        <v>0</v>
      </c>
      <c r="AF176" s="2">
        <f>ROUND((EV176),6)</f>
        <v>0</v>
      </c>
      <c r="AG176" s="2">
        <f t="shared" si="120"/>
        <v>0</v>
      </c>
      <c r="AH176" s="2">
        <f>(EW176)</f>
        <v>0</v>
      </c>
      <c r="AI176" s="2">
        <f>(EX176)</f>
        <v>0</v>
      </c>
      <c r="AJ176" s="2">
        <f t="shared" si="121"/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97</v>
      </c>
      <c r="AU176" s="2">
        <v>55</v>
      </c>
      <c r="AV176" s="2">
        <v>1</v>
      </c>
      <c r="AW176" s="2">
        <v>1</v>
      </c>
      <c r="AX176" s="2"/>
      <c r="AY176" s="2"/>
      <c r="AZ176" s="2">
        <v>1</v>
      </c>
      <c r="BA176" s="2">
        <v>1</v>
      </c>
      <c r="BB176" s="2">
        <v>1</v>
      </c>
      <c r="BC176" s="2">
        <v>1</v>
      </c>
      <c r="BD176" s="2" t="s">
        <v>3</v>
      </c>
      <c r="BE176" s="2" t="s">
        <v>3</v>
      </c>
      <c r="BF176" s="2" t="s">
        <v>3</v>
      </c>
      <c r="BG176" s="2" t="s">
        <v>3</v>
      </c>
      <c r="BH176" s="2">
        <v>3</v>
      </c>
      <c r="BI176" s="2">
        <v>1</v>
      </c>
      <c r="BJ176" s="2" t="s">
        <v>3</v>
      </c>
      <c r="BK176" s="2"/>
      <c r="BL176" s="2"/>
      <c r="BM176" s="2">
        <v>26001</v>
      </c>
      <c r="BN176" s="2">
        <v>0</v>
      </c>
      <c r="BO176" s="2" t="s">
        <v>3</v>
      </c>
      <c r="BP176" s="2">
        <v>0</v>
      </c>
      <c r="BQ176" s="2">
        <v>2</v>
      </c>
      <c r="BR176" s="2">
        <v>0</v>
      </c>
      <c r="BS176" s="2">
        <v>1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 t="s">
        <v>3</v>
      </c>
      <c r="BZ176" s="2">
        <v>97</v>
      </c>
      <c r="CA176" s="2">
        <v>55</v>
      </c>
      <c r="CB176" s="2" t="s">
        <v>3</v>
      </c>
      <c r="CC176" s="2"/>
      <c r="CD176" s="2"/>
      <c r="CE176" s="2">
        <v>0</v>
      </c>
      <c r="CF176" s="2">
        <v>0</v>
      </c>
      <c r="CG176" s="2">
        <v>0</v>
      </c>
      <c r="CH176" s="2"/>
      <c r="CI176" s="2"/>
      <c r="CJ176" s="2"/>
      <c r="CK176" s="2"/>
      <c r="CL176" s="2"/>
      <c r="CM176" s="2">
        <v>0</v>
      </c>
      <c r="CN176" s="2" t="s">
        <v>3</v>
      </c>
      <c r="CO176" s="2">
        <v>0</v>
      </c>
      <c r="CP176" s="2">
        <f t="shared" si="122"/>
        <v>0</v>
      </c>
      <c r="CQ176" s="2">
        <f>ROUND(AL176*BC176,2)</f>
        <v>0</v>
      </c>
      <c r="CR176" s="2">
        <f>ROUND(AM176*BB176,2)</f>
        <v>0</v>
      </c>
      <c r="CS176" s="2">
        <f>ROUND(AN176*BS176,2)</f>
        <v>0</v>
      </c>
      <c r="CT176" s="2">
        <f>ROUND(AO176*BA176,2)</f>
        <v>0</v>
      </c>
      <c r="CU176" s="2">
        <f t="shared" si="123"/>
        <v>0</v>
      </c>
      <c r="CV176" s="2">
        <f>AH176</f>
        <v>0</v>
      </c>
      <c r="CW176" s="2">
        <f>AI176</f>
        <v>0</v>
      </c>
      <c r="CX176" s="2">
        <f t="shared" si="124"/>
        <v>0</v>
      </c>
      <c r="CY176" s="2">
        <f t="shared" si="125"/>
        <v>0</v>
      </c>
      <c r="CZ176" s="2">
        <f t="shared" si="126"/>
        <v>0</v>
      </c>
      <c r="DA176" s="2"/>
      <c r="DB176" s="2"/>
      <c r="DC176" s="2" t="s">
        <v>3</v>
      </c>
      <c r="DD176" s="2" t="s">
        <v>3</v>
      </c>
      <c r="DE176" s="2" t="s">
        <v>3</v>
      </c>
      <c r="DF176" s="2" t="s">
        <v>3</v>
      </c>
      <c r="DG176" s="2" t="s">
        <v>3</v>
      </c>
      <c r="DH176" s="2" t="s">
        <v>3</v>
      </c>
      <c r="DI176" s="2" t="s">
        <v>3</v>
      </c>
      <c r="DJ176" s="2" t="s">
        <v>3</v>
      </c>
      <c r="DK176" s="2" t="s">
        <v>3</v>
      </c>
      <c r="DL176" s="2" t="s">
        <v>3</v>
      </c>
      <c r="DM176" s="2" t="s">
        <v>3</v>
      </c>
      <c r="DN176" s="2">
        <v>0</v>
      </c>
      <c r="DO176" s="2">
        <v>0</v>
      </c>
      <c r="DP176" s="2">
        <v>1</v>
      </c>
      <c r="DQ176" s="2">
        <v>1</v>
      </c>
      <c r="DR176" s="2"/>
      <c r="DS176" s="2"/>
      <c r="DT176" s="2"/>
      <c r="DU176" s="2">
        <v>1007</v>
      </c>
      <c r="DV176" s="2" t="s">
        <v>113</v>
      </c>
      <c r="DW176" s="2" t="s">
        <v>113</v>
      </c>
      <c r="DX176" s="2">
        <v>1</v>
      </c>
      <c r="DY176" s="2"/>
      <c r="DZ176" s="2" t="s">
        <v>3</v>
      </c>
      <c r="EA176" s="2" t="s">
        <v>3</v>
      </c>
      <c r="EB176" s="2" t="s">
        <v>3</v>
      </c>
      <c r="EC176" s="2" t="s">
        <v>3</v>
      </c>
      <c r="ED176" s="2"/>
      <c r="EE176" s="2">
        <v>89369871</v>
      </c>
      <c r="EF176" s="2">
        <v>2</v>
      </c>
      <c r="EG176" s="2" t="s">
        <v>159</v>
      </c>
      <c r="EH176" s="2">
        <v>20</v>
      </c>
      <c r="EI176" s="2" t="s">
        <v>180</v>
      </c>
      <c r="EJ176" s="2">
        <v>1</v>
      </c>
      <c r="EK176" s="2">
        <v>26001</v>
      </c>
      <c r="EL176" s="2" t="s">
        <v>180</v>
      </c>
      <c r="EM176" s="2" t="s">
        <v>181</v>
      </c>
      <c r="EN176" s="2"/>
      <c r="EO176" s="2" t="s">
        <v>3</v>
      </c>
      <c r="EP176" s="2"/>
      <c r="EQ176" s="2">
        <v>1024</v>
      </c>
      <c r="ER176" s="2">
        <v>0</v>
      </c>
      <c r="ES176" s="2">
        <v>0</v>
      </c>
      <c r="ET176" s="2">
        <v>0</v>
      </c>
      <c r="EU176" s="2">
        <v>0</v>
      </c>
      <c r="EV176" s="2">
        <v>0</v>
      </c>
      <c r="EW176" s="2">
        <v>0</v>
      </c>
      <c r="EX176" s="2">
        <v>0</v>
      </c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>
        <v>0</v>
      </c>
      <c r="FR176" s="2">
        <v>0</v>
      </c>
      <c r="FS176" s="2">
        <v>0</v>
      </c>
      <c r="FT176" s="2"/>
      <c r="FU176" s="2"/>
      <c r="FV176" s="2"/>
      <c r="FW176" s="2"/>
      <c r="FX176" s="2">
        <v>97</v>
      </c>
      <c r="FY176" s="2">
        <v>55</v>
      </c>
      <c r="FZ176" s="2"/>
      <c r="GA176" s="2" t="s">
        <v>3</v>
      </c>
      <c r="GB176" s="2"/>
      <c r="GC176" s="2"/>
      <c r="GD176" s="2">
        <v>1</v>
      </c>
      <c r="GE176" s="2"/>
      <c r="GF176" s="2">
        <v>91332301</v>
      </c>
      <c r="GG176" s="2">
        <v>2</v>
      </c>
      <c r="GH176" s="2">
        <v>1</v>
      </c>
      <c r="GI176" s="2">
        <v>-2</v>
      </c>
      <c r="GJ176" s="2">
        <v>0</v>
      </c>
      <c r="GK176" s="2">
        <v>0</v>
      </c>
      <c r="GL176" s="2">
        <f t="shared" si="127"/>
        <v>0</v>
      </c>
      <c r="GM176" s="2">
        <f t="shared" si="128"/>
        <v>0</v>
      </c>
      <c r="GN176" s="2">
        <f t="shared" si="129"/>
        <v>0</v>
      </c>
      <c r="GO176" s="2">
        <f t="shared" si="130"/>
        <v>0</v>
      </c>
      <c r="GP176" s="2">
        <f t="shared" si="131"/>
        <v>0</v>
      </c>
      <c r="GQ176" s="2"/>
      <c r="GR176" s="2">
        <v>0</v>
      </c>
      <c r="GS176" s="2">
        <v>3</v>
      </c>
      <c r="GT176" s="2">
        <v>0</v>
      </c>
      <c r="GU176" s="2" t="s">
        <v>3</v>
      </c>
      <c r="GV176" s="2">
        <f t="shared" si="132"/>
        <v>0</v>
      </c>
      <c r="GW176" s="2">
        <v>1</v>
      </c>
      <c r="GX176" s="2">
        <f t="shared" si="133"/>
        <v>0</v>
      </c>
      <c r="GY176" s="2"/>
      <c r="GZ176" s="2"/>
      <c r="HA176" s="2">
        <v>0</v>
      </c>
      <c r="HB176" s="2">
        <v>0</v>
      </c>
      <c r="HC176" s="2">
        <f t="shared" si="134"/>
        <v>0</v>
      </c>
      <c r="HD176" s="2"/>
      <c r="HE176" s="2" t="s">
        <v>3</v>
      </c>
      <c r="HF176" s="2" t="s">
        <v>3</v>
      </c>
      <c r="HG176" s="2"/>
      <c r="HH176" s="2"/>
      <c r="HI176" s="2"/>
      <c r="HJ176" s="2"/>
      <c r="HK176" s="2"/>
      <c r="HL176" s="2"/>
      <c r="HM176" s="2" t="s">
        <v>3</v>
      </c>
      <c r="HN176" s="2" t="s">
        <v>182</v>
      </c>
      <c r="HO176" s="2" t="s">
        <v>183</v>
      </c>
      <c r="HP176" s="2" t="s">
        <v>180</v>
      </c>
      <c r="HQ176" s="2" t="s">
        <v>180</v>
      </c>
      <c r="HR176" s="2"/>
      <c r="HS176" s="2">
        <v>0</v>
      </c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>
        <v>0</v>
      </c>
      <c r="IL176" s="2"/>
      <c r="IM176" s="2"/>
      <c r="IN176" s="2"/>
      <c r="IO176" s="2"/>
      <c r="IP176" s="2"/>
      <c r="IQ176" s="2"/>
      <c r="IR176" s="2"/>
      <c r="IS176" s="2"/>
      <c r="IT176" s="2"/>
      <c r="IU176" s="2"/>
    </row>
    <row r="177" spans="1:255" ht="409.5" x14ac:dyDescent="0.2">
      <c r="A177" s="2">
        <v>17</v>
      </c>
      <c r="B177" s="2">
        <v>1</v>
      </c>
      <c r="C177" s="2">
        <f>ROW(SmtRes!A199)</f>
        <v>199</v>
      </c>
      <c r="D177" s="2">
        <f>ROW(EtalonRes!A201)</f>
        <v>201</v>
      </c>
      <c r="E177" s="2" t="s">
        <v>272</v>
      </c>
      <c r="F177" s="2" t="s">
        <v>176</v>
      </c>
      <c r="G177" s="2" t="s">
        <v>177</v>
      </c>
      <c r="H177" s="2" t="s">
        <v>178</v>
      </c>
      <c r="I177" s="2">
        <f>ROUND((5)/10,7)</f>
        <v>0.5</v>
      </c>
      <c r="J177" s="2">
        <v>0</v>
      </c>
      <c r="K177" s="2">
        <f>ROUND((5)/10,7)</f>
        <v>0.5</v>
      </c>
      <c r="L177" s="2"/>
      <c r="M177" s="2"/>
      <c r="N177" s="2"/>
      <c r="O177" s="2">
        <f t="shared" si="115"/>
        <v>1963.23</v>
      </c>
      <c r="P177" s="2">
        <f>SUMIF(SmtRes!AQ189:'SmtRes'!AQ199,"=1",SmtRes!DF189:'SmtRes'!DF199)</f>
        <v>620.4</v>
      </c>
      <c r="Q177" s="2">
        <f>SUMIF(SmtRes!AQ189:'SmtRes'!AQ199,"=1",SmtRes!DG189:'SmtRes'!DG199)</f>
        <v>116.73</v>
      </c>
      <c r="R177" s="2">
        <f>SUMIF(SmtRes!AQ189:'SmtRes'!AQ199,"=1",SmtRes!DH189:'SmtRes'!DH199)</f>
        <v>121.85</v>
      </c>
      <c r="S177" s="2">
        <f>SUMIF(SmtRes!AQ189:'SmtRes'!AQ199,"=1",SmtRes!DI189:'SmtRes'!DI199)</f>
        <v>1104.25</v>
      </c>
      <c r="T177" s="2">
        <f t="shared" si="116"/>
        <v>0</v>
      </c>
      <c r="U177" s="2">
        <f>SUMIF(SmtRes!AQ189:'SmtRes'!AQ199,"=1",SmtRes!CV189:'SmtRes'!CV199)</f>
        <v>1.4850000000000001</v>
      </c>
      <c r="V177" s="2">
        <f>SUMIF(SmtRes!AQ189:'SmtRes'!AQ199,"=1",SmtRes!CW189:'SmtRes'!CW199)</f>
        <v>0.16875000000000001</v>
      </c>
      <c r="W177" s="2">
        <f t="shared" si="117"/>
        <v>0</v>
      </c>
      <c r="X177" s="2">
        <f t="shared" si="118"/>
        <v>1189.32</v>
      </c>
      <c r="Y177" s="2">
        <f t="shared" si="119"/>
        <v>674.36</v>
      </c>
      <c r="Z177" s="2"/>
      <c r="AA177" s="2">
        <v>92701116</v>
      </c>
      <c r="AB177" s="2">
        <f t="shared" si="135"/>
        <v>3260.43226</v>
      </c>
      <c r="AC177" s="2">
        <f>ROUND((SUM(SmtRes!BQ189:'SmtRes'!BQ199)),6)</f>
        <v>823.56804999999997</v>
      </c>
      <c r="AD177" s="2">
        <f>ROUND((((SUM(SmtRes!BR189:'SmtRes'!BR199))-(SUM(SmtRes!BS189:'SmtRes'!BS199)))+AE177),6)</f>
        <v>228.37221</v>
      </c>
      <c r="AE177" s="2">
        <f>ROUND((SUM(SmtRes!BS189:'SmtRes'!BS199)),6)</f>
        <v>243.69187500000001</v>
      </c>
      <c r="AF177" s="2">
        <f>ROUND((SUM(SmtRes!BT189:'SmtRes'!BT199)),6)</f>
        <v>2208.4920000000002</v>
      </c>
      <c r="AG177" s="2">
        <f t="shared" si="120"/>
        <v>0</v>
      </c>
      <c r="AH177" s="2">
        <f>(SUM(SmtRes!BU189:'SmtRes'!BU199))</f>
        <v>2.97</v>
      </c>
      <c r="AI177" s="2">
        <f>(SUM(SmtRes!BV189:'SmtRes'!BV199))</f>
        <v>0.33750000000000002</v>
      </c>
      <c r="AJ177" s="2">
        <f t="shared" si="121"/>
        <v>0</v>
      </c>
      <c r="AK177" s="2">
        <v>2809.1651499999998</v>
      </c>
      <c r="AL177" s="2">
        <v>823.56804999999997</v>
      </c>
      <c r="AM177" s="2">
        <v>169.16459999999998</v>
      </c>
      <c r="AN177" s="2">
        <v>180.51249999999999</v>
      </c>
      <c r="AO177" s="2">
        <v>1635.92</v>
      </c>
      <c r="AP177" s="2">
        <v>0</v>
      </c>
      <c r="AQ177" s="2">
        <v>2.2000000000000002</v>
      </c>
      <c r="AR177" s="2">
        <v>0.25</v>
      </c>
      <c r="AS177" s="2">
        <v>0</v>
      </c>
      <c r="AT177" s="2">
        <v>97</v>
      </c>
      <c r="AU177" s="2">
        <v>55</v>
      </c>
      <c r="AV177" s="2">
        <v>1</v>
      </c>
      <c r="AW177" s="2">
        <v>1</v>
      </c>
      <c r="AX177" s="2"/>
      <c r="AY177" s="2"/>
      <c r="AZ177" s="2">
        <v>1</v>
      </c>
      <c r="BA177" s="2">
        <v>1</v>
      </c>
      <c r="BB177" s="2">
        <v>1</v>
      </c>
      <c r="BC177" s="2">
        <v>1</v>
      </c>
      <c r="BD177" s="2" t="s">
        <v>3</v>
      </c>
      <c r="BE177" s="2" t="s">
        <v>3</v>
      </c>
      <c r="BF177" s="2" t="s">
        <v>3</v>
      </c>
      <c r="BG177" s="2" t="s">
        <v>3</v>
      </c>
      <c r="BH177" s="2">
        <v>0</v>
      </c>
      <c r="BI177" s="2">
        <v>1</v>
      </c>
      <c r="BJ177" s="2" t="s">
        <v>179</v>
      </c>
      <c r="BK177" s="2"/>
      <c r="BL177" s="2"/>
      <c r="BM177" s="2">
        <v>26001</v>
      </c>
      <c r="BN177" s="2">
        <v>0</v>
      </c>
      <c r="BO177" s="2" t="s">
        <v>3</v>
      </c>
      <c r="BP177" s="2">
        <v>0</v>
      </c>
      <c r="BQ177" s="2">
        <v>2</v>
      </c>
      <c r="BR177" s="2">
        <v>0</v>
      </c>
      <c r="BS177" s="2">
        <v>1</v>
      </c>
      <c r="BT177" s="2">
        <v>1</v>
      </c>
      <c r="BU177" s="2">
        <v>1</v>
      </c>
      <c r="BV177" s="2">
        <v>1</v>
      </c>
      <c r="BW177" s="2">
        <v>1</v>
      </c>
      <c r="BX177" s="2">
        <v>1</v>
      </c>
      <c r="BY177" s="2" t="s">
        <v>3</v>
      </c>
      <c r="BZ177" s="2">
        <v>97</v>
      </c>
      <c r="CA177" s="2">
        <v>55</v>
      </c>
      <c r="CB177" s="2" t="s">
        <v>3</v>
      </c>
      <c r="CC177" s="2"/>
      <c r="CD177" s="2"/>
      <c r="CE177" s="2">
        <v>0</v>
      </c>
      <c r="CF177" s="2">
        <v>0</v>
      </c>
      <c r="CG177" s="2">
        <v>0</v>
      </c>
      <c r="CH177" s="2"/>
      <c r="CI177" s="2"/>
      <c r="CJ177" s="2"/>
      <c r="CK177" s="2"/>
      <c r="CL177" s="2"/>
      <c r="CM177" s="2">
        <v>0</v>
      </c>
      <c r="CN177" s="7" t="s">
        <v>683</v>
      </c>
      <c r="CO177" s="2">
        <v>0</v>
      </c>
      <c r="CP177" s="2">
        <f t="shared" si="122"/>
        <v>1963.23</v>
      </c>
      <c r="CQ177" s="2">
        <f>SUMIF(SmtRes!AQ189:'SmtRes'!AQ199,"=1",SmtRes!AA189:'SmtRes'!AA199)</f>
        <v>3130.09</v>
      </c>
      <c r="CR177" s="2">
        <f>SUMIF(SmtRes!AQ189:'SmtRes'!AQ199,"=1",SmtRes!AB189:'SmtRes'!AB199)</f>
        <v>674.31</v>
      </c>
      <c r="CS177" s="2">
        <f>SUMIF(SmtRes!AQ189:'SmtRes'!AQ199,"=1",SmtRes!AC189:'SmtRes'!AC199)</f>
        <v>722.05</v>
      </c>
      <c r="CT177" s="2">
        <f>SUMIF(SmtRes!AQ189:'SmtRes'!AQ199,"=1",SmtRes!AD189:'SmtRes'!AD199)</f>
        <v>743.6</v>
      </c>
      <c r="CU177" s="2">
        <f t="shared" si="123"/>
        <v>0</v>
      </c>
      <c r="CV177" s="2">
        <f>SUMIF(SmtRes!AQ189:'SmtRes'!AQ199,"=1",SmtRes!BU189:'SmtRes'!BU199)</f>
        <v>2.97</v>
      </c>
      <c r="CW177" s="2">
        <f>SUMIF(SmtRes!AQ189:'SmtRes'!AQ199,"=1",SmtRes!BV189:'SmtRes'!BV199)</f>
        <v>0.33750000000000002</v>
      </c>
      <c r="CX177" s="2">
        <f t="shared" si="124"/>
        <v>0</v>
      </c>
      <c r="CY177" s="2">
        <f t="shared" si="125"/>
        <v>1189.317</v>
      </c>
      <c r="CZ177" s="2">
        <f t="shared" si="126"/>
        <v>674.35500000000002</v>
      </c>
      <c r="DA177" s="2"/>
      <c r="DB177" s="2">
        <v>21</v>
      </c>
      <c r="DC177" s="2" t="s">
        <v>3</v>
      </c>
      <c r="DD177" s="2" t="s">
        <v>3</v>
      </c>
      <c r="DE177" s="2" t="s">
        <v>131</v>
      </c>
      <c r="DF177" s="2" t="s">
        <v>131</v>
      </c>
      <c r="DG177" s="2" t="s">
        <v>131</v>
      </c>
      <c r="DH177" s="2" t="s">
        <v>3</v>
      </c>
      <c r="DI177" s="2" t="s">
        <v>131</v>
      </c>
      <c r="DJ177" s="2" t="s">
        <v>131</v>
      </c>
      <c r="DK177" s="2" t="s">
        <v>3</v>
      </c>
      <c r="DL177" s="2" t="s">
        <v>3</v>
      </c>
      <c r="DM177" s="2" t="s">
        <v>3</v>
      </c>
      <c r="DN177" s="2">
        <v>0</v>
      </c>
      <c r="DO177" s="2">
        <v>0</v>
      </c>
      <c r="DP177" s="2">
        <v>1</v>
      </c>
      <c r="DQ177" s="2">
        <v>1</v>
      </c>
      <c r="DR177" s="2"/>
      <c r="DS177" s="2"/>
      <c r="DT177" s="2"/>
      <c r="DU177" s="2">
        <v>1003</v>
      </c>
      <c r="DV177" s="2" t="s">
        <v>178</v>
      </c>
      <c r="DW177" s="2" t="s">
        <v>178</v>
      </c>
      <c r="DX177" s="2">
        <v>10</v>
      </c>
      <c r="DY177" s="2"/>
      <c r="DZ177" s="2" t="s">
        <v>3</v>
      </c>
      <c r="EA177" s="2" t="s">
        <v>3</v>
      </c>
      <c r="EB177" s="2" t="s">
        <v>3</v>
      </c>
      <c r="EC177" s="2" t="s">
        <v>3</v>
      </c>
      <c r="ED177" s="2"/>
      <c r="EE177" s="2">
        <v>89369871</v>
      </c>
      <c r="EF177" s="2">
        <v>2</v>
      </c>
      <c r="EG177" s="2" t="s">
        <v>159</v>
      </c>
      <c r="EH177" s="2">
        <v>20</v>
      </c>
      <c r="EI177" s="2" t="s">
        <v>180</v>
      </c>
      <c r="EJ177" s="2">
        <v>1</v>
      </c>
      <c r="EK177" s="2">
        <v>26001</v>
      </c>
      <c r="EL177" s="2" t="s">
        <v>180</v>
      </c>
      <c r="EM177" s="2" t="s">
        <v>181</v>
      </c>
      <c r="EN177" s="2"/>
      <c r="EO177" s="2" t="s">
        <v>163</v>
      </c>
      <c r="EP177" s="2"/>
      <c r="EQ177" s="2">
        <v>0</v>
      </c>
      <c r="ER177" s="2">
        <v>0</v>
      </c>
      <c r="ES177" s="2">
        <v>0</v>
      </c>
      <c r="ET177" s="2">
        <v>0</v>
      </c>
      <c r="EU177" s="2">
        <v>0</v>
      </c>
      <c r="EV177" s="2">
        <v>0</v>
      </c>
      <c r="EW177" s="2">
        <v>2.2000000000000002</v>
      </c>
      <c r="EX177" s="2">
        <v>0.25</v>
      </c>
      <c r="EY177" s="2">
        <v>0</v>
      </c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>
        <v>0</v>
      </c>
      <c r="FR177" s="2">
        <v>0</v>
      </c>
      <c r="FS177" s="2">
        <v>0</v>
      </c>
      <c r="FT177" s="2"/>
      <c r="FU177" s="2"/>
      <c r="FV177" s="2"/>
      <c r="FW177" s="2"/>
      <c r="FX177" s="2">
        <v>97</v>
      </c>
      <c r="FY177" s="2">
        <v>55</v>
      </c>
      <c r="FZ177" s="2"/>
      <c r="GA177" s="2" t="s">
        <v>3</v>
      </c>
      <c r="GB177" s="2"/>
      <c r="GC177" s="2"/>
      <c r="GD177" s="2">
        <v>1</v>
      </c>
      <c r="GE177" s="2"/>
      <c r="GF177" s="2">
        <v>-1771114119</v>
      </c>
      <c r="GG177" s="2">
        <v>2</v>
      </c>
      <c r="GH177" s="2">
        <v>1</v>
      </c>
      <c r="GI177" s="2">
        <v>-2</v>
      </c>
      <c r="GJ177" s="2">
        <v>0</v>
      </c>
      <c r="GK177" s="2">
        <v>0</v>
      </c>
      <c r="GL177" s="2">
        <f t="shared" si="127"/>
        <v>0</v>
      </c>
      <c r="GM177" s="2">
        <f t="shared" si="128"/>
        <v>3826.91</v>
      </c>
      <c r="GN177" s="2">
        <f t="shared" si="129"/>
        <v>3826.91</v>
      </c>
      <c r="GO177" s="2">
        <f t="shared" si="130"/>
        <v>0</v>
      </c>
      <c r="GP177" s="2">
        <f t="shared" si="131"/>
        <v>0</v>
      </c>
      <c r="GQ177" s="2"/>
      <c r="GR177" s="2">
        <v>0</v>
      </c>
      <c r="GS177" s="2">
        <v>3</v>
      </c>
      <c r="GT177" s="2">
        <v>0</v>
      </c>
      <c r="GU177" s="2" t="s">
        <v>3</v>
      </c>
      <c r="GV177" s="2">
        <f t="shared" si="132"/>
        <v>0</v>
      </c>
      <c r="GW177" s="2">
        <v>1</v>
      </c>
      <c r="GX177" s="2">
        <f t="shared" si="133"/>
        <v>0</v>
      </c>
      <c r="GY177" s="2"/>
      <c r="GZ177" s="2"/>
      <c r="HA177" s="2">
        <v>0</v>
      </c>
      <c r="HB177" s="2">
        <v>0</v>
      </c>
      <c r="HC177" s="2">
        <f t="shared" si="134"/>
        <v>0</v>
      </c>
      <c r="HD177" s="2"/>
      <c r="HE177" s="2" t="s">
        <v>3</v>
      </c>
      <c r="HF177" s="2" t="s">
        <v>3</v>
      </c>
      <c r="HG177" s="2"/>
      <c r="HH177" s="2"/>
      <c r="HI177" s="2"/>
      <c r="HJ177" s="2"/>
      <c r="HK177" s="2"/>
      <c r="HL177" s="2"/>
      <c r="HM177" s="2" t="s">
        <v>3</v>
      </c>
      <c r="HN177" s="2" t="s">
        <v>182</v>
      </c>
      <c r="HO177" s="2" t="s">
        <v>183</v>
      </c>
      <c r="HP177" s="2" t="s">
        <v>180</v>
      </c>
      <c r="HQ177" s="2" t="s">
        <v>180</v>
      </c>
      <c r="HR177" s="2"/>
      <c r="HS177" s="2">
        <v>0</v>
      </c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>
        <v>0</v>
      </c>
      <c r="IL177" s="2"/>
      <c r="IM177" s="2"/>
      <c r="IN177" s="2"/>
      <c r="IO177" s="2"/>
      <c r="IP177" s="2"/>
      <c r="IQ177" s="2"/>
      <c r="IR177" s="2"/>
      <c r="IS177" s="2"/>
      <c r="IT177" s="2"/>
      <c r="IU177" s="2"/>
    </row>
    <row r="178" spans="1:255" x14ac:dyDescent="0.2">
      <c r="A178" s="2">
        <v>18</v>
      </c>
      <c r="B178" s="2">
        <v>1</v>
      </c>
      <c r="C178" s="2">
        <v>196</v>
      </c>
      <c r="D178" s="2"/>
      <c r="E178" s="2" t="s">
        <v>273</v>
      </c>
      <c r="F178" s="2" t="s">
        <v>196</v>
      </c>
      <c r="G178" s="2" t="s">
        <v>197</v>
      </c>
      <c r="H178" s="2" t="s">
        <v>187</v>
      </c>
      <c r="I178" s="2">
        <f>I177*J178</f>
        <v>5.5</v>
      </c>
      <c r="J178" s="2">
        <v>11</v>
      </c>
      <c r="K178" s="2">
        <v>11</v>
      </c>
      <c r="L178" s="2"/>
      <c r="M178" s="2"/>
      <c r="N178" s="2"/>
      <c r="O178" s="2">
        <f t="shared" si="115"/>
        <v>21142.61</v>
      </c>
      <c r="P178" s="2">
        <f>ROUND(CQ178*I178,2)</f>
        <v>21142.61</v>
      </c>
      <c r="Q178" s="2">
        <f>ROUND(CR178*I178,2)</f>
        <v>0</v>
      </c>
      <c r="R178" s="2">
        <f>ROUND(CS178*I178,2)</f>
        <v>0</v>
      </c>
      <c r="S178" s="2">
        <f>ROUND(CT178*I178,2)</f>
        <v>0</v>
      </c>
      <c r="T178" s="2">
        <f t="shared" si="116"/>
        <v>0</v>
      </c>
      <c r="U178" s="2">
        <f>ROUND(CV178*I178,7)</f>
        <v>0</v>
      </c>
      <c r="V178" s="2">
        <f>ROUND(CW178*I178,7)</f>
        <v>0</v>
      </c>
      <c r="W178" s="2">
        <f t="shared" si="117"/>
        <v>0</v>
      </c>
      <c r="X178" s="2">
        <f t="shared" si="118"/>
        <v>0</v>
      </c>
      <c r="Y178" s="2">
        <f t="shared" si="119"/>
        <v>0</v>
      </c>
      <c r="Z178" s="2"/>
      <c r="AA178" s="2">
        <v>92701116</v>
      </c>
      <c r="AB178" s="2">
        <f t="shared" si="135"/>
        <v>2826.55</v>
      </c>
      <c r="AC178" s="2">
        <f>ROUND((ES178),6)</f>
        <v>2826.55</v>
      </c>
      <c r="AD178" s="2">
        <f>ROUND((((ET178)-(EU178))+AE178),6)</f>
        <v>0</v>
      </c>
      <c r="AE178" s="2">
        <f>ROUND((EU178),6)</f>
        <v>0</v>
      </c>
      <c r="AF178" s="2">
        <f>ROUND((EV178),6)</f>
        <v>0</v>
      </c>
      <c r="AG178" s="2">
        <f t="shared" si="120"/>
        <v>0</v>
      </c>
      <c r="AH178" s="2">
        <f>(EW178)</f>
        <v>0</v>
      </c>
      <c r="AI178" s="2">
        <f>(EX178)</f>
        <v>0</v>
      </c>
      <c r="AJ178" s="2">
        <f t="shared" si="121"/>
        <v>0</v>
      </c>
      <c r="AK178" s="2">
        <v>2826.55</v>
      </c>
      <c r="AL178" s="2">
        <v>2826.55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97</v>
      </c>
      <c r="AU178" s="2">
        <v>55</v>
      </c>
      <c r="AV178" s="2">
        <v>1</v>
      </c>
      <c r="AW178" s="2">
        <v>1</v>
      </c>
      <c r="AX178" s="2"/>
      <c r="AY178" s="2"/>
      <c r="AZ178" s="2">
        <v>1</v>
      </c>
      <c r="BA178" s="2">
        <v>1</v>
      </c>
      <c r="BB178" s="2">
        <v>1</v>
      </c>
      <c r="BC178" s="2">
        <v>1.36</v>
      </c>
      <c r="BD178" s="2" t="s">
        <v>3</v>
      </c>
      <c r="BE178" s="2" t="s">
        <v>3</v>
      </c>
      <c r="BF178" s="2" t="s">
        <v>3</v>
      </c>
      <c r="BG178" s="2" t="s">
        <v>3</v>
      </c>
      <c r="BH178" s="2">
        <v>3</v>
      </c>
      <c r="BI178" s="2">
        <v>1</v>
      </c>
      <c r="BJ178" s="2" t="s">
        <v>198</v>
      </c>
      <c r="BK178" s="2"/>
      <c r="BL178" s="2"/>
      <c r="BM178" s="2">
        <v>26001</v>
      </c>
      <c r="BN178" s="2">
        <v>0</v>
      </c>
      <c r="BO178" s="2" t="s">
        <v>196</v>
      </c>
      <c r="BP178" s="2">
        <v>1</v>
      </c>
      <c r="BQ178" s="2">
        <v>2</v>
      </c>
      <c r="BR178" s="2">
        <v>0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>
        <v>1</v>
      </c>
      <c r="BY178" s="2" t="s">
        <v>3</v>
      </c>
      <c r="BZ178" s="2">
        <v>97</v>
      </c>
      <c r="CA178" s="2">
        <v>55</v>
      </c>
      <c r="CB178" s="2" t="s">
        <v>3</v>
      </c>
      <c r="CC178" s="2"/>
      <c r="CD178" s="2"/>
      <c r="CE178" s="2">
        <v>0</v>
      </c>
      <c r="CF178" s="2">
        <v>0</v>
      </c>
      <c r="CG178" s="2">
        <v>0</v>
      </c>
      <c r="CH178" s="2"/>
      <c r="CI178" s="2"/>
      <c r="CJ178" s="2"/>
      <c r="CK178" s="2"/>
      <c r="CL178" s="2"/>
      <c r="CM178" s="2">
        <v>0</v>
      </c>
      <c r="CN178" s="2" t="s">
        <v>3</v>
      </c>
      <c r="CO178" s="2">
        <v>0</v>
      </c>
      <c r="CP178" s="2">
        <f t="shared" si="122"/>
        <v>21142.61</v>
      </c>
      <c r="CQ178" s="2">
        <f>ROUND(AL178*BC178,2)</f>
        <v>3844.11</v>
      </c>
      <c r="CR178" s="2">
        <f>ROUND(AM178*BB178,2)</f>
        <v>0</v>
      </c>
      <c r="CS178" s="2">
        <f>ROUND(AN178*BS178,2)</f>
        <v>0</v>
      </c>
      <c r="CT178" s="2">
        <f>ROUND(AO178*BA178,2)</f>
        <v>0</v>
      </c>
      <c r="CU178" s="2">
        <f t="shared" si="123"/>
        <v>0</v>
      </c>
      <c r="CV178" s="2">
        <f>AH178</f>
        <v>0</v>
      </c>
      <c r="CW178" s="2">
        <f>AI178</f>
        <v>0</v>
      </c>
      <c r="CX178" s="2">
        <f t="shared" si="124"/>
        <v>0</v>
      </c>
      <c r="CY178" s="2">
        <f t="shared" si="125"/>
        <v>0</v>
      </c>
      <c r="CZ178" s="2">
        <f t="shared" si="126"/>
        <v>0</v>
      </c>
      <c r="DA178" s="2"/>
      <c r="DB178" s="2"/>
      <c r="DC178" s="2" t="s">
        <v>3</v>
      </c>
      <c r="DD178" s="2" t="s">
        <v>3</v>
      </c>
      <c r="DE178" s="2" t="s">
        <v>3</v>
      </c>
      <c r="DF178" s="2" t="s">
        <v>3</v>
      </c>
      <c r="DG178" s="2" t="s">
        <v>3</v>
      </c>
      <c r="DH178" s="2" t="s">
        <v>3</v>
      </c>
      <c r="DI178" s="2" t="s">
        <v>3</v>
      </c>
      <c r="DJ178" s="2" t="s">
        <v>3</v>
      </c>
      <c r="DK178" s="2" t="s">
        <v>3</v>
      </c>
      <c r="DL178" s="2" t="s">
        <v>3</v>
      </c>
      <c r="DM178" s="2" t="s">
        <v>3</v>
      </c>
      <c r="DN178" s="2">
        <v>0</v>
      </c>
      <c r="DO178" s="2">
        <v>0</v>
      </c>
      <c r="DP178" s="2">
        <v>1</v>
      </c>
      <c r="DQ178" s="2">
        <v>1</v>
      </c>
      <c r="DR178" s="2"/>
      <c r="DS178" s="2"/>
      <c r="DT178" s="2"/>
      <c r="DU178" s="2">
        <v>1003</v>
      </c>
      <c r="DV178" s="2" t="s">
        <v>187</v>
      </c>
      <c r="DW178" s="2" t="s">
        <v>187</v>
      </c>
      <c r="DX178" s="2">
        <v>1</v>
      </c>
      <c r="DY178" s="2"/>
      <c r="DZ178" s="2" t="s">
        <v>3</v>
      </c>
      <c r="EA178" s="2" t="s">
        <v>3</v>
      </c>
      <c r="EB178" s="2" t="s">
        <v>3</v>
      </c>
      <c r="EC178" s="2" t="s">
        <v>3</v>
      </c>
      <c r="ED178" s="2"/>
      <c r="EE178" s="2">
        <v>89369871</v>
      </c>
      <c r="EF178" s="2">
        <v>2</v>
      </c>
      <c r="EG178" s="2" t="s">
        <v>159</v>
      </c>
      <c r="EH178" s="2">
        <v>20</v>
      </c>
      <c r="EI178" s="2" t="s">
        <v>180</v>
      </c>
      <c r="EJ178" s="2">
        <v>1</v>
      </c>
      <c r="EK178" s="2">
        <v>26001</v>
      </c>
      <c r="EL178" s="2" t="s">
        <v>180</v>
      </c>
      <c r="EM178" s="2" t="s">
        <v>181</v>
      </c>
      <c r="EN178" s="2"/>
      <c r="EO178" s="2" t="s">
        <v>3</v>
      </c>
      <c r="EP178" s="2"/>
      <c r="EQ178" s="2">
        <v>0</v>
      </c>
      <c r="ER178" s="2">
        <v>2826.55</v>
      </c>
      <c r="ES178" s="2">
        <v>2826.55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>
        <v>0</v>
      </c>
      <c r="FR178" s="2">
        <v>0</v>
      </c>
      <c r="FS178" s="2">
        <v>0</v>
      </c>
      <c r="FT178" s="2"/>
      <c r="FU178" s="2"/>
      <c r="FV178" s="2"/>
      <c r="FW178" s="2"/>
      <c r="FX178" s="2">
        <v>97</v>
      </c>
      <c r="FY178" s="2">
        <v>55</v>
      </c>
      <c r="FZ178" s="2"/>
      <c r="GA178" s="2" t="s">
        <v>3</v>
      </c>
      <c r="GB178" s="2"/>
      <c r="GC178" s="2"/>
      <c r="GD178" s="2">
        <v>1</v>
      </c>
      <c r="GE178" s="2"/>
      <c r="GF178" s="2">
        <v>2111467863</v>
      </c>
      <c r="GG178" s="2">
        <v>2</v>
      </c>
      <c r="GH178" s="2">
        <v>1</v>
      </c>
      <c r="GI178" s="2">
        <v>2</v>
      </c>
      <c r="GJ178" s="2">
        <v>0</v>
      </c>
      <c r="GK178" s="2">
        <v>0</v>
      </c>
      <c r="GL178" s="2">
        <f t="shared" si="127"/>
        <v>0</v>
      </c>
      <c r="GM178" s="2">
        <f t="shared" si="128"/>
        <v>21142.61</v>
      </c>
      <c r="GN178" s="2">
        <f t="shared" si="129"/>
        <v>21142.61</v>
      </c>
      <c r="GO178" s="2">
        <f t="shared" si="130"/>
        <v>0</v>
      </c>
      <c r="GP178" s="2">
        <f t="shared" si="131"/>
        <v>0</v>
      </c>
      <c r="GQ178" s="2"/>
      <c r="GR178" s="2">
        <v>0</v>
      </c>
      <c r="GS178" s="2">
        <v>3</v>
      </c>
      <c r="GT178" s="2">
        <v>0</v>
      </c>
      <c r="GU178" s="2" t="s">
        <v>3</v>
      </c>
      <c r="GV178" s="2">
        <f t="shared" si="132"/>
        <v>0</v>
      </c>
      <c r="GW178" s="2">
        <v>1</v>
      </c>
      <c r="GX178" s="2">
        <f t="shared" si="133"/>
        <v>0</v>
      </c>
      <c r="GY178" s="2"/>
      <c r="GZ178" s="2"/>
      <c r="HA178" s="2">
        <v>0</v>
      </c>
      <c r="HB178" s="2">
        <v>0</v>
      </c>
      <c r="HC178" s="2">
        <f t="shared" si="134"/>
        <v>0</v>
      </c>
      <c r="HD178" s="2"/>
      <c r="HE178" s="2" t="s">
        <v>3</v>
      </c>
      <c r="HF178" s="2" t="s">
        <v>3</v>
      </c>
      <c r="HG178" s="2"/>
      <c r="HH178" s="2"/>
      <c r="HI178" s="2"/>
      <c r="HJ178" s="2"/>
      <c r="HK178" s="2"/>
      <c r="HL178" s="2"/>
      <c r="HM178" s="2" t="s">
        <v>3</v>
      </c>
      <c r="HN178" s="2" t="s">
        <v>182</v>
      </c>
      <c r="HO178" s="2" t="s">
        <v>183</v>
      </c>
      <c r="HP178" s="2" t="s">
        <v>180</v>
      </c>
      <c r="HQ178" s="2" t="s">
        <v>180</v>
      </c>
      <c r="HR178" s="2"/>
      <c r="HS178" s="2">
        <v>0</v>
      </c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>
        <v>0</v>
      </c>
      <c r="IL178" s="2"/>
      <c r="IM178" s="2"/>
      <c r="IN178" s="2"/>
      <c r="IO178" s="2"/>
      <c r="IP178" s="2"/>
      <c r="IQ178" s="2"/>
      <c r="IR178" s="2"/>
      <c r="IS178" s="2"/>
      <c r="IT178" s="2"/>
      <c r="IU178" s="2"/>
    </row>
    <row r="179" spans="1:255" x14ac:dyDescent="0.2">
      <c r="A179" s="2">
        <v>18</v>
      </c>
      <c r="B179" s="2">
        <v>1</v>
      </c>
      <c r="C179" s="2">
        <v>198</v>
      </c>
      <c r="D179" s="2"/>
      <c r="E179" s="2" t="s">
        <v>274</v>
      </c>
      <c r="F179" s="2" t="s">
        <v>190</v>
      </c>
      <c r="G179" s="2" t="s">
        <v>191</v>
      </c>
      <c r="H179" s="2" t="s">
        <v>192</v>
      </c>
      <c r="I179" s="2">
        <f>I177*J179</f>
        <v>0.5</v>
      </c>
      <c r="J179" s="2">
        <v>1</v>
      </c>
      <c r="K179" s="2">
        <v>1</v>
      </c>
      <c r="L179" s="2"/>
      <c r="M179" s="2"/>
      <c r="N179" s="2"/>
      <c r="O179" s="2">
        <f t="shared" si="115"/>
        <v>669.82</v>
      </c>
      <c r="P179" s="2">
        <f>ROUND(CQ179*I179,2)</f>
        <v>669.82</v>
      </c>
      <c r="Q179" s="2">
        <f>ROUND(CR179*I179,2)</f>
        <v>0</v>
      </c>
      <c r="R179" s="2">
        <f>ROUND(CS179*I179,2)</f>
        <v>0</v>
      </c>
      <c r="S179" s="2">
        <f>ROUND(CT179*I179,2)</f>
        <v>0</v>
      </c>
      <c r="T179" s="2">
        <f t="shared" si="116"/>
        <v>0</v>
      </c>
      <c r="U179" s="2">
        <f>ROUND(CV179*I179,7)</f>
        <v>0</v>
      </c>
      <c r="V179" s="2">
        <f>ROUND(CW179*I179,7)</f>
        <v>0</v>
      </c>
      <c r="W179" s="2">
        <f t="shared" si="117"/>
        <v>0</v>
      </c>
      <c r="X179" s="2">
        <f t="shared" si="118"/>
        <v>0</v>
      </c>
      <c r="Y179" s="2">
        <f t="shared" si="119"/>
        <v>0</v>
      </c>
      <c r="Z179" s="2"/>
      <c r="AA179" s="2">
        <v>92701116</v>
      </c>
      <c r="AB179" s="2">
        <f t="shared" si="135"/>
        <v>1116.3599999999999</v>
      </c>
      <c r="AC179" s="2">
        <f>ROUND((ES179),6)</f>
        <v>1116.3599999999999</v>
      </c>
      <c r="AD179" s="2">
        <f>ROUND((((ET179)-(EU179))+AE179),6)</f>
        <v>0</v>
      </c>
      <c r="AE179" s="2">
        <f>ROUND((EU179),6)</f>
        <v>0</v>
      </c>
      <c r="AF179" s="2">
        <f>ROUND((EV179),6)</f>
        <v>0</v>
      </c>
      <c r="AG179" s="2">
        <f t="shared" si="120"/>
        <v>0</v>
      </c>
      <c r="AH179" s="2">
        <f>(EW179)</f>
        <v>0</v>
      </c>
      <c r="AI179" s="2">
        <f>(EX179)</f>
        <v>0</v>
      </c>
      <c r="AJ179" s="2">
        <f t="shared" si="121"/>
        <v>0</v>
      </c>
      <c r="AK179" s="2">
        <v>1116.3599999999999</v>
      </c>
      <c r="AL179" s="2">
        <v>1116.3599999999999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97</v>
      </c>
      <c r="AU179" s="2">
        <v>55</v>
      </c>
      <c r="AV179" s="2">
        <v>1</v>
      </c>
      <c r="AW179" s="2">
        <v>1</v>
      </c>
      <c r="AX179" s="2"/>
      <c r="AY179" s="2"/>
      <c r="AZ179" s="2">
        <v>1</v>
      </c>
      <c r="BA179" s="2">
        <v>1</v>
      </c>
      <c r="BB179" s="2">
        <v>1</v>
      </c>
      <c r="BC179" s="2">
        <v>1.2</v>
      </c>
      <c r="BD179" s="2" t="s">
        <v>3</v>
      </c>
      <c r="BE179" s="2" t="s">
        <v>3</v>
      </c>
      <c r="BF179" s="2" t="s">
        <v>3</v>
      </c>
      <c r="BG179" s="2" t="s">
        <v>3</v>
      </c>
      <c r="BH179" s="2">
        <v>3</v>
      </c>
      <c r="BI179" s="2">
        <v>1</v>
      </c>
      <c r="BJ179" s="2" t="s">
        <v>193</v>
      </c>
      <c r="BK179" s="2"/>
      <c r="BL179" s="2"/>
      <c r="BM179" s="2">
        <v>26001</v>
      </c>
      <c r="BN179" s="2">
        <v>0</v>
      </c>
      <c r="BO179" s="2" t="s">
        <v>190</v>
      </c>
      <c r="BP179" s="2">
        <v>1</v>
      </c>
      <c r="BQ179" s="2">
        <v>2</v>
      </c>
      <c r="BR179" s="2">
        <v>0</v>
      </c>
      <c r="BS179" s="2">
        <v>1</v>
      </c>
      <c r="BT179" s="2">
        <v>1</v>
      </c>
      <c r="BU179" s="2">
        <v>1</v>
      </c>
      <c r="BV179" s="2">
        <v>1</v>
      </c>
      <c r="BW179" s="2">
        <v>1</v>
      </c>
      <c r="BX179" s="2">
        <v>1</v>
      </c>
      <c r="BY179" s="2" t="s">
        <v>3</v>
      </c>
      <c r="BZ179" s="2">
        <v>97</v>
      </c>
      <c r="CA179" s="2">
        <v>55</v>
      </c>
      <c r="CB179" s="2" t="s">
        <v>3</v>
      </c>
      <c r="CC179" s="2"/>
      <c r="CD179" s="2"/>
      <c r="CE179" s="2">
        <v>0</v>
      </c>
      <c r="CF179" s="2">
        <v>0</v>
      </c>
      <c r="CG179" s="2">
        <v>0</v>
      </c>
      <c r="CH179" s="2"/>
      <c r="CI179" s="2"/>
      <c r="CJ179" s="2"/>
      <c r="CK179" s="2"/>
      <c r="CL179" s="2"/>
      <c r="CM179" s="2">
        <v>0</v>
      </c>
      <c r="CN179" s="2" t="s">
        <v>3</v>
      </c>
      <c r="CO179" s="2">
        <v>0</v>
      </c>
      <c r="CP179" s="2">
        <f t="shared" si="122"/>
        <v>669.82</v>
      </c>
      <c r="CQ179" s="2">
        <f>ROUND(AL179*BC179,2)</f>
        <v>1339.63</v>
      </c>
      <c r="CR179" s="2">
        <f>ROUND(AM179*BB179,2)</f>
        <v>0</v>
      </c>
      <c r="CS179" s="2">
        <f>ROUND(AN179*BS179,2)</f>
        <v>0</v>
      </c>
      <c r="CT179" s="2">
        <f>ROUND(AO179*BA179,2)</f>
        <v>0</v>
      </c>
      <c r="CU179" s="2">
        <f t="shared" si="123"/>
        <v>0</v>
      </c>
      <c r="CV179" s="2">
        <f>AH179</f>
        <v>0</v>
      </c>
      <c r="CW179" s="2">
        <f>AI179</f>
        <v>0</v>
      </c>
      <c r="CX179" s="2">
        <f t="shared" si="124"/>
        <v>0</v>
      </c>
      <c r="CY179" s="2">
        <f t="shared" si="125"/>
        <v>0</v>
      </c>
      <c r="CZ179" s="2">
        <f t="shared" si="126"/>
        <v>0</v>
      </c>
      <c r="DA179" s="2"/>
      <c r="DB179" s="2"/>
      <c r="DC179" s="2" t="s">
        <v>3</v>
      </c>
      <c r="DD179" s="2" t="s">
        <v>3</v>
      </c>
      <c r="DE179" s="2" t="s">
        <v>3</v>
      </c>
      <c r="DF179" s="2" t="s">
        <v>3</v>
      </c>
      <c r="DG179" s="2" t="s">
        <v>3</v>
      </c>
      <c r="DH179" s="2" t="s">
        <v>3</v>
      </c>
      <c r="DI179" s="2" t="s">
        <v>3</v>
      </c>
      <c r="DJ179" s="2" t="s">
        <v>3</v>
      </c>
      <c r="DK179" s="2" t="s">
        <v>3</v>
      </c>
      <c r="DL179" s="2" t="s">
        <v>3</v>
      </c>
      <c r="DM179" s="2" t="s">
        <v>3</v>
      </c>
      <c r="DN179" s="2">
        <v>0</v>
      </c>
      <c r="DO179" s="2">
        <v>0</v>
      </c>
      <c r="DP179" s="2">
        <v>1</v>
      </c>
      <c r="DQ179" s="2">
        <v>1</v>
      </c>
      <c r="DR179" s="2"/>
      <c r="DS179" s="2"/>
      <c r="DT179" s="2"/>
      <c r="DU179" s="2">
        <v>1002</v>
      </c>
      <c r="DV179" s="2" t="s">
        <v>192</v>
      </c>
      <c r="DW179" s="2" t="s">
        <v>192</v>
      </c>
      <c r="DX179" s="2">
        <v>1</v>
      </c>
      <c r="DY179" s="2"/>
      <c r="DZ179" s="2" t="s">
        <v>3</v>
      </c>
      <c r="EA179" s="2" t="s">
        <v>3</v>
      </c>
      <c r="EB179" s="2" t="s">
        <v>3</v>
      </c>
      <c r="EC179" s="2" t="s">
        <v>3</v>
      </c>
      <c r="ED179" s="2"/>
      <c r="EE179" s="2">
        <v>89369871</v>
      </c>
      <c r="EF179" s="2">
        <v>2</v>
      </c>
      <c r="EG179" s="2" t="s">
        <v>159</v>
      </c>
      <c r="EH179" s="2">
        <v>20</v>
      </c>
      <c r="EI179" s="2" t="s">
        <v>180</v>
      </c>
      <c r="EJ179" s="2">
        <v>1</v>
      </c>
      <c r="EK179" s="2">
        <v>26001</v>
      </c>
      <c r="EL179" s="2" t="s">
        <v>180</v>
      </c>
      <c r="EM179" s="2" t="s">
        <v>181</v>
      </c>
      <c r="EN179" s="2"/>
      <c r="EO179" s="2" t="s">
        <v>3</v>
      </c>
      <c r="EP179" s="2"/>
      <c r="EQ179" s="2">
        <v>0</v>
      </c>
      <c r="ER179" s="2">
        <v>1116.3599999999999</v>
      </c>
      <c r="ES179" s="2">
        <v>1116.3599999999999</v>
      </c>
      <c r="ET179" s="2">
        <v>0</v>
      </c>
      <c r="EU179" s="2">
        <v>0</v>
      </c>
      <c r="EV179" s="2">
        <v>0</v>
      </c>
      <c r="EW179" s="2">
        <v>0</v>
      </c>
      <c r="EX179" s="2">
        <v>0</v>
      </c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>
        <v>0</v>
      </c>
      <c r="FR179" s="2">
        <v>0</v>
      </c>
      <c r="FS179" s="2">
        <v>0</v>
      </c>
      <c r="FT179" s="2"/>
      <c r="FU179" s="2"/>
      <c r="FV179" s="2"/>
      <c r="FW179" s="2"/>
      <c r="FX179" s="2">
        <v>97</v>
      </c>
      <c r="FY179" s="2">
        <v>55</v>
      </c>
      <c r="FZ179" s="2"/>
      <c r="GA179" s="2" t="s">
        <v>3</v>
      </c>
      <c r="GB179" s="2"/>
      <c r="GC179" s="2"/>
      <c r="GD179" s="2">
        <v>1</v>
      </c>
      <c r="GE179" s="2"/>
      <c r="GF179" s="2">
        <v>230181188</v>
      </c>
      <c r="GG179" s="2">
        <v>2</v>
      </c>
      <c r="GH179" s="2">
        <v>1</v>
      </c>
      <c r="GI179" s="2">
        <v>2</v>
      </c>
      <c r="GJ179" s="2">
        <v>0</v>
      </c>
      <c r="GK179" s="2">
        <v>0</v>
      </c>
      <c r="GL179" s="2">
        <f t="shared" si="127"/>
        <v>0</v>
      </c>
      <c r="GM179" s="2">
        <f t="shared" si="128"/>
        <v>669.82</v>
      </c>
      <c r="GN179" s="2">
        <f t="shared" si="129"/>
        <v>669.82</v>
      </c>
      <c r="GO179" s="2">
        <f t="shared" si="130"/>
        <v>0</v>
      </c>
      <c r="GP179" s="2">
        <f t="shared" si="131"/>
        <v>0</v>
      </c>
      <c r="GQ179" s="2"/>
      <c r="GR179" s="2">
        <v>0</v>
      </c>
      <c r="GS179" s="2">
        <v>3</v>
      </c>
      <c r="GT179" s="2">
        <v>0</v>
      </c>
      <c r="GU179" s="2" t="s">
        <v>3</v>
      </c>
      <c r="GV179" s="2">
        <f t="shared" si="132"/>
        <v>0</v>
      </c>
      <c r="GW179" s="2">
        <v>1</v>
      </c>
      <c r="GX179" s="2">
        <f t="shared" si="133"/>
        <v>0</v>
      </c>
      <c r="GY179" s="2"/>
      <c r="GZ179" s="2"/>
      <c r="HA179" s="2">
        <v>0</v>
      </c>
      <c r="HB179" s="2">
        <v>0</v>
      </c>
      <c r="HC179" s="2">
        <f t="shared" si="134"/>
        <v>0</v>
      </c>
      <c r="HD179" s="2"/>
      <c r="HE179" s="2" t="s">
        <v>3</v>
      </c>
      <c r="HF179" s="2" t="s">
        <v>3</v>
      </c>
      <c r="HG179" s="2"/>
      <c r="HH179" s="2"/>
      <c r="HI179" s="2"/>
      <c r="HJ179" s="2"/>
      <c r="HK179" s="2"/>
      <c r="HL179" s="2"/>
      <c r="HM179" s="2" t="s">
        <v>3</v>
      </c>
      <c r="HN179" s="2" t="s">
        <v>182</v>
      </c>
      <c r="HO179" s="2" t="s">
        <v>183</v>
      </c>
      <c r="HP179" s="2" t="s">
        <v>180</v>
      </c>
      <c r="HQ179" s="2" t="s">
        <v>180</v>
      </c>
      <c r="HR179" s="2"/>
      <c r="HS179" s="2">
        <v>0</v>
      </c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>
        <v>0</v>
      </c>
      <c r="IL179" s="2"/>
      <c r="IM179" s="2"/>
      <c r="IN179" s="2"/>
      <c r="IO179" s="2"/>
      <c r="IP179" s="2"/>
      <c r="IQ179" s="2"/>
      <c r="IR179" s="2"/>
      <c r="IS179" s="2"/>
      <c r="IT179" s="2"/>
      <c r="IU179" s="2"/>
    </row>
    <row r="180" spans="1:255" ht="409.5" x14ac:dyDescent="0.2">
      <c r="A180" s="2">
        <v>17</v>
      </c>
      <c r="B180" s="2">
        <v>1</v>
      </c>
      <c r="C180" s="2">
        <f>ROW(SmtRes!A205)</f>
        <v>205</v>
      </c>
      <c r="D180" s="2">
        <f>ROW(EtalonRes!A207)</f>
        <v>207</v>
      </c>
      <c r="E180" s="2" t="s">
        <v>3</v>
      </c>
      <c r="F180" s="2" t="s">
        <v>275</v>
      </c>
      <c r="G180" s="2" t="s">
        <v>276</v>
      </c>
      <c r="H180" s="2" t="s">
        <v>216</v>
      </c>
      <c r="I180" s="2">
        <f>ROUND((5)/100,7)</f>
        <v>0.05</v>
      </c>
      <c r="J180" s="2">
        <v>0</v>
      </c>
      <c r="K180" s="2">
        <f>ROUND((5)/100,7)</f>
        <v>0.05</v>
      </c>
      <c r="L180" s="2"/>
      <c r="M180" s="2"/>
      <c r="N180" s="2"/>
      <c r="O180" s="2">
        <f t="shared" si="115"/>
        <v>307.77999999999997</v>
      </c>
      <c r="P180" s="2">
        <f>SUMIF(SmtRes!AQ200:'SmtRes'!AQ205,"=1",SmtRes!DF200:'SmtRes'!DF205)</f>
        <v>10.9</v>
      </c>
      <c r="Q180" s="2">
        <f>SUMIF(SmtRes!AQ200:'SmtRes'!AQ205,"=1",SmtRes!DG200:'SmtRes'!DG205)</f>
        <v>2.0499999999999998</v>
      </c>
      <c r="R180" s="2">
        <f>SUMIF(SmtRes!AQ200:'SmtRes'!AQ205,"=1",SmtRes!DH200:'SmtRes'!DH205)</f>
        <v>0</v>
      </c>
      <c r="S180" s="2">
        <f>SUMIF(SmtRes!AQ200:'SmtRes'!AQ205,"=1",SmtRes!DI200:'SmtRes'!DI205)</f>
        <v>294.83</v>
      </c>
      <c r="T180" s="2">
        <f t="shared" si="116"/>
        <v>0</v>
      </c>
      <c r="U180" s="2">
        <f>SUMIF(SmtRes!AQ200:'SmtRes'!AQ205,"=1",SmtRes!CV200:'SmtRes'!CV205)</f>
        <v>0.338175</v>
      </c>
      <c r="V180" s="2">
        <f>SUMIF(SmtRes!AQ200:'SmtRes'!AQ205,"=1",SmtRes!CW200:'SmtRes'!CW205)</f>
        <v>0</v>
      </c>
      <c r="W180" s="2">
        <f t="shared" si="117"/>
        <v>0</v>
      </c>
      <c r="X180" s="2">
        <f t="shared" si="118"/>
        <v>356.74</v>
      </c>
      <c r="Y180" s="2">
        <f t="shared" si="119"/>
        <v>212.28</v>
      </c>
      <c r="Z180" s="2"/>
      <c r="AA180" s="2">
        <v>-1</v>
      </c>
      <c r="AB180" s="2">
        <f t="shared" si="135"/>
        <v>6068.7770339999997</v>
      </c>
      <c r="AC180" s="2">
        <f>ROUND((SUM(SmtRes!BQ200:'SmtRes'!BQ205)),6)</f>
        <v>143.47394399999999</v>
      </c>
      <c r="AD180" s="2">
        <f>ROUND((((SUM(SmtRes!BR200:'SmtRes'!BR205))-(0))+AE180),6)</f>
        <v>28.613250000000001</v>
      </c>
      <c r="AE180" s="2">
        <f>ROUND((0),6)</f>
        <v>0</v>
      </c>
      <c r="AF180" s="2">
        <f>ROUND((SUM(SmtRes!BT200:'SmtRes'!BT205)),6)</f>
        <v>5896.68984</v>
      </c>
      <c r="AG180" s="2">
        <f t="shared" si="120"/>
        <v>0</v>
      </c>
      <c r="AH180" s="2">
        <f>(SUM(SmtRes!BU200:'SmtRes'!BU205))</f>
        <v>6.7634999999999996</v>
      </c>
      <c r="AI180" s="2">
        <f>(0)</f>
        <v>0</v>
      </c>
      <c r="AJ180" s="2">
        <f t="shared" si="121"/>
        <v>0</v>
      </c>
      <c r="AK180" s="2">
        <v>4532.5873441999993</v>
      </c>
      <c r="AL180" s="2">
        <v>143.47394420000001</v>
      </c>
      <c r="AM180" s="2">
        <v>21.195</v>
      </c>
      <c r="AN180" s="2">
        <v>0</v>
      </c>
      <c r="AO180" s="2">
        <v>4367.9183999999996</v>
      </c>
      <c r="AP180" s="2">
        <v>0</v>
      </c>
      <c r="AQ180" s="2">
        <v>5.01</v>
      </c>
      <c r="AR180" s="2">
        <v>0</v>
      </c>
      <c r="AS180" s="2">
        <v>0</v>
      </c>
      <c r="AT180" s="2">
        <v>121</v>
      </c>
      <c r="AU180" s="2">
        <v>72</v>
      </c>
      <c r="AV180" s="2">
        <v>1</v>
      </c>
      <c r="AW180" s="2">
        <v>1</v>
      </c>
      <c r="AX180" s="2"/>
      <c r="AY180" s="2"/>
      <c r="AZ180" s="2">
        <v>1</v>
      </c>
      <c r="BA180" s="2">
        <v>1</v>
      </c>
      <c r="BB180" s="2">
        <v>1</v>
      </c>
      <c r="BC180" s="2">
        <v>1</v>
      </c>
      <c r="BD180" s="2" t="s">
        <v>3</v>
      </c>
      <c r="BE180" s="2" t="s">
        <v>3</v>
      </c>
      <c r="BF180" s="2" t="s">
        <v>3</v>
      </c>
      <c r="BG180" s="2" t="s">
        <v>3</v>
      </c>
      <c r="BH180" s="2">
        <v>0</v>
      </c>
      <c r="BI180" s="2">
        <v>1</v>
      </c>
      <c r="BJ180" s="2" t="s">
        <v>277</v>
      </c>
      <c r="BK180" s="2"/>
      <c r="BL180" s="2"/>
      <c r="BM180" s="2">
        <v>16001</v>
      </c>
      <c r="BN180" s="2">
        <v>0</v>
      </c>
      <c r="BO180" s="2" t="s">
        <v>3</v>
      </c>
      <c r="BP180" s="2">
        <v>0</v>
      </c>
      <c r="BQ180" s="2">
        <v>2</v>
      </c>
      <c r="BR180" s="2">
        <v>0</v>
      </c>
      <c r="BS180" s="2">
        <v>1</v>
      </c>
      <c r="BT180" s="2">
        <v>1</v>
      </c>
      <c r="BU180" s="2">
        <v>1</v>
      </c>
      <c r="BV180" s="2">
        <v>1</v>
      </c>
      <c r="BW180" s="2">
        <v>1</v>
      </c>
      <c r="BX180" s="2">
        <v>1</v>
      </c>
      <c r="BY180" s="2" t="s">
        <v>3</v>
      </c>
      <c r="BZ180" s="2">
        <v>121</v>
      </c>
      <c r="CA180" s="2">
        <v>72</v>
      </c>
      <c r="CB180" s="2" t="s">
        <v>3</v>
      </c>
      <c r="CC180" s="2"/>
      <c r="CD180" s="2"/>
      <c r="CE180" s="2">
        <v>0</v>
      </c>
      <c r="CF180" s="2">
        <v>0</v>
      </c>
      <c r="CG180" s="2">
        <v>0</v>
      </c>
      <c r="CH180" s="2"/>
      <c r="CI180" s="2"/>
      <c r="CJ180" s="2"/>
      <c r="CK180" s="2"/>
      <c r="CL180" s="2"/>
      <c r="CM180" s="2">
        <v>0</v>
      </c>
      <c r="CN180" s="7" t="s">
        <v>683</v>
      </c>
      <c r="CO180" s="2">
        <v>0</v>
      </c>
      <c r="CP180" s="2">
        <f t="shared" si="122"/>
        <v>307.77999999999997</v>
      </c>
      <c r="CQ180" s="2">
        <f>SUMIF(SmtRes!AQ200:'SmtRes'!AQ205,"=1",SmtRes!AA200:'SmtRes'!AA205)</f>
        <v>73173.89</v>
      </c>
      <c r="CR180" s="2">
        <f>SUMIF(SmtRes!AQ200:'SmtRes'!AQ205,"=1",SmtRes!AB200:'SmtRes'!AB205)</f>
        <v>20.21</v>
      </c>
      <c r="CS180" s="2">
        <f>SUMIF(SmtRes!AQ200:'SmtRes'!AQ205,"=1",SmtRes!AC200:'SmtRes'!AC205)</f>
        <v>0</v>
      </c>
      <c r="CT180" s="2">
        <f>SUMIF(SmtRes!AQ200:'SmtRes'!AQ205,"=1",SmtRes!AD200:'SmtRes'!AD205)</f>
        <v>871.84</v>
      </c>
      <c r="CU180" s="2">
        <f t="shared" si="123"/>
        <v>0</v>
      </c>
      <c r="CV180" s="2">
        <f>SUMIF(SmtRes!AQ200:'SmtRes'!AQ205,"=1",SmtRes!BU200:'SmtRes'!BU205)</f>
        <v>6.7634999999999996</v>
      </c>
      <c r="CW180" s="2">
        <f>SUMIF(SmtRes!AQ200:'SmtRes'!AQ205,"=1",SmtRes!BV200:'SmtRes'!BV205)</f>
        <v>0</v>
      </c>
      <c r="CX180" s="2">
        <f t="shared" si="124"/>
        <v>0</v>
      </c>
      <c r="CY180" s="2">
        <f t="shared" si="125"/>
        <v>356.74430000000001</v>
      </c>
      <c r="CZ180" s="2">
        <f t="shared" si="126"/>
        <v>212.27759999999998</v>
      </c>
      <c r="DA180" s="2"/>
      <c r="DB180" s="2">
        <v>22</v>
      </c>
      <c r="DC180" s="2" t="s">
        <v>3</v>
      </c>
      <c r="DD180" s="2" t="s">
        <v>3</v>
      </c>
      <c r="DE180" s="2" t="s">
        <v>131</v>
      </c>
      <c r="DF180" s="2" t="s">
        <v>131</v>
      </c>
      <c r="DG180" s="2" t="s">
        <v>131</v>
      </c>
      <c r="DH180" s="2" t="s">
        <v>3</v>
      </c>
      <c r="DI180" s="2" t="s">
        <v>131</v>
      </c>
      <c r="DJ180" s="2" t="s">
        <v>131</v>
      </c>
      <c r="DK180" s="2" t="s">
        <v>3</v>
      </c>
      <c r="DL180" s="2" t="s">
        <v>3</v>
      </c>
      <c r="DM180" s="2" t="s">
        <v>3</v>
      </c>
      <c r="DN180" s="2">
        <v>0</v>
      </c>
      <c r="DO180" s="2">
        <v>0</v>
      </c>
      <c r="DP180" s="2">
        <v>1</v>
      </c>
      <c r="DQ180" s="2">
        <v>1</v>
      </c>
      <c r="DR180" s="2"/>
      <c r="DS180" s="2"/>
      <c r="DT180" s="2"/>
      <c r="DU180" s="2">
        <v>1003</v>
      </c>
      <c r="DV180" s="2" t="s">
        <v>216</v>
      </c>
      <c r="DW180" s="2" t="s">
        <v>216</v>
      </c>
      <c r="DX180" s="2">
        <v>100</v>
      </c>
      <c r="DY180" s="2"/>
      <c r="DZ180" s="2" t="s">
        <v>3</v>
      </c>
      <c r="EA180" s="2" t="s">
        <v>3</v>
      </c>
      <c r="EB180" s="2" t="s">
        <v>3</v>
      </c>
      <c r="EC180" s="2" t="s">
        <v>3</v>
      </c>
      <c r="ED180" s="2"/>
      <c r="EE180" s="2">
        <v>89369858</v>
      </c>
      <c r="EF180" s="2">
        <v>2</v>
      </c>
      <c r="EG180" s="2" t="s">
        <v>159</v>
      </c>
      <c r="EH180" s="2">
        <v>16</v>
      </c>
      <c r="EI180" s="2" t="s">
        <v>160</v>
      </c>
      <c r="EJ180" s="2">
        <v>1</v>
      </c>
      <c r="EK180" s="2">
        <v>16001</v>
      </c>
      <c r="EL180" s="2" t="s">
        <v>161</v>
      </c>
      <c r="EM180" s="2" t="s">
        <v>162</v>
      </c>
      <c r="EN180" s="2"/>
      <c r="EO180" s="2" t="s">
        <v>163</v>
      </c>
      <c r="EP180" s="2"/>
      <c r="EQ180" s="2">
        <v>1024</v>
      </c>
      <c r="ER180" s="2">
        <v>0</v>
      </c>
      <c r="ES180" s="2">
        <v>0</v>
      </c>
      <c r="ET180" s="2">
        <v>0</v>
      </c>
      <c r="EU180" s="2">
        <v>0</v>
      </c>
      <c r="EV180" s="2">
        <v>0</v>
      </c>
      <c r="EW180" s="2">
        <v>5.01</v>
      </c>
      <c r="EX180" s="2">
        <v>0</v>
      </c>
      <c r="EY180" s="2">
        <v>0</v>
      </c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>
        <v>0</v>
      </c>
      <c r="FR180" s="2">
        <v>0</v>
      </c>
      <c r="FS180" s="2">
        <v>0</v>
      </c>
      <c r="FT180" s="2"/>
      <c r="FU180" s="2"/>
      <c r="FV180" s="2"/>
      <c r="FW180" s="2"/>
      <c r="FX180" s="2">
        <v>121</v>
      </c>
      <c r="FY180" s="2">
        <v>72</v>
      </c>
      <c r="FZ180" s="2"/>
      <c r="GA180" s="2" t="s">
        <v>3</v>
      </c>
      <c r="GB180" s="2"/>
      <c r="GC180" s="2"/>
      <c r="GD180" s="2">
        <v>1</v>
      </c>
      <c r="GE180" s="2"/>
      <c r="GF180" s="2">
        <v>675764042</v>
      </c>
      <c r="GG180" s="2">
        <v>2</v>
      </c>
      <c r="GH180" s="2">
        <v>1</v>
      </c>
      <c r="GI180" s="2">
        <v>-2</v>
      </c>
      <c r="GJ180" s="2">
        <v>0</v>
      </c>
      <c r="GK180" s="2">
        <v>0</v>
      </c>
      <c r="GL180" s="2">
        <f t="shared" si="127"/>
        <v>0</v>
      </c>
      <c r="GM180" s="2">
        <f t="shared" si="128"/>
        <v>876.8</v>
      </c>
      <c r="GN180" s="2">
        <f t="shared" si="129"/>
        <v>876.8</v>
      </c>
      <c r="GO180" s="2">
        <f t="shared" si="130"/>
        <v>0</v>
      </c>
      <c r="GP180" s="2">
        <f t="shared" si="131"/>
        <v>0</v>
      </c>
      <c r="GQ180" s="2"/>
      <c r="GR180" s="2">
        <v>0</v>
      </c>
      <c r="GS180" s="2">
        <v>3</v>
      </c>
      <c r="GT180" s="2">
        <v>0</v>
      </c>
      <c r="GU180" s="2" t="s">
        <v>3</v>
      </c>
      <c r="GV180" s="2">
        <f t="shared" si="132"/>
        <v>0</v>
      </c>
      <c r="GW180" s="2">
        <v>1</v>
      </c>
      <c r="GX180" s="2">
        <f t="shared" si="133"/>
        <v>0</v>
      </c>
      <c r="GY180" s="2"/>
      <c r="GZ180" s="2"/>
      <c r="HA180" s="2">
        <v>0</v>
      </c>
      <c r="HB180" s="2">
        <v>0</v>
      </c>
      <c r="HC180" s="2">
        <f t="shared" si="134"/>
        <v>0</v>
      </c>
      <c r="HD180" s="2"/>
      <c r="HE180" s="2" t="s">
        <v>3</v>
      </c>
      <c r="HF180" s="2" t="s">
        <v>3</v>
      </c>
      <c r="HG180" s="2"/>
      <c r="HH180" s="2"/>
      <c r="HI180" s="2"/>
      <c r="HJ180" s="2"/>
      <c r="HK180" s="2"/>
      <c r="HL180" s="2"/>
      <c r="HM180" s="2" t="s">
        <v>3</v>
      </c>
      <c r="HN180" s="2" t="s">
        <v>164</v>
      </c>
      <c r="HO180" s="2" t="s">
        <v>165</v>
      </c>
      <c r="HP180" s="2" t="s">
        <v>160</v>
      </c>
      <c r="HQ180" s="2" t="s">
        <v>160</v>
      </c>
      <c r="HR180" s="2"/>
      <c r="HS180" s="2">
        <v>0</v>
      </c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>
        <v>0</v>
      </c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2" spans="1:255" x14ac:dyDescent="0.2">
      <c r="A182" s="3">
        <v>51</v>
      </c>
      <c r="B182" s="3">
        <f>B159</f>
        <v>1</v>
      </c>
      <c r="C182" s="3">
        <f>A159</f>
        <v>4</v>
      </c>
      <c r="D182" s="3">
        <f>ROW(A159)</f>
        <v>159</v>
      </c>
      <c r="E182" s="3"/>
      <c r="F182" s="3" t="str">
        <f>IF(F159&lt;&gt;"",F159,"")</f>
        <v>Новый раздел</v>
      </c>
      <c r="G182" s="3" t="str">
        <f>IF(G159&lt;&gt;"",G159,"")</f>
        <v>Ремонт участка трубопровода</v>
      </c>
      <c r="H182" s="3">
        <v>0</v>
      </c>
      <c r="I182" s="3"/>
      <c r="J182" s="3"/>
      <c r="K182" s="3"/>
      <c r="L182" s="3"/>
      <c r="M182" s="3"/>
      <c r="N182" s="3"/>
      <c r="O182" s="3">
        <f t="shared" ref="O182:T182" si="136">ROUND(AB182,2)</f>
        <v>39254.29</v>
      </c>
      <c r="P182" s="3">
        <f t="shared" si="136"/>
        <v>30392.44</v>
      </c>
      <c r="Q182" s="3">
        <f t="shared" si="136"/>
        <v>240.61</v>
      </c>
      <c r="R182" s="3">
        <f t="shared" si="136"/>
        <v>215.24</v>
      </c>
      <c r="S182" s="3">
        <f t="shared" si="136"/>
        <v>8406</v>
      </c>
      <c r="T182" s="3">
        <f t="shared" si="136"/>
        <v>0</v>
      </c>
      <c r="U182" s="3">
        <f>AH182</f>
        <v>11.966391</v>
      </c>
      <c r="V182" s="3">
        <f>AI182</f>
        <v>0.2894969</v>
      </c>
      <c r="W182" s="3">
        <f>ROUND(AJ182,2)</f>
        <v>0</v>
      </c>
      <c r="X182" s="3">
        <f>ROUND(AK182,2)</f>
        <v>8850.23</v>
      </c>
      <c r="Y182" s="3">
        <f>ROUND(AL182,2)</f>
        <v>4920.84</v>
      </c>
      <c r="Z182" s="3"/>
      <c r="AA182" s="3"/>
      <c r="AB182" s="3">
        <f>ROUND(SUMIF(AA163:AA180,"=92701116",O163:O180),2)</f>
        <v>39254.29</v>
      </c>
      <c r="AC182" s="3">
        <f>ROUND(SUMIF(AA163:AA180,"=92701116",P163:P180),2)</f>
        <v>30392.44</v>
      </c>
      <c r="AD182" s="3">
        <f>ROUND(SUMIF(AA163:AA180,"=92701116",Q163:Q180),2)</f>
        <v>240.61</v>
      </c>
      <c r="AE182" s="3">
        <f>ROUND(SUMIF(AA163:AA180,"=92701116",R163:R180),2)</f>
        <v>215.24</v>
      </c>
      <c r="AF182" s="3">
        <f>ROUND(SUMIF(AA163:AA180,"=92701116",S163:S180),2)</f>
        <v>8406</v>
      </c>
      <c r="AG182" s="3">
        <f>ROUND(SUMIF(AA163:AA180,"=92701116",T163:T180),2)</f>
        <v>0</v>
      </c>
      <c r="AH182" s="3">
        <f>SUMIF(AA163:AA180,"=92701116",U163:U180)</f>
        <v>11.966391</v>
      </c>
      <c r="AI182" s="3">
        <f>SUMIF(AA163:AA180,"=92701116",V163:V180)</f>
        <v>0.2894969</v>
      </c>
      <c r="AJ182" s="3">
        <f>ROUND(SUMIF(AA163:AA180,"=92701116",W163:W180),2)</f>
        <v>0</v>
      </c>
      <c r="AK182" s="3">
        <f>ROUND(SUMIF(AA163:AA180,"=92701116",X163:X180),2)</f>
        <v>8850.23</v>
      </c>
      <c r="AL182" s="3">
        <f>ROUND(SUMIF(AA163:AA180,"=92701116",Y163:Y180),2)</f>
        <v>4920.84</v>
      </c>
      <c r="AM182" s="3"/>
      <c r="AN182" s="3"/>
      <c r="AO182" s="3">
        <f t="shared" ref="AO182:BD182" si="137">ROUND(BX182,2)</f>
        <v>0</v>
      </c>
      <c r="AP182" s="3">
        <f t="shared" si="137"/>
        <v>0</v>
      </c>
      <c r="AQ182" s="3">
        <f t="shared" si="137"/>
        <v>0</v>
      </c>
      <c r="AR182" s="3">
        <f t="shared" si="137"/>
        <v>53025.36</v>
      </c>
      <c r="AS182" s="3">
        <f t="shared" si="137"/>
        <v>53025.36</v>
      </c>
      <c r="AT182" s="3">
        <f t="shared" si="137"/>
        <v>0</v>
      </c>
      <c r="AU182" s="3">
        <f t="shared" si="137"/>
        <v>0</v>
      </c>
      <c r="AV182" s="3">
        <f t="shared" si="137"/>
        <v>30392.44</v>
      </c>
      <c r="AW182" s="3">
        <f t="shared" si="137"/>
        <v>30392.44</v>
      </c>
      <c r="AX182" s="3">
        <f t="shared" si="137"/>
        <v>0</v>
      </c>
      <c r="AY182" s="3">
        <f t="shared" si="137"/>
        <v>30392.44</v>
      </c>
      <c r="AZ182" s="3">
        <f t="shared" si="137"/>
        <v>0</v>
      </c>
      <c r="BA182" s="3">
        <f t="shared" si="137"/>
        <v>0</v>
      </c>
      <c r="BB182" s="3">
        <f t="shared" si="137"/>
        <v>0</v>
      </c>
      <c r="BC182" s="3">
        <f t="shared" si="137"/>
        <v>0</v>
      </c>
      <c r="BD182" s="3">
        <f t="shared" si="137"/>
        <v>0</v>
      </c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>
        <f>ROUND(SUMIF(AA163:AA180,"=92701116",FQ163:FQ180),2)</f>
        <v>0</v>
      </c>
      <c r="BY182" s="3">
        <f>ROUND(SUMIF(AA163:AA180,"=92701116",FR163:FR180),2)</f>
        <v>0</v>
      </c>
      <c r="BZ182" s="3">
        <f>ROUND(SUMIF(AA163:AA180,"=92701116",GL163:GL180),2)</f>
        <v>0</v>
      </c>
      <c r="CA182" s="3">
        <f>ROUND(SUMIF(AA163:AA180,"=92701116",GM163:GM180),2)</f>
        <v>53025.36</v>
      </c>
      <c r="CB182" s="3">
        <f>ROUND(SUMIF(AA163:AA180,"=92701116",GN163:GN180),2)</f>
        <v>53025.36</v>
      </c>
      <c r="CC182" s="3">
        <f>ROUND(SUMIF(AA163:AA180,"=92701116",GO163:GO180),2)</f>
        <v>0</v>
      </c>
      <c r="CD182" s="3">
        <f>ROUND(SUMIF(AA163:AA180,"=92701116",GP163:GP180),2)</f>
        <v>0</v>
      </c>
      <c r="CE182" s="3">
        <f>AC182-BX182</f>
        <v>30392.44</v>
      </c>
      <c r="CF182" s="3">
        <f>AC182-BY182</f>
        <v>30392.44</v>
      </c>
      <c r="CG182" s="3">
        <f>BX182-BZ182</f>
        <v>0</v>
      </c>
      <c r="CH182" s="3">
        <f>AC182-BX182-BY182+BZ182</f>
        <v>30392.44</v>
      </c>
      <c r="CI182" s="3">
        <f>BY182-BZ182</f>
        <v>0</v>
      </c>
      <c r="CJ182" s="3">
        <f>ROUND(SUMIF(AA163:AA180,"=92701116",GX163:GX180),2)</f>
        <v>0</v>
      </c>
      <c r="CK182" s="3">
        <f>ROUND(SUMIF(AA163:AA180,"=92701116",GY163:GY180),2)</f>
        <v>0</v>
      </c>
      <c r="CL182" s="3">
        <f>ROUND(SUMIF(AA163:AA180,"=92701116",GZ163:GZ180),2)</f>
        <v>0</v>
      </c>
      <c r="CM182" s="3">
        <f>ROUND(SUMIF(AA163:AA180,"=92701116",HD163:HD180),2)</f>
        <v>0</v>
      </c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>
        <v>0</v>
      </c>
    </row>
    <row r="184" spans="1:255" x14ac:dyDescent="0.2">
      <c r="A184" s="5">
        <v>50</v>
      </c>
      <c r="B184" s="5">
        <v>0</v>
      </c>
      <c r="C184" s="5">
        <v>0</v>
      </c>
      <c r="D184" s="5">
        <v>1</v>
      </c>
      <c r="E184" s="5">
        <v>201</v>
      </c>
      <c r="F184" s="5">
        <f>ROUND(Source!O182,O184)</f>
        <v>39254.29</v>
      </c>
      <c r="G184" s="5" t="s">
        <v>48</v>
      </c>
      <c r="H184" s="5" t="s">
        <v>49</v>
      </c>
      <c r="I184" s="5"/>
      <c r="J184" s="5"/>
      <c r="K184" s="5">
        <v>201</v>
      </c>
      <c r="L184" s="5">
        <v>1</v>
      </c>
      <c r="M184" s="5">
        <v>3</v>
      </c>
      <c r="N184" s="5" t="s">
        <v>3</v>
      </c>
      <c r="O184" s="5">
        <v>2</v>
      </c>
      <c r="P184" s="5"/>
      <c r="Q184" s="5"/>
      <c r="R184" s="5"/>
      <c r="S184" s="5"/>
      <c r="T184" s="5"/>
      <c r="U184" s="5"/>
      <c r="V184" s="5"/>
      <c r="W184" s="5">
        <v>39254.289999999994</v>
      </c>
      <c r="X184" s="5">
        <v>1</v>
      </c>
      <c r="Y184" s="5">
        <v>39254.289999999994</v>
      </c>
      <c r="Z184" s="5"/>
      <c r="AA184" s="5"/>
      <c r="AB184" s="5"/>
    </row>
    <row r="185" spans="1:255" x14ac:dyDescent="0.2">
      <c r="A185" s="5">
        <v>50</v>
      </c>
      <c r="B185" s="5">
        <v>0</v>
      </c>
      <c r="C185" s="5">
        <v>0</v>
      </c>
      <c r="D185" s="5">
        <v>1</v>
      </c>
      <c r="E185" s="5">
        <v>202</v>
      </c>
      <c r="F185" s="5">
        <f>ROUND(Source!P182,O185)</f>
        <v>30392.44</v>
      </c>
      <c r="G185" s="5" t="s">
        <v>50</v>
      </c>
      <c r="H185" s="5" t="s">
        <v>51</v>
      </c>
      <c r="I185" s="5"/>
      <c r="J185" s="5"/>
      <c r="K185" s="5">
        <v>202</v>
      </c>
      <c r="L185" s="5">
        <v>2</v>
      </c>
      <c r="M185" s="5">
        <v>3</v>
      </c>
      <c r="N185" s="5" t="s">
        <v>3</v>
      </c>
      <c r="O185" s="5">
        <v>2</v>
      </c>
      <c r="P185" s="5"/>
      <c r="Q185" s="5"/>
      <c r="R185" s="5"/>
      <c r="S185" s="5"/>
      <c r="T185" s="5"/>
      <c r="U185" s="5"/>
      <c r="V185" s="5"/>
      <c r="W185" s="5">
        <v>30392.44</v>
      </c>
      <c r="X185" s="5">
        <v>1</v>
      </c>
      <c r="Y185" s="5">
        <v>30392.44</v>
      </c>
      <c r="Z185" s="5"/>
      <c r="AA185" s="5"/>
      <c r="AB185" s="5"/>
    </row>
    <row r="186" spans="1:255" x14ac:dyDescent="0.2">
      <c r="A186" s="5">
        <v>50</v>
      </c>
      <c r="B186" s="5">
        <v>0</v>
      </c>
      <c r="C186" s="5">
        <v>0</v>
      </c>
      <c r="D186" s="5">
        <v>1</v>
      </c>
      <c r="E186" s="5">
        <v>222</v>
      </c>
      <c r="F186" s="5">
        <f>ROUND(Source!AO182,O186)</f>
        <v>0</v>
      </c>
      <c r="G186" s="5" t="s">
        <v>52</v>
      </c>
      <c r="H186" s="5" t="s">
        <v>53</v>
      </c>
      <c r="I186" s="5"/>
      <c r="J186" s="5"/>
      <c r="K186" s="5">
        <v>222</v>
      </c>
      <c r="L186" s="5">
        <v>3</v>
      </c>
      <c r="M186" s="5">
        <v>3</v>
      </c>
      <c r="N186" s="5" t="s">
        <v>3</v>
      </c>
      <c r="O186" s="5">
        <v>2</v>
      </c>
      <c r="P186" s="5"/>
      <c r="Q186" s="5"/>
      <c r="R186" s="5"/>
      <c r="S186" s="5"/>
      <c r="T186" s="5"/>
      <c r="U186" s="5"/>
      <c r="V186" s="5"/>
      <c r="W186" s="5">
        <v>0</v>
      </c>
      <c r="X186" s="5">
        <v>1</v>
      </c>
      <c r="Y186" s="5">
        <v>0</v>
      </c>
      <c r="Z186" s="5"/>
      <c r="AA186" s="5"/>
      <c r="AB186" s="5"/>
    </row>
    <row r="187" spans="1:255" x14ac:dyDescent="0.2">
      <c r="A187" s="5">
        <v>50</v>
      </c>
      <c r="B187" s="5">
        <v>0</v>
      </c>
      <c r="C187" s="5">
        <v>0</v>
      </c>
      <c r="D187" s="5">
        <v>1</v>
      </c>
      <c r="E187" s="5">
        <v>225</v>
      </c>
      <c r="F187" s="5">
        <f>ROUND(Source!AV182,O187)</f>
        <v>30392.44</v>
      </c>
      <c r="G187" s="5" t="s">
        <v>54</v>
      </c>
      <c r="H187" s="5" t="s">
        <v>55</v>
      </c>
      <c r="I187" s="5"/>
      <c r="J187" s="5"/>
      <c r="K187" s="5">
        <v>225</v>
      </c>
      <c r="L187" s="5">
        <v>4</v>
      </c>
      <c r="M187" s="5">
        <v>3</v>
      </c>
      <c r="N187" s="5" t="s">
        <v>3</v>
      </c>
      <c r="O187" s="5">
        <v>2</v>
      </c>
      <c r="P187" s="5"/>
      <c r="Q187" s="5"/>
      <c r="R187" s="5"/>
      <c r="S187" s="5"/>
      <c r="T187" s="5"/>
      <c r="U187" s="5"/>
      <c r="V187" s="5"/>
      <c r="W187" s="5">
        <v>30392.44</v>
      </c>
      <c r="X187" s="5">
        <v>1</v>
      </c>
      <c r="Y187" s="5">
        <v>30392.44</v>
      </c>
      <c r="Z187" s="5"/>
      <c r="AA187" s="5"/>
      <c r="AB187" s="5"/>
    </row>
    <row r="188" spans="1:255" x14ac:dyDescent="0.2">
      <c r="A188" s="5">
        <v>50</v>
      </c>
      <c r="B188" s="5">
        <v>0</v>
      </c>
      <c r="C188" s="5">
        <v>0</v>
      </c>
      <c r="D188" s="5">
        <v>1</v>
      </c>
      <c r="E188" s="5">
        <v>226</v>
      </c>
      <c r="F188" s="5">
        <f>ROUND(Source!AW182,O188)</f>
        <v>30392.44</v>
      </c>
      <c r="G188" s="5" t="s">
        <v>56</v>
      </c>
      <c r="H188" s="5" t="s">
        <v>57</v>
      </c>
      <c r="I188" s="5"/>
      <c r="J188" s="5"/>
      <c r="K188" s="5">
        <v>226</v>
      </c>
      <c r="L188" s="5">
        <v>5</v>
      </c>
      <c r="M188" s="5">
        <v>3</v>
      </c>
      <c r="N188" s="5" t="s">
        <v>3</v>
      </c>
      <c r="O188" s="5">
        <v>2</v>
      </c>
      <c r="P188" s="5"/>
      <c r="Q188" s="5"/>
      <c r="R188" s="5"/>
      <c r="S188" s="5"/>
      <c r="T188" s="5"/>
      <c r="U188" s="5"/>
      <c r="V188" s="5"/>
      <c r="W188" s="5">
        <v>30392.44</v>
      </c>
      <c r="X188" s="5">
        <v>1</v>
      </c>
      <c r="Y188" s="5">
        <v>30392.44</v>
      </c>
      <c r="Z188" s="5"/>
      <c r="AA188" s="5"/>
      <c r="AB188" s="5"/>
    </row>
    <row r="189" spans="1:255" x14ac:dyDescent="0.2">
      <c r="A189" s="5">
        <v>50</v>
      </c>
      <c r="B189" s="5">
        <v>0</v>
      </c>
      <c r="C189" s="5">
        <v>0</v>
      </c>
      <c r="D189" s="5">
        <v>1</v>
      </c>
      <c r="E189" s="5">
        <v>227</v>
      </c>
      <c r="F189" s="5">
        <f>ROUND(Source!AX182,O189)</f>
        <v>0</v>
      </c>
      <c r="G189" s="5" t="s">
        <v>58</v>
      </c>
      <c r="H189" s="5" t="s">
        <v>59</v>
      </c>
      <c r="I189" s="5"/>
      <c r="J189" s="5"/>
      <c r="K189" s="5">
        <v>227</v>
      </c>
      <c r="L189" s="5">
        <v>6</v>
      </c>
      <c r="M189" s="5">
        <v>3</v>
      </c>
      <c r="N189" s="5" t="s">
        <v>3</v>
      </c>
      <c r="O189" s="5">
        <v>2</v>
      </c>
      <c r="P189" s="5"/>
      <c r="Q189" s="5"/>
      <c r="R189" s="5"/>
      <c r="S189" s="5"/>
      <c r="T189" s="5"/>
      <c r="U189" s="5"/>
      <c r="V189" s="5"/>
      <c r="W189" s="5">
        <v>0</v>
      </c>
      <c r="X189" s="5">
        <v>1</v>
      </c>
      <c r="Y189" s="5">
        <v>0</v>
      </c>
      <c r="Z189" s="5"/>
      <c r="AA189" s="5"/>
      <c r="AB189" s="5"/>
    </row>
    <row r="190" spans="1:255" x14ac:dyDescent="0.2">
      <c r="A190" s="5">
        <v>50</v>
      </c>
      <c r="B190" s="5">
        <v>0</v>
      </c>
      <c r="C190" s="5">
        <v>0</v>
      </c>
      <c r="D190" s="5">
        <v>1</v>
      </c>
      <c r="E190" s="5">
        <v>228</v>
      </c>
      <c r="F190" s="5">
        <f>ROUND(Source!AY182,O190)</f>
        <v>30392.44</v>
      </c>
      <c r="G190" s="5" t="s">
        <v>60</v>
      </c>
      <c r="H190" s="5" t="s">
        <v>61</v>
      </c>
      <c r="I190" s="5"/>
      <c r="J190" s="5"/>
      <c r="K190" s="5">
        <v>228</v>
      </c>
      <c r="L190" s="5">
        <v>7</v>
      </c>
      <c r="M190" s="5">
        <v>3</v>
      </c>
      <c r="N190" s="5" t="s">
        <v>3</v>
      </c>
      <c r="O190" s="5">
        <v>2</v>
      </c>
      <c r="P190" s="5"/>
      <c r="Q190" s="5"/>
      <c r="R190" s="5"/>
      <c r="S190" s="5"/>
      <c r="T190" s="5"/>
      <c r="U190" s="5"/>
      <c r="V190" s="5"/>
      <c r="W190" s="5">
        <v>30392.44</v>
      </c>
      <c r="X190" s="5">
        <v>1</v>
      </c>
      <c r="Y190" s="5">
        <v>30392.44</v>
      </c>
      <c r="Z190" s="5"/>
      <c r="AA190" s="5"/>
      <c r="AB190" s="5"/>
    </row>
    <row r="191" spans="1:255" x14ac:dyDescent="0.2">
      <c r="A191" s="5">
        <v>50</v>
      </c>
      <c r="B191" s="5">
        <v>0</v>
      </c>
      <c r="C191" s="5">
        <v>0</v>
      </c>
      <c r="D191" s="5">
        <v>1</v>
      </c>
      <c r="E191" s="5">
        <v>216</v>
      </c>
      <c r="F191" s="5">
        <f>ROUND(Source!AP182,O191)</f>
        <v>0</v>
      </c>
      <c r="G191" s="5" t="s">
        <v>62</v>
      </c>
      <c r="H191" s="5" t="s">
        <v>63</v>
      </c>
      <c r="I191" s="5"/>
      <c r="J191" s="5"/>
      <c r="K191" s="5">
        <v>216</v>
      </c>
      <c r="L191" s="5">
        <v>8</v>
      </c>
      <c r="M191" s="5">
        <v>3</v>
      </c>
      <c r="N191" s="5" t="s">
        <v>3</v>
      </c>
      <c r="O191" s="5">
        <v>2</v>
      </c>
      <c r="P191" s="5"/>
      <c r="Q191" s="5"/>
      <c r="R191" s="5"/>
      <c r="S191" s="5"/>
      <c r="T191" s="5"/>
      <c r="U191" s="5"/>
      <c r="V191" s="5"/>
      <c r="W191" s="5">
        <v>0</v>
      </c>
      <c r="X191" s="5">
        <v>1</v>
      </c>
      <c r="Y191" s="5">
        <v>0</v>
      </c>
      <c r="Z191" s="5"/>
      <c r="AA191" s="5"/>
      <c r="AB191" s="5"/>
    </row>
    <row r="192" spans="1:255" x14ac:dyDescent="0.2">
      <c r="A192" s="5">
        <v>50</v>
      </c>
      <c r="B192" s="5">
        <v>0</v>
      </c>
      <c r="C192" s="5">
        <v>0</v>
      </c>
      <c r="D192" s="5">
        <v>1</v>
      </c>
      <c r="E192" s="5">
        <v>223</v>
      </c>
      <c r="F192" s="5">
        <f>ROUND(Source!AQ182,O192)</f>
        <v>0</v>
      </c>
      <c r="G192" s="5" t="s">
        <v>64</v>
      </c>
      <c r="H192" s="5" t="s">
        <v>65</v>
      </c>
      <c r="I192" s="5"/>
      <c r="J192" s="5"/>
      <c r="K192" s="5">
        <v>223</v>
      </c>
      <c r="L192" s="5">
        <v>9</v>
      </c>
      <c r="M192" s="5">
        <v>3</v>
      </c>
      <c r="N192" s="5" t="s">
        <v>3</v>
      </c>
      <c r="O192" s="5">
        <v>2</v>
      </c>
      <c r="P192" s="5"/>
      <c r="Q192" s="5"/>
      <c r="R192" s="5"/>
      <c r="S192" s="5"/>
      <c r="T192" s="5"/>
      <c r="U192" s="5"/>
      <c r="V192" s="5"/>
      <c r="W192" s="5">
        <v>0</v>
      </c>
      <c r="X192" s="5">
        <v>1</v>
      </c>
      <c r="Y192" s="5">
        <v>0</v>
      </c>
      <c r="Z192" s="5"/>
      <c r="AA192" s="5"/>
      <c r="AB192" s="5"/>
    </row>
    <row r="193" spans="1:28" x14ac:dyDescent="0.2">
      <c r="A193" s="5">
        <v>50</v>
      </c>
      <c r="B193" s="5">
        <v>0</v>
      </c>
      <c r="C193" s="5">
        <v>0</v>
      </c>
      <c r="D193" s="5">
        <v>1</v>
      </c>
      <c r="E193" s="5">
        <v>229</v>
      </c>
      <c r="F193" s="5">
        <f>ROUND(Source!AZ182,O193)</f>
        <v>0</v>
      </c>
      <c r="G193" s="5" t="s">
        <v>66</v>
      </c>
      <c r="H193" s="5" t="s">
        <v>67</v>
      </c>
      <c r="I193" s="5"/>
      <c r="J193" s="5"/>
      <c r="K193" s="5">
        <v>229</v>
      </c>
      <c r="L193" s="5">
        <v>10</v>
      </c>
      <c r="M193" s="5">
        <v>3</v>
      </c>
      <c r="N193" s="5" t="s">
        <v>3</v>
      </c>
      <c r="O193" s="5">
        <v>2</v>
      </c>
      <c r="P193" s="5"/>
      <c r="Q193" s="5"/>
      <c r="R193" s="5"/>
      <c r="S193" s="5"/>
      <c r="T193" s="5"/>
      <c r="U193" s="5"/>
      <c r="V193" s="5"/>
      <c r="W193" s="5">
        <v>0</v>
      </c>
      <c r="X193" s="5">
        <v>1</v>
      </c>
      <c r="Y193" s="5">
        <v>0</v>
      </c>
      <c r="Z193" s="5"/>
      <c r="AA193" s="5"/>
      <c r="AB193" s="5"/>
    </row>
    <row r="194" spans="1:28" x14ac:dyDescent="0.2">
      <c r="A194" s="5">
        <v>50</v>
      </c>
      <c r="B194" s="5">
        <v>0</v>
      </c>
      <c r="C194" s="5">
        <v>0</v>
      </c>
      <c r="D194" s="5">
        <v>1</v>
      </c>
      <c r="E194" s="5">
        <v>203</v>
      </c>
      <c r="F194" s="5">
        <f>ROUND(Source!Q182,O194)</f>
        <v>240.61</v>
      </c>
      <c r="G194" s="5" t="s">
        <v>68</v>
      </c>
      <c r="H194" s="5" t="s">
        <v>69</v>
      </c>
      <c r="I194" s="5"/>
      <c r="J194" s="5"/>
      <c r="K194" s="5">
        <v>203</v>
      </c>
      <c r="L194" s="5">
        <v>11</v>
      </c>
      <c r="M194" s="5">
        <v>3</v>
      </c>
      <c r="N194" s="5" t="s">
        <v>3</v>
      </c>
      <c r="O194" s="5">
        <v>2</v>
      </c>
      <c r="P194" s="5"/>
      <c r="Q194" s="5"/>
      <c r="R194" s="5"/>
      <c r="S194" s="5"/>
      <c r="T194" s="5"/>
      <c r="U194" s="5"/>
      <c r="V194" s="5"/>
      <c r="W194" s="5">
        <v>240.61</v>
      </c>
      <c r="X194" s="5">
        <v>1</v>
      </c>
      <c r="Y194" s="5">
        <v>240.61</v>
      </c>
      <c r="Z194" s="5"/>
      <c r="AA194" s="5"/>
      <c r="AB194" s="5"/>
    </row>
    <row r="195" spans="1:28" x14ac:dyDescent="0.2">
      <c r="A195" s="5">
        <v>50</v>
      </c>
      <c r="B195" s="5">
        <v>0</v>
      </c>
      <c r="C195" s="5">
        <v>0</v>
      </c>
      <c r="D195" s="5">
        <v>1</v>
      </c>
      <c r="E195" s="5">
        <v>231</v>
      </c>
      <c r="F195" s="5">
        <f>ROUND(Source!BB182,O195)</f>
        <v>0</v>
      </c>
      <c r="G195" s="5" t="s">
        <v>70</v>
      </c>
      <c r="H195" s="5" t="s">
        <v>71</v>
      </c>
      <c r="I195" s="5"/>
      <c r="J195" s="5"/>
      <c r="K195" s="5">
        <v>231</v>
      </c>
      <c r="L195" s="5">
        <v>12</v>
      </c>
      <c r="M195" s="5">
        <v>3</v>
      </c>
      <c r="N195" s="5" t="s">
        <v>3</v>
      </c>
      <c r="O195" s="5">
        <v>2</v>
      </c>
      <c r="P195" s="5"/>
      <c r="Q195" s="5"/>
      <c r="R195" s="5"/>
      <c r="S195" s="5"/>
      <c r="T195" s="5"/>
      <c r="U195" s="5"/>
      <c r="V195" s="5"/>
      <c r="W195" s="5">
        <v>0</v>
      </c>
      <c r="X195" s="5">
        <v>1</v>
      </c>
      <c r="Y195" s="5">
        <v>0</v>
      </c>
      <c r="Z195" s="5"/>
      <c r="AA195" s="5"/>
      <c r="AB195" s="5"/>
    </row>
    <row r="196" spans="1:28" x14ac:dyDescent="0.2">
      <c r="A196" s="5">
        <v>50</v>
      </c>
      <c r="B196" s="5">
        <v>0</v>
      </c>
      <c r="C196" s="5">
        <v>0</v>
      </c>
      <c r="D196" s="5">
        <v>1</v>
      </c>
      <c r="E196" s="5">
        <v>204</v>
      </c>
      <c r="F196" s="5">
        <f>ROUND(Source!R182,O196)</f>
        <v>215.24</v>
      </c>
      <c r="G196" s="5" t="s">
        <v>72</v>
      </c>
      <c r="H196" s="5" t="s">
        <v>73</v>
      </c>
      <c r="I196" s="5"/>
      <c r="J196" s="5"/>
      <c r="K196" s="5">
        <v>204</v>
      </c>
      <c r="L196" s="5">
        <v>13</v>
      </c>
      <c r="M196" s="5">
        <v>3</v>
      </c>
      <c r="N196" s="5" t="s">
        <v>3</v>
      </c>
      <c r="O196" s="5">
        <v>2</v>
      </c>
      <c r="P196" s="5"/>
      <c r="Q196" s="5"/>
      <c r="R196" s="5"/>
      <c r="S196" s="5"/>
      <c r="T196" s="5"/>
      <c r="U196" s="5"/>
      <c r="V196" s="5"/>
      <c r="W196" s="5">
        <v>215.24</v>
      </c>
      <c r="X196" s="5">
        <v>1</v>
      </c>
      <c r="Y196" s="5">
        <v>215.24</v>
      </c>
      <c r="Z196" s="5"/>
      <c r="AA196" s="5"/>
      <c r="AB196" s="5"/>
    </row>
    <row r="197" spans="1:28" x14ac:dyDescent="0.2">
      <c r="A197" s="5">
        <v>50</v>
      </c>
      <c r="B197" s="5">
        <v>0</v>
      </c>
      <c r="C197" s="5">
        <v>0</v>
      </c>
      <c r="D197" s="5">
        <v>1</v>
      </c>
      <c r="E197" s="5">
        <v>205</v>
      </c>
      <c r="F197" s="5">
        <f>ROUND(Source!S182,O197)</f>
        <v>8406</v>
      </c>
      <c r="G197" s="5" t="s">
        <v>74</v>
      </c>
      <c r="H197" s="5" t="s">
        <v>75</v>
      </c>
      <c r="I197" s="5"/>
      <c r="J197" s="5"/>
      <c r="K197" s="5">
        <v>205</v>
      </c>
      <c r="L197" s="5">
        <v>14</v>
      </c>
      <c r="M197" s="5">
        <v>3</v>
      </c>
      <c r="N197" s="5" t="s">
        <v>3</v>
      </c>
      <c r="O197" s="5">
        <v>2</v>
      </c>
      <c r="P197" s="5"/>
      <c r="Q197" s="5"/>
      <c r="R197" s="5"/>
      <c r="S197" s="5"/>
      <c r="T197" s="5"/>
      <c r="U197" s="5"/>
      <c r="V197" s="5"/>
      <c r="W197" s="5">
        <v>8406</v>
      </c>
      <c r="X197" s="5">
        <v>1</v>
      </c>
      <c r="Y197" s="5">
        <v>8406</v>
      </c>
      <c r="Z197" s="5"/>
      <c r="AA197" s="5"/>
      <c r="AB197" s="5"/>
    </row>
    <row r="198" spans="1:28" x14ac:dyDescent="0.2">
      <c r="A198" s="5">
        <v>50</v>
      </c>
      <c r="B198" s="5">
        <v>0</v>
      </c>
      <c r="C198" s="5">
        <v>0</v>
      </c>
      <c r="D198" s="5">
        <v>1</v>
      </c>
      <c r="E198" s="5">
        <v>232</v>
      </c>
      <c r="F198" s="5">
        <f>ROUND(Source!BC182,O198)</f>
        <v>0</v>
      </c>
      <c r="G198" s="5" t="s">
        <v>76</v>
      </c>
      <c r="H198" s="5" t="s">
        <v>77</v>
      </c>
      <c r="I198" s="5"/>
      <c r="J198" s="5"/>
      <c r="K198" s="5">
        <v>232</v>
      </c>
      <c r="L198" s="5">
        <v>15</v>
      </c>
      <c r="M198" s="5">
        <v>3</v>
      </c>
      <c r="N198" s="5" t="s">
        <v>3</v>
      </c>
      <c r="O198" s="5">
        <v>2</v>
      </c>
      <c r="P198" s="5"/>
      <c r="Q198" s="5"/>
      <c r="R198" s="5"/>
      <c r="S198" s="5"/>
      <c r="T198" s="5"/>
      <c r="U198" s="5"/>
      <c r="V198" s="5"/>
      <c r="W198" s="5">
        <v>0</v>
      </c>
      <c r="X198" s="5">
        <v>1</v>
      </c>
      <c r="Y198" s="5">
        <v>0</v>
      </c>
      <c r="Z198" s="5"/>
      <c r="AA198" s="5"/>
      <c r="AB198" s="5"/>
    </row>
    <row r="199" spans="1:28" x14ac:dyDescent="0.2">
      <c r="A199" s="5">
        <v>50</v>
      </c>
      <c r="B199" s="5">
        <v>0</v>
      </c>
      <c r="C199" s="5">
        <v>0</v>
      </c>
      <c r="D199" s="5">
        <v>1</v>
      </c>
      <c r="E199" s="5">
        <v>214</v>
      </c>
      <c r="F199" s="5">
        <f>ROUND(Source!AS182,O199)</f>
        <v>53025.36</v>
      </c>
      <c r="G199" s="5" t="s">
        <v>78</v>
      </c>
      <c r="H199" s="5" t="s">
        <v>79</v>
      </c>
      <c r="I199" s="5"/>
      <c r="J199" s="5"/>
      <c r="K199" s="5">
        <v>214</v>
      </c>
      <c r="L199" s="5">
        <v>16</v>
      </c>
      <c r="M199" s="5">
        <v>3</v>
      </c>
      <c r="N199" s="5" t="s">
        <v>3</v>
      </c>
      <c r="O199" s="5">
        <v>2</v>
      </c>
      <c r="P199" s="5"/>
      <c r="Q199" s="5"/>
      <c r="R199" s="5"/>
      <c r="S199" s="5"/>
      <c r="T199" s="5"/>
      <c r="U199" s="5"/>
      <c r="V199" s="5"/>
      <c r="W199" s="5">
        <v>53025.36</v>
      </c>
      <c r="X199" s="5">
        <v>1</v>
      </c>
      <c r="Y199" s="5">
        <v>53025.36</v>
      </c>
      <c r="Z199" s="5"/>
      <c r="AA199" s="5"/>
      <c r="AB199" s="5"/>
    </row>
    <row r="200" spans="1:28" x14ac:dyDescent="0.2">
      <c r="A200" s="5">
        <v>50</v>
      </c>
      <c r="B200" s="5">
        <v>0</v>
      </c>
      <c r="C200" s="5">
        <v>0</v>
      </c>
      <c r="D200" s="5">
        <v>1</v>
      </c>
      <c r="E200" s="5">
        <v>215</v>
      </c>
      <c r="F200" s="5">
        <f>ROUND(Source!AT182,O200)</f>
        <v>0</v>
      </c>
      <c r="G200" s="5" t="s">
        <v>80</v>
      </c>
      <c r="H200" s="5" t="s">
        <v>81</v>
      </c>
      <c r="I200" s="5"/>
      <c r="J200" s="5"/>
      <c r="K200" s="5">
        <v>215</v>
      </c>
      <c r="L200" s="5">
        <v>17</v>
      </c>
      <c r="M200" s="5">
        <v>3</v>
      </c>
      <c r="N200" s="5" t="s">
        <v>3</v>
      </c>
      <c r="O200" s="5">
        <v>2</v>
      </c>
      <c r="P200" s="5"/>
      <c r="Q200" s="5"/>
      <c r="R200" s="5"/>
      <c r="S200" s="5"/>
      <c r="T200" s="5"/>
      <c r="U200" s="5"/>
      <c r="V200" s="5"/>
      <c r="W200" s="5">
        <v>0</v>
      </c>
      <c r="X200" s="5">
        <v>1</v>
      </c>
      <c r="Y200" s="5">
        <v>0</v>
      </c>
      <c r="Z200" s="5"/>
      <c r="AA200" s="5"/>
      <c r="AB200" s="5"/>
    </row>
    <row r="201" spans="1:28" x14ac:dyDescent="0.2">
      <c r="A201" s="5">
        <v>50</v>
      </c>
      <c r="B201" s="5">
        <v>0</v>
      </c>
      <c r="C201" s="5">
        <v>0</v>
      </c>
      <c r="D201" s="5">
        <v>1</v>
      </c>
      <c r="E201" s="5">
        <v>217</v>
      </c>
      <c r="F201" s="5">
        <f>ROUND(Source!AU182,O201)</f>
        <v>0</v>
      </c>
      <c r="G201" s="5" t="s">
        <v>82</v>
      </c>
      <c r="H201" s="5" t="s">
        <v>83</v>
      </c>
      <c r="I201" s="5"/>
      <c r="J201" s="5"/>
      <c r="K201" s="5">
        <v>217</v>
      </c>
      <c r="L201" s="5">
        <v>18</v>
      </c>
      <c r="M201" s="5">
        <v>3</v>
      </c>
      <c r="N201" s="5" t="s">
        <v>3</v>
      </c>
      <c r="O201" s="5">
        <v>2</v>
      </c>
      <c r="P201" s="5"/>
      <c r="Q201" s="5"/>
      <c r="R201" s="5"/>
      <c r="S201" s="5"/>
      <c r="T201" s="5"/>
      <c r="U201" s="5"/>
      <c r="V201" s="5"/>
      <c r="W201" s="5">
        <v>0</v>
      </c>
      <c r="X201" s="5">
        <v>1</v>
      </c>
      <c r="Y201" s="5">
        <v>0</v>
      </c>
      <c r="Z201" s="5"/>
      <c r="AA201" s="5"/>
      <c r="AB201" s="5"/>
    </row>
    <row r="202" spans="1:28" x14ac:dyDescent="0.2">
      <c r="A202" s="5">
        <v>50</v>
      </c>
      <c r="B202" s="5">
        <v>0</v>
      </c>
      <c r="C202" s="5">
        <v>0</v>
      </c>
      <c r="D202" s="5">
        <v>1</v>
      </c>
      <c r="E202" s="5">
        <v>230</v>
      </c>
      <c r="F202" s="5">
        <f>ROUND(Source!BA182,O202)</f>
        <v>0</v>
      </c>
      <c r="G202" s="5" t="s">
        <v>84</v>
      </c>
      <c r="H202" s="5" t="s">
        <v>85</v>
      </c>
      <c r="I202" s="5"/>
      <c r="J202" s="5"/>
      <c r="K202" s="5">
        <v>230</v>
      </c>
      <c r="L202" s="5">
        <v>19</v>
      </c>
      <c r="M202" s="5">
        <v>3</v>
      </c>
      <c r="N202" s="5" t="s">
        <v>3</v>
      </c>
      <c r="O202" s="5">
        <v>2</v>
      </c>
      <c r="P202" s="5"/>
      <c r="Q202" s="5"/>
      <c r="R202" s="5"/>
      <c r="S202" s="5"/>
      <c r="T202" s="5"/>
      <c r="U202" s="5"/>
      <c r="V202" s="5"/>
      <c r="W202" s="5">
        <v>0</v>
      </c>
      <c r="X202" s="5">
        <v>1</v>
      </c>
      <c r="Y202" s="5">
        <v>0</v>
      </c>
      <c r="Z202" s="5"/>
      <c r="AA202" s="5"/>
      <c r="AB202" s="5"/>
    </row>
    <row r="203" spans="1:28" x14ac:dyDescent="0.2">
      <c r="A203" s="5">
        <v>50</v>
      </c>
      <c r="B203" s="5">
        <v>0</v>
      </c>
      <c r="C203" s="5">
        <v>0</v>
      </c>
      <c r="D203" s="5">
        <v>1</v>
      </c>
      <c r="E203" s="5">
        <v>206</v>
      </c>
      <c r="F203" s="5">
        <f>ROUND(Source!T182,O203)</f>
        <v>0</v>
      </c>
      <c r="G203" s="5" t="s">
        <v>86</v>
      </c>
      <c r="H203" s="5" t="s">
        <v>87</v>
      </c>
      <c r="I203" s="5"/>
      <c r="J203" s="5"/>
      <c r="K203" s="5">
        <v>206</v>
      </c>
      <c r="L203" s="5">
        <v>20</v>
      </c>
      <c r="M203" s="5">
        <v>3</v>
      </c>
      <c r="N203" s="5" t="s">
        <v>3</v>
      </c>
      <c r="O203" s="5">
        <v>2</v>
      </c>
      <c r="P203" s="5"/>
      <c r="Q203" s="5"/>
      <c r="R203" s="5"/>
      <c r="S203" s="5"/>
      <c r="T203" s="5"/>
      <c r="U203" s="5"/>
      <c r="V203" s="5"/>
      <c r="W203" s="5">
        <v>0</v>
      </c>
      <c r="X203" s="5">
        <v>1</v>
      </c>
      <c r="Y203" s="5">
        <v>0</v>
      </c>
      <c r="Z203" s="5"/>
      <c r="AA203" s="5"/>
      <c r="AB203" s="5"/>
    </row>
    <row r="204" spans="1:28" x14ac:dyDescent="0.2">
      <c r="A204" s="5">
        <v>50</v>
      </c>
      <c r="B204" s="5">
        <v>0</v>
      </c>
      <c r="C204" s="5">
        <v>0</v>
      </c>
      <c r="D204" s="5">
        <v>1</v>
      </c>
      <c r="E204" s="5">
        <v>207</v>
      </c>
      <c r="F204" s="5">
        <f>ROUND(Source!U182,O204)</f>
        <v>11.966391</v>
      </c>
      <c r="G204" s="5" t="s">
        <v>88</v>
      </c>
      <c r="H204" s="5" t="s">
        <v>89</v>
      </c>
      <c r="I204" s="5"/>
      <c r="J204" s="5"/>
      <c r="K204" s="5">
        <v>207</v>
      </c>
      <c r="L204" s="5">
        <v>21</v>
      </c>
      <c r="M204" s="5">
        <v>3</v>
      </c>
      <c r="N204" s="5" t="s">
        <v>3</v>
      </c>
      <c r="O204" s="5">
        <v>7</v>
      </c>
      <c r="P204" s="5"/>
      <c r="Q204" s="5"/>
      <c r="R204" s="5"/>
      <c r="S204" s="5"/>
      <c r="T204" s="5"/>
      <c r="U204" s="5"/>
      <c r="V204" s="5"/>
      <c r="W204" s="5">
        <v>11.966391</v>
      </c>
      <c r="X204" s="5">
        <v>1</v>
      </c>
      <c r="Y204" s="5">
        <v>11.966391</v>
      </c>
      <c r="Z204" s="5"/>
      <c r="AA204" s="5"/>
      <c r="AB204" s="5"/>
    </row>
    <row r="205" spans="1:28" x14ac:dyDescent="0.2">
      <c r="A205" s="5">
        <v>50</v>
      </c>
      <c r="B205" s="5">
        <v>0</v>
      </c>
      <c r="C205" s="5">
        <v>0</v>
      </c>
      <c r="D205" s="5">
        <v>1</v>
      </c>
      <c r="E205" s="5">
        <v>208</v>
      </c>
      <c r="F205" s="5">
        <f>ROUND(Source!V182,O205)</f>
        <v>0.2894969</v>
      </c>
      <c r="G205" s="5" t="s">
        <v>90</v>
      </c>
      <c r="H205" s="5" t="s">
        <v>91</v>
      </c>
      <c r="I205" s="5"/>
      <c r="J205" s="5"/>
      <c r="K205" s="5">
        <v>208</v>
      </c>
      <c r="L205" s="5">
        <v>22</v>
      </c>
      <c r="M205" s="5">
        <v>3</v>
      </c>
      <c r="N205" s="5" t="s">
        <v>3</v>
      </c>
      <c r="O205" s="5">
        <v>7</v>
      </c>
      <c r="P205" s="5"/>
      <c r="Q205" s="5"/>
      <c r="R205" s="5"/>
      <c r="S205" s="5"/>
      <c r="T205" s="5"/>
      <c r="U205" s="5"/>
      <c r="V205" s="5"/>
      <c r="W205" s="5">
        <v>0.2894969</v>
      </c>
      <c r="X205" s="5">
        <v>1</v>
      </c>
      <c r="Y205" s="5">
        <v>0.2894969</v>
      </c>
      <c r="Z205" s="5"/>
      <c r="AA205" s="5"/>
      <c r="AB205" s="5"/>
    </row>
    <row r="206" spans="1:28" x14ac:dyDescent="0.2">
      <c r="A206" s="5">
        <v>50</v>
      </c>
      <c r="B206" s="5">
        <v>0</v>
      </c>
      <c r="C206" s="5">
        <v>0</v>
      </c>
      <c r="D206" s="5">
        <v>1</v>
      </c>
      <c r="E206" s="5">
        <v>209</v>
      </c>
      <c r="F206" s="5">
        <f>ROUND(Source!W182,O206)</f>
        <v>0</v>
      </c>
      <c r="G206" s="5" t="s">
        <v>92</v>
      </c>
      <c r="H206" s="5" t="s">
        <v>93</v>
      </c>
      <c r="I206" s="5"/>
      <c r="J206" s="5"/>
      <c r="K206" s="5">
        <v>209</v>
      </c>
      <c r="L206" s="5">
        <v>23</v>
      </c>
      <c r="M206" s="5">
        <v>3</v>
      </c>
      <c r="N206" s="5" t="s">
        <v>3</v>
      </c>
      <c r="O206" s="5">
        <v>2</v>
      </c>
      <c r="P206" s="5"/>
      <c r="Q206" s="5"/>
      <c r="R206" s="5"/>
      <c r="S206" s="5"/>
      <c r="T206" s="5"/>
      <c r="U206" s="5"/>
      <c r="V206" s="5"/>
      <c r="W206" s="5">
        <v>0</v>
      </c>
      <c r="X206" s="5">
        <v>1</v>
      </c>
      <c r="Y206" s="5">
        <v>0</v>
      </c>
      <c r="Z206" s="5"/>
      <c r="AA206" s="5"/>
      <c r="AB206" s="5"/>
    </row>
    <row r="207" spans="1:28" x14ac:dyDescent="0.2">
      <c r="A207" s="5">
        <v>50</v>
      </c>
      <c r="B207" s="5">
        <v>0</v>
      </c>
      <c r="C207" s="5">
        <v>0</v>
      </c>
      <c r="D207" s="5">
        <v>1</v>
      </c>
      <c r="E207" s="5">
        <v>233</v>
      </c>
      <c r="F207" s="5">
        <f>ROUND(Source!BD182,O207)</f>
        <v>0</v>
      </c>
      <c r="G207" s="5" t="s">
        <v>94</v>
      </c>
      <c r="H207" s="5" t="s">
        <v>95</v>
      </c>
      <c r="I207" s="5"/>
      <c r="J207" s="5"/>
      <c r="K207" s="5">
        <v>233</v>
      </c>
      <c r="L207" s="5">
        <v>24</v>
      </c>
      <c r="M207" s="5">
        <v>3</v>
      </c>
      <c r="N207" s="5" t="s">
        <v>3</v>
      </c>
      <c r="O207" s="5">
        <v>2</v>
      </c>
      <c r="P207" s="5"/>
      <c r="Q207" s="5"/>
      <c r="R207" s="5"/>
      <c r="S207" s="5"/>
      <c r="T207" s="5"/>
      <c r="U207" s="5"/>
      <c r="V207" s="5"/>
      <c r="W207" s="5">
        <v>0</v>
      </c>
      <c r="X207" s="5">
        <v>1</v>
      </c>
      <c r="Y207" s="5">
        <v>0</v>
      </c>
      <c r="Z207" s="5"/>
      <c r="AA207" s="5"/>
      <c r="AB207" s="5"/>
    </row>
    <row r="208" spans="1:28" x14ac:dyDescent="0.2">
      <c r="A208" s="5">
        <v>50</v>
      </c>
      <c r="B208" s="5">
        <v>0</v>
      </c>
      <c r="C208" s="5">
        <v>0</v>
      </c>
      <c r="D208" s="5">
        <v>1</v>
      </c>
      <c r="E208" s="5">
        <v>210</v>
      </c>
      <c r="F208" s="5">
        <f>ROUND(Source!X182,O208)</f>
        <v>8850.23</v>
      </c>
      <c r="G208" s="5" t="s">
        <v>96</v>
      </c>
      <c r="H208" s="5" t="s">
        <v>97</v>
      </c>
      <c r="I208" s="5"/>
      <c r="J208" s="5"/>
      <c r="K208" s="5">
        <v>210</v>
      </c>
      <c r="L208" s="5">
        <v>25</v>
      </c>
      <c r="M208" s="5">
        <v>3</v>
      </c>
      <c r="N208" s="5" t="s">
        <v>3</v>
      </c>
      <c r="O208" s="5">
        <v>2</v>
      </c>
      <c r="P208" s="5"/>
      <c r="Q208" s="5"/>
      <c r="R208" s="5"/>
      <c r="S208" s="5"/>
      <c r="T208" s="5"/>
      <c r="U208" s="5"/>
      <c r="V208" s="5"/>
      <c r="W208" s="5">
        <v>8850.23</v>
      </c>
      <c r="X208" s="5">
        <v>1</v>
      </c>
      <c r="Y208" s="5">
        <v>8850.23</v>
      </c>
      <c r="Z208" s="5"/>
      <c r="AA208" s="5"/>
      <c r="AB208" s="5"/>
    </row>
    <row r="209" spans="1:255" x14ac:dyDescent="0.2">
      <c r="A209" s="5">
        <v>50</v>
      </c>
      <c r="B209" s="5">
        <v>0</v>
      </c>
      <c r="C209" s="5">
        <v>0</v>
      </c>
      <c r="D209" s="5">
        <v>1</v>
      </c>
      <c r="E209" s="5">
        <v>211</v>
      </c>
      <c r="F209" s="5">
        <f>ROUND(Source!Y182,O209)</f>
        <v>4920.84</v>
      </c>
      <c r="G209" s="5" t="s">
        <v>98</v>
      </c>
      <c r="H209" s="5" t="s">
        <v>99</v>
      </c>
      <c r="I209" s="5"/>
      <c r="J209" s="5"/>
      <c r="K209" s="5">
        <v>211</v>
      </c>
      <c r="L209" s="5">
        <v>26</v>
      </c>
      <c r="M209" s="5">
        <v>3</v>
      </c>
      <c r="N209" s="5" t="s">
        <v>3</v>
      </c>
      <c r="O209" s="5">
        <v>2</v>
      </c>
      <c r="P209" s="5"/>
      <c r="Q209" s="5"/>
      <c r="R209" s="5"/>
      <c r="S209" s="5"/>
      <c r="T209" s="5"/>
      <c r="U209" s="5"/>
      <c r="V209" s="5"/>
      <c r="W209" s="5">
        <v>4920.84</v>
      </c>
      <c r="X209" s="5">
        <v>1</v>
      </c>
      <c r="Y209" s="5">
        <v>4920.84</v>
      </c>
      <c r="Z209" s="5"/>
      <c r="AA209" s="5"/>
      <c r="AB209" s="5"/>
    </row>
    <row r="210" spans="1:255" x14ac:dyDescent="0.2">
      <c r="A210" s="5">
        <v>50</v>
      </c>
      <c r="B210" s="5">
        <v>0</v>
      </c>
      <c r="C210" s="5">
        <v>0</v>
      </c>
      <c r="D210" s="5">
        <v>1</v>
      </c>
      <c r="E210" s="5">
        <v>224</v>
      </c>
      <c r="F210" s="5">
        <f>ROUND(Source!AR182,O210)</f>
        <v>53025.36</v>
      </c>
      <c r="G210" s="5" t="s">
        <v>100</v>
      </c>
      <c r="H210" s="5" t="s">
        <v>101</v>
      </c>
      <c r="I210" s="5"/>
      <c r="J210" s="5"/>
      <c r="K210" s="5">
        <v>224</v>
      </c>
      <c r="L210" s="5">
        <v>27</v>
      </c>
      <c r="M210" s="5">
        <v>3</v>
      </c>
      <c r="N210" s="5" t="s">
        <v>3</v>
      </c>
      <c r="O210" s="5">
        <v>2</v>
      </c>
      <c r="P210" s="5"/>
      <c r="Q210" s="5"/>
      <c r="R210" s="5"/>
      <c r="S210" s="5"/>
      <c r="T210" s="5"/>
      <c r="U210" s="5"/>
      <c r="V210" s="5"/>
      <c r="W210" s="5">
        <v>53025.36</v>
      </c>
      <c r="X210" s="5">
        <v>1</v>
      </c>
      <c r="Y210" s="5">
        <v>53025.36</v>
      </c>
      <c r="Z210" s="5"/>
      <c r="AA210" s="5"/>
      <c r="AB210" s="5"/>
    </row>
    <row r="212" spans="1:255" x14ac:dyDescent="0.2">
      <c r="A212" s="1">
        <v>4</v>
      </c>
      <c r="B212" s="1">
        <v>1</v>
      </c>
      <c r="C212" s="1"/>
      <c r="D212" s="1">
        <f>ROW(A231)</f>
        <v>231</v>
      </c>
      <c r="E212" s="1"/>
      <c r="F212" s="1" t="s">
        <v>17</v>
      </c>
      <c r="G212" s="1" t="s">
        <v>278</v>
      </c>
      <c r="H212" s="1" t="s">
        <v>3</v>
      </c>
      <c r="I212" s="1">
        <v>0</v>
      </c>
      <c r="J212" s="1"/>
      <c r="K212" s="1">
        <v>0</v>
      </c>
      <c r="L212" s="1"/>
      <c r="M212" s="1" t="s">
        <v>3</v>
      </c>
      <c r="N212" s="1"/>
      <c r="O212" s="1"/>
      <c r="P212" s="1"/>
      <c r="Q212" s="1"/>
      <c r="R212" s="1"/>
      <c r="S212" s="1">
        <v>0</v>
      </c>
      <c r="T212" s="1"/>
      <c r="U212" s="1" t="s">
        <v>3</v>
      </c>
      <c r="V212" s="1">
        <v>0</v>
      </c>
      <c r="W212" s="1"/>
      <c r="X212" s="1"/>
      <c r="Y212" s="1"/>
      <c r="Z212" s="1"/>
      <c r="AA212" s="1"/>
      <c r="AB212" s="1" t="s">
        <v>3</v>
      </c>
      <c r="AC212" s="1" t="s">
        <v>3</v>
      </c>
      <c r="AD212" s="1" t="s">
        <v>3</v>
      </c>
      <c r="AE212" s="1" t="s">
        <v>3</v>
      </c>
      <c r="AF212" s="1" t="s">
        <v>3</v>
      </c>
      <c r="AG212" s="1" t="s">
        <v>3</v>
      </c>
      <c r="AH212" s="1"/>
      <c r="AI212" s="1"/>
      <c r="AJ212" s="1"/>
      <c r="AK212" s="1"/>
      <c r="AL212" s="1"/>
      <c r="AM212" s="1"/>
      <c r="AN212" s="1"/>
      <c r="AO212" s="1"/>
      <c r="AP212" s="1" t="s">
        <v>3</v>
      </c>
      <c r="AQ212" s="1" t="s">
        <v>3</v>
      </c>
      <c r="AR212" s="1" t="s">
        <v>3</v>
      </c>
      <c r="AS212" s="1"/>
      <c r="AT212" s="1"/>
      <c r="AU212" s="1"/>
      <c r="AV212" s="1"/>
      <c r="AW212" s="1"/>
      <c r="AX212" s="1"/>
      <c r="AY212" s="1"/>
      <c r="AZ212" s="1" t="s">
        <v>3</v>
      </c>
      <c r="BA212" s="1"/>
      <c r="BB212" s="1" t="s">
        <v>3</v>
      </c>
      <c r="BC212" s="1" t="s">
        <v>3</v>
      </c>
      <c r="BD212" s="1" t="s">
        <v>3</v>
      </c>
      <c r="BE212" s="1" t="s">
        <v>3</v>
      </c>
      <c r="BF212" s="1" t="s">
        <v>3</v>
      </c>
      <c r="BG212" s="1" t="s">
        <v>3</v>
      </c>
      <c r="BH212" s="1" t="s">
        <v>3</v>
      </c>
      <c r="BI212" s="1" t="s">
        <v>3</v>
      </c>
      <c r="BJ212" s="1" t="s">
        <v>3</v>
      </c>
      <c r="BK212" s="1" t="s">
        <v>3</v>
      </c>
      <c r="BL212" s="1" t="s">
        <v>3</v>
      </c>
      <c r="BM212" s="1" t="s">
        <v>3</v>
      </c>
      <c r="BN212" s="1" t="s">
        <v>3</v>
      </c>
      <c r="BO212" s="1" t="s">
        <v>3</v>
      </c>
      <c r="BP212" s="1" t="s">
        <v>3</v>
      </c>
      <c r="BQ212" s="1"/>
      <c r="BR212" s="1"/>
      <c r="BS212" s="1"/>
      <c r="BT212" s="1"/>
      <c r="BU212" s="1"/>
      <c r="BV212" s="1"/>
      <c r="BW212" s="1"/>
      <c r="BX212" s="1">
        <v>0</v>
      </c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>
        <v>0</v>
      </c>
    </row>
    <row r="214" spans="1:255" x14ac:dyDescent="0.2">
      <c r="A214" s="3">
        <v>52</v>
      </c>
      <c r="B214" s="3">
        <f t="shared" ref="B214:G214" si="138">B231</f>
        <v>1</v>
      </c>
      <c r="C214" s="3">
        <f t="shared" si="138"/>
        <v>4</v>
      </c>
      <c r="D214" s="3">
        <f t="shared" si="138"/>
        <v>212</v>
      </c>
      <c r="E214" s="3">
        <f t="shared" si="138"/>
        <v>0</v>
      </c>
      <c r="F214" s="3" t="str">
        <f t="shared" si="138"/>
        <v>Новый раздел</v>
      </c>
      <c r="G214" s="3" t="str">
        <f t="shared" si="138"/>
        <v>Гидравлические испытания</v>
      </c>
      <c r="H214" s="3"/>
      <c r="I214" s="3"/>
      <c r="J214" s="3"/>
      <c r="K214" s="3"/>
      <c r="L214" s="3"/>
      <c r="M214" s="3"/>
      <c r="N214" s="3"/>
      <c r="O214" s="3">
        <f t="shared" ref="O214:AT214" si="139">O231</f>
        <v>9191.6299999999992</v>
      </c>
      <c r="P214" s="3">
        <f t="shared" si="139"/>
        <v>641.46</v>
      </c>
      <c r="Q214" s="3">
        <f t="shared" si="139"/>
        <v>58.93</v>
      </c>
      <c r="R214" s="3">
        <f t="shared" si="139"/>
        <v>0</v>
      </c>
      <c r="S214" s="3">
        <f t="shared" si="139"/>
        <v>8491.24</v>
      </c>
      <c r="T214" s="3">
        <f t="shared" si="139"/>
        <v>0</v>
      </c>
      <c r="U214" s="3">
        <f t="shared" si="139"/>
        <v>9.7394400000000001</v>
      </c>
      <c r="V214" s="3">
        <f t="shared" si="139"/>
        <v>0</v>
      </c>
      <c r="W214" s="3">
        <f t="shared" si="139"/>
        <v>0</v>
      </c>
      <c r="X214" s="3">
        <f t="shared" si="139"/>
        <v>10274.4</v>
      </c>
      <c r="Y214" s="3">
        <f t="shared" si="139"/>
        <v>6113.69</v>
      </c>
      <c r="Z214" s="3">
        <f t="shared" si="139"/>
        <v>0</v>
      </c>
      <c r="AA214" s="3">
        <f t="shared" si="139"/>
        <v>0</v>
      </c>
      <c r="AB214" s="3">
        <f t="shared" si="139"/>
        <v>9191.6299999999992</v>
      </c>
      <c r="AC214" s="3">
        <f t="shared" si="139"/>
        <v>641.46</v>
      </c>
      <c r="AD214" s="3">
        <f t="shared" si="139"/>
        <v>58.93</v>
      </c>
      <c r="AE214" s="3">
        <f t="shared" si="139"/>
        <v>0</v>
      </c>
      <c r="AF214" s="3">
        <f t="shared" si="139"/>
        <v>8491.24</v>
      </c>
      <c r="AG214" s="3">
        <f t="shared" si="139"/>
        <v>0</v>
      </c>
      <c r="AH214" s="3">
        <f t="shared" si="139"/>
        <v>9.7394400000000001</v>
      </c>
      <c r="AI214" s="3">
        <f t="shared" si="139"/>
        <v>0</v>
      </c>
      <c r="AJ214" s="3">
        <f t="shared" si="139"/>
        <v>0</v>
      </c>
      <c r="AK214" s="3">
        <f t="shared" si="139"/>
        <v>10274.4</v>
      </c>
      <c r="AL214" s="3">
        <f t="shared" si="139"/>
        <v>6113.69</v>
      </c>
      <c r="AM214" s="3">
        <f t="shared" si="139"/>
        <v>0</v>
      </c>
      <c r="AN214" s="3">
        <f t="shared" si="139"/>
        <v>0</v>
      </c>
      <c r="AO214" s="3">
        <f t="shared" si="139"/>
        <v>0</v>
      </c>
      <c r="AP214" s="3">
        <f t="shared" si="139"/>
        <v>0</v>
      </c>
      <c r="AQ214" s="3">
        <f t="shared" si="139"/>
        <v>0</v>
      </c>
      <c r="AR214" s="3">
        <f t="shared" si="139"/>
        <v>25579.72</v>
      </c>
      <c r="AS214" s="3">
        <f t="shared" si="139"/>
        <v>25579.72</v>
      </c>
      <c r="AT214" s="3">
        <f t="shared" si="139"/>
        <v>0</v>
      </c>
      <c r="AU214" s="3">
        <f t="shared" ref="AU214:BZ214" si="140">AU231</f>
        <v>0</v>
      </c>
      <c r="AV214" s="3">
        <f t="shared" si="140"/>
        <v>641.46</v>
      </c>
      <c r="AW214" s="3">
        <f t="shared" si="140"/>
        <v>641.46</v>
      </c>
      <c r="AX214" s="3">
        <f t="shared" si="140"/>
        <v>0</v>
      </c>
      <c r="AY214" s="3">
        <f t="shared" si="140"/>
        <v>641.46</v>
      </c>
      <c r="AZ214" s="3">
        <f t="shared" si="140"/>
        <v>0</v>
      </c>
      <c r="BA214" s="3">
        <f t="shared" si="140"/>
        <v>0</v>
      </c>
      <c r="BB214" s="3">
        <f t="shared" si="140"/>
        <v>0</v>
      </c>
      <c r="BC214" s="3">
        <f t="shared" si="140"/>
        <v>0</v>
      </c>
      <c r="BD214" s="3">
        <f t="shared" si="140"/>
        <v>0</v>
      </c>
      <c r="BE214" s="3">
        <f t="shared" si="140"/>
        <v>0</v>
      </c>
      <c r="BF214" s="3">
        <f t="shared" si="140"/>
        <v>0</v>
      </c>
      <c r="BG214" s="3">
        <f t="shared" si="140"/>
        <v>0</v>
      </c>
      <c r="BH214" s="3">
        <f t="shared" si="140"/>
        <v>0</v>
      </c>
      <c r="BI214" s="3">
        <f t="shared" si="140"/>
        <v>0</v>
      </c>
      <c r="BJ214" s="3">
        <f t="shared" si="140"/>
        <v>0</v>
      </c>
      <c r="BK214" s="3">
        <f t="shared" si="140"/>
        <v>0</v>
      </c>
      <c r="BL214" s="3">
        <f t="shared" si="140"/>
        <v>0</v>
      </c>
      <c r="BM214" s="3">
        <f t="shared" si="140"/>
        <v>0</v>
      </c>
      <c r="BN214" s="3">
        <f t="shared" si="140"/>
        <v>0</v>
      </c>
      <c r="BO214" s="3">
        <f t="shared" si="140"/>
        <v>0</v>
      </c>
      <c r="BP214" s="3">
        <f t="shared" si="140"/>
        <v>0</v>
      </c>
      <c r="BQ214" s="3">
        <f t="shared" si="140"/>
        <v>0</v>
      </c>
      <c r="BR214" s="3">
        <f t="shared" si="140"/>
        <v>0</v>
      </c>
      <c r="BS214" s="3">
        <f t="shared" si="140"/>
        <v>0</v>
      </c>
      <c r="BT214" s="3">
        <f t="shared" si="140"/>
        <v>0</v>
      </c>
      <c r="BU214" s="3">
        <f t="shared" si="140"/>
        <v>0</v>
      </c>
      <c r="BV214" s="3">
        <f t="shared" si="140"/>
        <v>0</v>
      </c>
      <c r="BW214" s="3">
        <f t="shared" si="140"/>
        <v>0</v>
      </c>
      <c r="BX214" s="3">
        <f t="shared" si="140"/>
        <v>0</v>
      </c>
      <c r="BY214" s="3">
        <f t="shared" si="140"/>
        <v>0</v>
      </c>
      <c r="BZ214" s="3">
        <f t="shared" si="140"/>
        <v>0</v>
      </c>
      <c r="CA214" s="3">
        <f t="shared" ref="CA214:DF214" si="141">CA231</f>
        <v>25579.72</v>
      </c>
      <c r="CB214" s="3">
        <f t="shared" si="141"/>
        <v>25579.72</v>
      </c>
      <c r="CC214" s="3">
        <f t="shared" si="141"/>
        <v>0</v>
      </c>
      <c r="CD214" s="3">
        <f t="shared" si="141"/>
        <v>0</v>
      </c>
      <c r="CE214" s="3">
        <f t="shared" si="141"/>
        <v>641.46</v>
      </c>
      <c r="CF214" s="3">
        <f t="shared" si="141"/>
        <v>641.46</v>
      </c>
      <c r="CG214" s="3">
        <f t="shared" si="141"/>
        <v>0</v>
      </c>
      <c r="CH214" s="3">
        <f t="shared" si="141"/>
        <v>641.46</v>
      </c>
      <c r="CI214" s="3">
        <f t="shared" si="141"/>
        <v>0</v>
      </c>
      <c r="CJ214" s="3">
        <f t="shared" si="141"/>
        <v>0</v>
      </c>
      <c r="CK214" s="3">
        <f t="shared" si="141"/>
        <v>0</v>
      </c>
      <c r="CL214" s="3">
        <f t="shared" si="141"/>
        <v>0</v>
      </c>
      <c r="CM214" s="3">
        <f t="shared" si="141"/>
        <v>0</v>
      </c>
      <c r="CN214" s="3">
        <f t="shared" si="141"/>
        <v>0</v>
      </c>
      <c r="CO214" s="3">
        <f t="shared" si="141"/>
        <v>0</v>
      </c>
      <c r="CP214" s="3">
        <f t="shared" si="141"/>
        <v>0</v>
      </c>
      <c r="CQ214" s="3">
        <f t="shared" si="141"/>
        <v>0</v>
      </c>
      <c r="CR214" s="3">
        <f t="shared" si="141"/>
        <v>0</v>
      </c>
      <c r="CS214" s="3">
        <f t="shared" si="141"/>
        <v>0</v>
      </c>
      <c r="CT214" s="3">
        <f t="shared" si="141"/>
        <v>0</v>
      </c>
      <c r="CU214" s="3">
        <f t="shared" si="141"/>
        <v>0</v>
      </c>
      <c r="CV214" s="3">
        <f t="shared" si="141"/>
        <v>0</v>
      </c>
      <c r="CW214" s="3">
        <f t="shared" si="141"/>
        <v>0</v>
      </c>
      <c r="CX214" s="3">
        <f t="shared" si="141"/>
        <v>0</v>
      </c>
      <c r="CY214" s="3">
        <f t="shared" si="141"/>
        <v>0</v>
      </c>
      <c r="CZ214" s="3">
        <f t="shared" si="141"/>
        <v>0</v>
      </c>
      <c r="DA214" s="3">
        <f t="shared" si="141"/>
        <v>0</v>
      </c>
      <c r="DB214" s="3">
        <f t="shared" si="141"/>
        <v>0</v>
      </c>
      <c r="DC214" s="3">
        <f t="shared" si="141"/>
        <v>0</v>
      </c>
      <c r="DD214" s="3">
        <f t="shared" si="141"/>
        <v>0</v>
      </c>
      <c r="DE214" s="3">
        <f t="shared" si="141"/>
        <v>0</v>
      </c>
      <c r="DF214" s="3">
        <f t="shared" si="141"/>
        <v>0</v>
      </c>
      <c r="DG214" s="4">
        <f t="shared" ref="DG214:EL214" si="142">DG231</f>
        <v>0</v>
      </c>
      <c r="DH214" s="4">
        <f t="shared" si="142"/>
        <v>0</v>
      </c>
      <c r="DI214" s="4">
        <f t="shared" si="142"/>
        <v>0</v>
      </c>
      <c r="DJ214" s="4">
        <f t="shared" si="142"/>
        <v>0</v>
      </c>
      <c r="DK214" s="4">
        <f t="shared" si="142"/>
        <v>0</v>
      </c>
      <c r="DL214" s="4">
        <f t="shared" si="142"/>
        <v>0</v>
      </c>
      <c r="DM214" s="4">
        <f t="shared" si="142"/>
        <v>0</v>
      </c>
      <c r="DN214" s="4">
        <f t="shared" si="142"/>
        <v>0</v>
      </c>
      <c r="DO214" s="4">
        <f t="shared" si="142"/>
        <v>0</v>
      </c>
      <c r="DP214" s="4">
        <f t="shared" si="142"/>
        <v>0</v>
      </c>
      <c r="DQ214" s="4">
        <f t="shared" si="142"/>
        <v>0</v>
      </c>
      <c r="DR214" s="4">
        <f t="shared" si="142"/>
        <v>0</v>
      </c>
      <c r="DS214" s="4">
        <f t="shared" si="142"/>
        <v>0</v>
      </c>
      <c r="DT214" s="4">
        <f t="shared" si="142"/>
        <v>0</v>
      </c>
      <c r="DU214" s="4">
        <f t="shared" si="142"/>
        <v>0</v>
      </c>
      <c r="DV214" s="4">
        <f t="shared" si="142"/>
        <v>0</v>
      </c>
      <c r="DW214" s="4">
        <f t="shared" si="142"/>
        <v>0</v>
      </c>
      <c r="DX214" s="4">
        <f t="shared" si="142"/>
        <v>0</v>
      </c>
      <c r="DY214" s="4">
        <f t="shared" si="142"/>
        <v>0</v>
      </c>
      <c r="DZ214" s="4">
        <f t="shared" si="142"/>
        <v>0</v>
      </c>
      <c r="EA214" s="4">
        <f t="shared" si="142"/>
        <v>0</v>
      </c>
      <c r="EB214" s="4">
        <f t="shared" si="142"/>
        <v>0</v>
      </c>
      <c r="EC214" s="4">
        <f t="shared" si="142"/>
        <v>0</v>
      </c>
      <c r="ED214" s="4">
        <f t="shared" si="142"/>
        <v>0</v>
      </c>
      <c r="EE214" s="4">
        <f t="shared" si="142"/>
        <v>0</v>
      </c>
      <c r="EF214" s="4">
        <f t="shared" si="142"/>
        <v>0</v>
      </c>
      <c r="EG214" s="4">
        <f t="shared" si="142"/>
        <v>0</v>
      </c>
      <c r="EH214" s="4">
        <f t="shared" si="142"/>
        <v>0</v>
      </c>
      <c r="EI214" s="4">
        <f t="shared" si="142"/>
        <v>0</v>
      </c>
      <c r="EJ214" s="4">
        <f t="shared" si="142"/>
        <v>0</v>
      </c>
      <c r="EK214" s="4">
        <f t="shared" si="142"/>
        <v>0</v>
      </c>
      <c r="EL214" s="4">
        <f t="shared" si="142"/>
        <v>0</v>
      </c>
      <c r="EM214" s="4">
        <f t="shared" ref="EM214:FR214" si="143">EM231</f>
        <v>0</v>
      </c>
      <c r="EN214" s="4">
        <f t="shared" si="143"/>
        <v>0</v>
      </c>
      <c r="EO214" s="4">
        <f t="shared" si="143"/>
        <v>0</v>
      </c>
      <c r="EP214" s="4">
        <f t="shared" si="143"/>
        <v>0</v>
      </c>
      <c r="EQ214" s="4">
        <f t="shared" si="143"/>
        <v>0</v>
      </c>
      <c r="ER214" s="4">
        <f t="shared" si="143"/>
        <v>0</v>
      </c>
      <c r="ES214" s="4">
        <f t="shared" si="143"/>
        <v>0</v>
      </c>
      <c r="ET214" s="4">
        <f t="shared" si="143"/>
        <v>0</v>
      </c>
      <c r="EU214" s="4">
        <f t="shared" si="143"/>
        <v>0</v>
      </c>
      <c r="EV214" s="4">
        <f t="shared" si="143"/>
        <v>0</v>
      </c>
      <c r="EW214" s="4">
        <f t="shared" si="143"/>
        <v>0</v>
      </c>
      <c r="EX214" s="4">
        <f t="shared" si="143"/>
        <v>0</v>
      </c>
      <c r="EY214" s="4">
        <f t="shared" si="143"/>
        <v>0</v>
      </c>
      <c r="EZ214" s="4">
        <f t="shared" si="143"/>
        <v>0</v>
      </c>
      <c r="FA214" s="4">
        <f t="shared" si="143"/>
        <v>0</v>
      </c>
      <c r="FB214" s="4">
        <f t="shared" si="143"/>
        <v>0</v>
      </c>
      <c r="FC214" s="4">
        <f t="shared" si="143"/>
        <v>0</v>
      </c>
      <c r="FD214" s="4">
        <f t="shared" si="143"/>
        <v>0</v>
      </c>
      <c r="FE214" s="4">
        <f t="shared" si="143"/>
        <v>0</v>
      </c>
      <c r="FF214" s="4">
        <f t="shared" si="143"/>
        <v>0</v>
      </c>
      <c r="FG214" s="4">
        <f t="shared" si="143"/>
        <v>0</v>
      </c>
      <c r="FH214" s="4">
        <f t="shared" si="143"/>
        <v>0</v>
      </c>
      <c r="FI214" s="4">
        <f t="shared" si="143"/>
        <v>0</v>
      </c>
      <c r="FJ214" s="4">
        <f t="shared" si="143"/>
        <v>0</v>
      </c>
      <c r="FK214" s="4">
        <f t="shared" si="143"/>
        <v>0</v>
      </c>
      <c r="FL214" s="4">
        <f t="shared" si="143"/>
        <v>0</v>
      </c>
      <c r="FM214" s="4">
        <f t="shared" si="143"/>
        <v>0</v>
      </c>
      <c r="FN214" s="4">
        <f t="shared" si="143"/>
        <v>0</v>
      </c>
      <c r="FO214" s="4">
        <f t="shared" si="143"/>
        <v>0</v>
      </c>
      <c r="FP214" s="4">
        <f t="shared" si="143"/>
        <v>0</v>
      </c>
      <c r="FQ214" s="4">
        <f t="shared" si="143"/>
        <v>0</v>
      </c>
      <c r="FR214" s="4">
        <f t="shared" si="143"/>
        <v>0</v>
      </c>
      <c r="FS214" s="4">
        <f t="shared" ref="FS214:GX214" si="144">FS231</f>
        <v>0</v>
      </c>
      <c r="FT214" s="4">
        <f t="shared" si="144"/>
        <v>0</v>
      </c>
      <c r="FU214" s="4">
        <f t="shared" si="144"/>
        <v>0</v>
      </c>
      <c r="FV214" s="4">
        <f t="shared" si="144"/>
        <v>0</v>
      </c>
      <c r="FW214" s="4">
        <f t="shared" si="144"/>
        <v>0</v>
      </c>
      <c r="FX214" s="4">
        <f t="shared" si="144"/>
        <v>0</v>
      </c>
      <c r="FY214" s="4">
        <f t="shared" si="144"/>
        <v>0</v>
      </c>
      <c r="FZ214" s="4">
        <f t="shared" si="144"/>
        <v>0</v>
      </c>
      <c r="GA214" s="4">
        <f t="shared" si="144"/>
        <v>0</v>
      </c>
      <c r="GB214" s="4">
        <f t="shared" si="144"/>
        <v>0</v>
      </c>
      <c r="GC214" s="4">
        <f t="shared" si="144"/>
        <v>0</v>
      </c>
      <c r="GD214" s="4">
        <f t="shared" si="144"/>
        <v>0</v>
      </c>
      <c r="GE214" s="4">
        <f t="shared" si="144"/>
        <v>0</v>
      </c>
      <c r="GF214" s="4">
        <f t="shared" si="144"/>
        <v>0</v>
      </c>
      <c r="GG214" s="4">
        <f t="shared" si="144"/>
        <v>0</v>
      </c>
      <c r="GH214" s="4">
        <f t="shared" si="144"/>
        <v>0</v>
      </c>
      <c r="GI214" s="4">
        <f t="shared" si="144"/>
        <v>0</v>
      </c>
      <c r="GJ214" s="4">
        <f t="shared" si="144"/>
        <v>0</v>
      </c>
      <c r="GK214" s="4">
        <f t="shared" si="144"/>
        <v>0</v>
      </c>
      <c r="GL214" s="4">
        <f t="shared" si="144"/>
        <v>0</v>
      </c>
      <c r="GM214" s="4">
        <f t="shared" si="144"/>
        <v>0</v>
      </c>
      <c r="GN214" s="4">
        <f t="shared" si="144"/>
        <v>0</v>
      </c>
      <c r="GO214" s="4">
        <f t="shared" si="144"/>
        <v>0</v>
      </c>
      <c r="GP214" s="4">
        <f t="shared" si="144"/>
        <v>0</v>
      </c>
      <c r="GQ214" s="4">
        <f t="shared" si="144"/>
        <v>0</v>
      </c>
      <c r="GR214" s="4">
        <f t="shared" si="144"/>
        <v>0</v>
      </c>
      <c r="GS214" s="4">
        <f t="shared" si="144"/>
        <v>0</v>
      </c>
      <c r="GT214" s="4">
        <f t="shared" si="144"/>
        <v>0</v>
      </c>
      <c r="GU214" s="4">
        <f t="shared" si="144"/>
        <v>0</v>
      </c>
      <c r="GV214" s="4">
        <f t="shared" si="144"/>
        <v>0</v>
      </c>
      <c r="GW214" s="4">
        <f t="shared" si="144"/>
        <v>0</v>
      </c>
      <c r="GX214" s="4">
        <f t="shared" si="144"/>
        <v>0</v>
      </c>
    </row>
    <row r="216" spans="1:255" ht="409.5" x14ac:dyDescent="0.2">
      <c r="A216" s="2">
        <v>17</v>
      </c>
      <c r="B216" s="2">
        <v>1</v>
      </c>
      <c r="C216" s="2">
        <f>ROW(SmtRes!A211)</f>
        <v>211</v>
      </c>
      <c r="D216" s="2">
        <f>ROW(EtalonRes!A213)</f>
        <v>213</v>
      </c>
      <c r="E216" s="2" t="s">
        <v>279</v>
      </c>
      <c r="F216" s="2" t="s">
        <v>280</v>
      </c>
      <c r="G216" s="2" t="s">
        <v>281</v>
      </c>
      <c r="H216" s="2" t="s">
        <v>216</v>
      </c>
      <c r="I216" s="2">
        <f>ROUND((36)/100,7)</f>
        <v>0.36</v>
      </c>
      <c r="J216" s="2">
        <v>0</v>
      </c>
      <c r="K216" s="2">
        <f>ROUND((36)/100,7)</f>
        <v>0.36</v>
      </c>
      <c r="L216" s="2"/>
      <c r="M216" s="2"/>
      <c r="N216" s="2"/>
      <c r="O216" s="2">
        <f t="shared" ref="O216:O229" si="145">ROUND(CP216,2)</f>
        <v>2160.9699999999998</v>
      </c>
      <c r="P216" s="2">
        <f>SUMIF(SmtRes!AQ206:'SmtRes'!AQ211,"=1",SmtRes!DF206:'SmtRes'!DF211)</f>
        <v>23.430000000000003</v>
      </c>
      <c r="Q216" s="2">
        <f>SUMIF(SmtRes!AQ206:'SmtRes'!AQ211,"=1",SmtRes!DG206:'SmtRes'!DG211)</f>
        <v>14.73</v>
      </c>
      <c r="R216" s="2">
        <f>SUMIF(SmtRes!AQ206:'SmtRes'!AQ211,"=1",SmtRes!DH206:'SmtRes'!DH211)</f>
        <v>0</v>
      </c>
      <c r="S216" s="2">
        <f>SUMIF(SmtRes!AQ206:'SmtRes'!AQ211,"=1",SmtRes!DI206:'SmtRes'!DI211)</f>
        <v>2122.81</v>
      </c>
      <c r="T216" s="2">
        <f t="shared" ref="T216:T229" si="146">ROUND(CU216*I216,2)</f>
        <v>0</v>
      </c>
      <c r="U216" s="2">
        <f>SUMIF(SmtRes!AQ206:'SmtRes'!AQ211,"=1",SmtRes!CV206:'SmtRes'!CV211)</f>
        <v>2.43486</v>
      </c>
      <c r="V216" s="2">
        <f>SUMIF(SmtRes!AQ206:'SmtRes'!AQ211,"=1",SmtRes!CW206:'SmtRes'!CW211)</f>
        <v>0</v>
      </c>
      <c r="W216" s="2">
        <f t="shared" ref="W216:W229" si="147">ROUND(CX216*I216,2)</f>
        <v>0</v>
      </c>
      <c r="X216" s="2">
        <f t="shared" ref="X216:X229" si="148">ROUND(CY216,2)</f>
        <v>2568.6</v>
      </c>
      <c r="Y216" s="2">
        <f t="shared" ref="Y216:Y229" si="149">ROUND(CZ216,2)</f>
        <v>1528.42</v>
      </c>
      <c r="Z216" s="2"/>
      <c r="AA216" s="2">
        <v>92701116</v>
      </c>
      <c r="AB216" s="2">
        <f t="shared" ref="AB216:AB229" si="150">ROUND((AC216+AD216+AF216),6)</f>
        <v>5968.7890340000004</v>
      </c>
      <c r="AC216" s="2">
        <f>ROUND((SUM(SmtRes!BQ206:'SmtRes'!BQ211)),6)</f>
        <v>43.485944000000003</v>
      </c>
      <c r="AD216" s="2">
        <f>ROUND((((SUM(SmtRes!BR206:'SmtRes'!BR211))-(0))+AE216),6)</f>
        <v>28.613250000000001</v>
      </c>
      <c r="AE216" s="2">
        <f t="shared" ref="AE216:AE222" si="151">ROUND((0),6)</f>
        <v>0</v>
      </c>
      <c r="AF216" s="2">
        <f>ROUND((SUM(SmtRes!BT206:'SmtRes'!BT211)),6)</f>
        <v>5896.68984</v>
      </c>
      <c r="AG216" s="2">
        <f t="shared" ref="AG216:AG229" si="152">ROUND((AP216),6)</f>
        <v>0</v>
      </c>
      <c r="AH216" s="2">
        <f>(SUM(SmtRes!BU206:'SmtRes'!BU211))</f>
        <v>6.7634999999999996</v>
      </c>
      <c r="AI216" s="2">
        <f>(0)</f>
        <v>0</v>
      </c>
      <c r="AJ216" s="2">
        <f t="shared" ref="AJ216:AJ229" si="153">(AS216)</f>
        <v>0</v>
      </c>
      <c r="AK216" s="2">
        <v>4432.5993441999999</v>
      </c>
      <c r="AL216" s="2">
        <v>43.485944199999999</v>
      </c>
      <c r="AM216" s="2">
        <v>21.195</v>
      </c>
      <c r="AN216" s="2">
        <v>0</v>
      </c>
      <c r="AO216" s="2">
        <v>4367.9183999999996</v>
      </c>
      <c r="AP216" s="2">
        <v>0</v>
      </c>
      <c r="AQ216" s="2">
        <v>5.01</v>
      </c>
      <c r="AR216" s="2">
        <v>0</v>
      </c>
      <c r="AS216" s="2">
        <v>0</v>
      </c>
      <c r="AT216" s="2">
        <v>121</v>
      </c>
      <c r="AU216" s="2">
        <v>72</v>
      </c>
      <c r="AV216" s="2">
        <v>1</v>
      </c>
      <c r="AW216" s="2">
        <v>1</v>
      </c>
      <c r="AX216" s="2"/>
      <c r="AY216" s="2"/>
      <c r="AZ216" s="2">
        <v>1</v>
      </c>
      <c r="BA216" s="2">
        <v>1</v>
      </c>
      <c r="BB216" s="2">
        <v>1</v>
      </c>
      <c r="BC216" s="2">
        <v>1</v>
      </c>
      <c r="BD216" s="2" t="s">
        <v>3</v>
      </c>
      <c r="BE216" s="2" t="s">
        <v>3</v>
      </c>
      <c r="BF216" s="2" t="s">
        <v>3</v>
      </c>
      <c r="BG216" s="2" t="s">
        <v>3</v>
      </c>
      <c r="BH216" s="2">
        <v>0</v>
      </c>
      <c r="BI216" s="2">
        <v>1</v>
      </c>
      <c r="BJ216" s="2" t="s">
        <v>282</v>
      </c>
      <c r="BK216" s="2"/>
      <c r="BL216" s="2"/>
      <c r="BM216" s="2">
        <v>16001</v>
      </c>
      <c r="BN216" s="2">
        <v>0</v>
      </c>
      <c r="BO216" s="2" t="s">
        <v>3</v>
      </c>
      <c r="BP216" s="2">
        <v>0</v>
      </c>
      <c r="BQ216" s="2">
        <v>2</v>
      </c>
      <c r="BR216" s="2">
        <v>0</v>
      </c>
      <c r="BS216" s="2">
        <v>1</v>
      </c>
      <c r="BT216" s="2">
        <v>1</v>
      </c>
      <c r="BU216" s="2">
        <v>1</v>
      </c>
      <c r="BV216" s="2">
        <v>1</v>
      </c>
      <c r="BW216" s="2">
        <v>1</v>
      </c>
      <c r="BX216" s="2">
        <v>1</v>
      </c>
      <c r="BY216" s="2" t="s">
        <v>3</v>
      </c>
      <c r="BZ216" s="2">
        <v>121</v>
      </c>
      <c r="CA216" s="2">
        <v>72</v>
      </c>
      <c r="CB216" s="2" t="s">
        <v>3</v>
      </c>
      <c r="CC216" s="2"/>
      <c r="CD216" s="2"/>
      <c r="CE216" s="2">
        <v>0</v>
      </c>
      <c r="CF216" s="2">
        <v>0</v>
      </c>
      <c r="CG216" s="2">
        <v>0</v>
      </c>
      <c r="CH216" s="2"/>
      <c r="CI216" s="2"/>
      <c r="CJ216" s="2"/>
      <c r="CK216" s="2"/>
      <c r="CL216" s="2"/>
      <c r="CM216" s="2">
        <v>0</v>
      </c>
      <c r="CN216" s="7" t="s">
        <v>683</v>
      </c>
      <c r="CO216" s="2">
        <v>0</v>
      </c>
      <c r="CP216" s="2">
        <f t="shared" ref="CP216:CP229" si="154">(P216+Q216+S216+R216)</f>
        <v>2160.9699999999998</v>
      </c>
      <c r="CQ216" s="2">
        <f>SUMIF(SmtRes!AQ206:'SmtRes'!AQ211,"=1",SmtRes!AA206:'SmtRes'!AA211)</f>
        <v>73173.89</v>
      </c>
      <c r="CR216" s="2">
        <f>SUMIF(SmtRes!AQ206:'SmtRes'!AQ211,"=1",SmtRes!AB206:'SmtRes'!AB211)</f>
        <v>20.21</v>
      </c>
      <c r="CS216" s="2">
        <f>SUMIF(SmtRes!AQ206:'SmtRes'!AQ211,"=1",SmtRes!AC206:'SmtRes'!AC211)</f>
        <v>0</v>
      </c>
      <c r="CT216" s="2">
        <f>SUMIF(SmtRes!AQ206:'SmtRes'!AQ211,"=1",SmtRes!AD206:'SmtRes'!AD211)</f>
        <v>871.84</v>
      </c>
      <c r="CU216" s="2">
        <f t="shared" ref="CU216:CU229" si="155">AG216</f>
        <v>0</v>
      </c>
      <c r="CV216" s="2">
        <f>SUMIF(SmtRes!AQ206:'SmtRes'!AQ211,"=1",SmtRes!BU206:'SmtRes'!BU211)</f>
        <v>6.7634999999999996</v>
      </c>
      <c r="CW216" s="2">
        <f>SUMIF(SmtRes!AQ206:'SmtRes'!AQ211,"=1",SmtRes!BV206:'SmtRes'!BV211)</f>
        <v>0</v>
      </c>
      <c r="CX216" s="2">
        <f t="shared" ref="CX216:CX229" si="156">AJ216</f>
        <v>0</v>
      </c>
      <c r="CY216" s="2">
        <f t="shared" ref="CY216:CY229" si="157">(((S216+R216)*AT216)/100)</f>
        <v>2568.6000999999997</v>
      </c>
      <c r="CZ216" s="2">
        <f t="shared" ref="CZ216:CZ229" si="158">(((S216+R216)*AU216)/100)</f>
        <v>1528.4232000000002</v>
      </c>
      <c r="DA216" s="2"/>
      <c r="DB216" s="2">
        <v>23</v>
      </c>
      <c r="DC216" s="2" t="s">
        <v>3</v>
      </c>
      <c r="DD216" s="2" t="s">
        <v>3</v>
      </c>
      <c r="DE216" s="2" t="s">
        <v>131</v>
      </c>
      <c r="DF216" s="2" t="s">
        <v>131</v>
      </c>
      <c r="DG216" s="2" t="s">
        <v>131</v>
      </c>
      <c r="DH216" s="2" t="s">
        <v>3</v>
      </c>
      <c r="DI216" s="2" t="s">
        <v>131</v>
      </c>
      <c r="DJ216" s="2" t="s">
        <v>131</v>
      </c>
      <c r="DK216" s="2" t="s">
        <v>3</v>
      </c>
      <c r="DL216" s="2" t="s">
        <v>3</v>
      </c>
      <c r="DM216" s="2" t="s">
        <v>3</v>
      </c>
      <c r="DN216" s="2">
        <v>0</v>
      </c>
      <c r="DO216" s="2">
        <v>0</v>
      </c>
      <c r="DP216" s="2">
        <v>1</v>
      </c>
      <c r="DQ216" s="2">
        <v>1</v>
      </c>
      <c r="DR216" s="2"/>
      <c r="DS216" s="2"/>
      <c r="DT216" s="2"/>
      <c r="DU216" s="2">
        <v>1003</v>
      </c>
      <c r="DV216" s="2" t="s">
        <v>216</v>
      </c>
      <c r="DW216" s="2" t="s">
        <v>216</v>
      </c>
      <c r="DX216" s="2">
        <v>100</v>
      </c>
      <c r="DY216" s="2"/>
      <c r="DZ216" s="2" t="s">
        <v>3</v>
      </c>
      <c r="EA216" s="2" t="s">
        <v>3</v>
      </c>
      <c r="EB216" s="2" t="s">
        <v>3</v>
      </c>
      <c r="EC216" s="2" t="s">
        <v>3</v>
      </c>
      <c r="ED216" s="2"/>
      <c r="EE216" s="2">
        <v>89369858</v>
      </c>
      <c r="EF216" s="2">
        <v>2</v>
      </c>
      <c r="EG216" s="2" t="s">
        <v>159</v>
      </c>
      <c r="EH216" s="2">
        <v>16</v>
      </c>
      <c r="EI216" s="2" t="s">
        <v>160</v>
      </c>
      <c r="EJ216" s="2">
        <v>1</v>
      </c>
      <c r="EK216" s="2">
        <v>16001</v>
      </c>
      <c r="EL216" s="2" t="s">
        <v>161</v>
      </c>
      <c r="EM216" s="2" t="s">
        <v>162</v>
      </c>
      <c r="EN216" s="2"/>
      <c r="EO216" s="2" t="s">
        <v>163</v>
      </c>
      <c r="EP216" s="2"/>
      <c r="EQ216" s="2">
        <v>0</v>
      </c>
      <c r="ER216" s="2">
        <v>0</v>
      </c>
      <c r="ES216" s="2">
        <v>0</v>
      </c>
      <c r="ET216" s="2">
        <v>0</v>
      </c>
      <c r="EU216" s="2">
        <v>0</v>
      </c>
      <c r="EV216" s="2">
        <v>0</v>
      </c>
      <c r="EW216" s="2">
        <v>5.01</v>
      </c>
      <c r="EX216" s="2">
        <v>0</v>
      </c>
      <c r="EY216" s="2">
        <v>0</v>
      </c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>
        <v>0</v>
      </c>
      <c r="FR216" s="2">
        <v>0</v>
      </c>
      <c r="FS216" s="2">
        <v>0</v>
      </c>
      <c r="FT216" s="2"/>
      <c r="FU216" s="2"/>
      <c r="FV216" s="2"/>
      <c r="FW216" s="2"/>
      <c r="FX216" s="2">
        <v>121</v>
      </c>
      <c r="FY216" s="2">
        <v>72</v>
      </c>
      <c r="FZ216" s="2"/>
      <c r="GA216" s="2" t="s">
        <v>3</v>
      </c>
      <c r="GB216" s="2"/>
      <c r="GC216" s="2"/>
      <c r="GD216" s="2">
        <v>1</v>
      </c>
      <c r="GE216" s="2"/>
      <c r="GF216" s="2">
        <v>331654648</v>
      </c>
      <c r="GG216" s="2">
        <v>2</v>
      </c>
      <c r="GH216" s="2">
        <v>1</v>
      </c>
      <c r="GI216" s="2">
        <v>-2</v>
      </c>
      <c r="GJ216" s="2">
        <v>0</v>
      </c>
      <c r="GK216" s="2">
        <v>0</v>
      </c>
      <c r="GL216" s="2">
        <f t="shared" ref="GL216:GL229" si="159">ROUND(IF(AND(BH216=3,BI216=3,FS216&lt;&gt;0),P216,0),2)</f>
        <v>0</v>
      </c>
      <c r="GM216" s="2">
        <f t="shared" ref="GM216:GM229" si="160">ROUND(O216+X216+Y216,2)+GX216</f>
        <v>6257.99</v>
      </c>
      <c r="GN216" s="2">
        <f t="shared" ref="GN216:GN229" si="161">IF(OR(BI216=0,BI216=1),GM216-GX216,0)</f>
        <v>6257.99</v>
      </c>
      <c r="GO216" s="2">
        <f t="shared" ref="GO216:GO229" si="162">IF(BI216=2,GM216-GX216,0)</f>
        <v>0</v>
      </c>
      <c r="GP216" s="2">
        <f t="shared" ref="GP216:GP229" si="163">IF(BI216=4,GM216-GX216,0)</f>
        <v>0</v>
      </c>
      <c r="GQ216" s="2"/>
      <c r="GR216" s="2">
        <v>0</v>
      </c>
      <c r="GS216" s="2">
        <v>3</v>
      </c>
      <c r="GT216" s="2">
        <v>0</v>
      </c>
      <c r="GU216" s="2" t="s">
        <v>3</v>
      </c>
      <c r="GV216" s="2">
        <f t="shared" ref="GV216:GV229" si="164">ROUND((GT216),6)</f>
        <v>0</v>
      </c>
      <c r="GW216" s="2">
        <v>1</v>
      </c>
      <c r="GX216" s="2">
        <f t="shared" ref="GX216:GX229" si="165">ROUND(HC216*I216,2)</f>
        <v>0</v>
      </c>
      <c r="GY216" s="2"/>
      <c r="GZ216" s="2"/>
      <c r="HA216" s="2">
        <v>0</v>
      </c>
      <c r="HB216" s="2">
        <v>0</v>
      </c>
      <c r="HC216" s="2">
        <f t="shared" ref="HC216:HC229" si="166">GV216*GW216</f>
        <v>0</v>
      </c>
      <c r="HD216" s="2"/>
      <c r="HE216" s="2" t="s">
        <v>3</v>
      </c>
      <c r="HF216" s="2" t="s">
        <v>3</v>
      </c>
      <c r="HG216" s="2"/>
      <c r="HH216" s="2"/>
      <c r="HI216" s="2"/>
      <c r="HJ216" s="2"/>
      <c r="HK216" s="2"/>
      <c r="HL216" s="2"/>
      <c r="HM216" s="2" t="s">
        <v>3</v>
      </c>
      <c r="HN216" s="2" t="s">
        <v>164</v>
      </c>
      <c r="HO216" s="2" t="s">
        <v>165</v>
      </c>
      <c r="HP216" s="2" t="s">
        <v>160</v>
      </c>
      <c r="HQ216" s="2" t="s">
        <v>160</v>
      </c>
      <c r="HR216" s="2"/>
      <c r="HS216" s="2">
        <v>0</v>
      </c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>
        <v>0</v>
      </c>
      <c r="IL216" s="2"/>
      <c r="IM216" s="2"/>
      <c r="IN216" s="2"/>
      <c r="IO216" s="2"/>
      <c r="IP216" s="2"/>
      <c r="IQ216" s="2"/>
      <c r="IR216" s="2"/>
      <c r="IS216" s="2"/>
      <c r="IT216" s="2"/>
      <c r="IU216" s="2"/>
    </row>
    <row r="217" spans="1:255" ht="409.5" x14ac:dyDescent="0.2">
      <c r="A217" s="2">
        <v>17</v>
      </c>
      <c r="B217" s="2">
        <v>1</v>
      </c>
      <c r="C217" s="2">
        <f>ROW(SmtRes!A217)</f>
        <v>217</v>
      </c>
      <c r="D217" s="2">
        <f>ROW(EtalonRes!A219)</f>
        <v>219</v>
      </c>
      <c r="E217" s="2" t="s">
        <v>283</v>
      </c>
      <c r="F217" s="2" t="s">
        <v>275</v>
      </c>
      <c r="G217" s="2" t="s">
        <v>276</v>
      </c>
      <c r="H217" s="2" t="s">
        <v>216</v>
      </c>
      <c r="I217" s="2">
        <f>ROUND((52)/100,7)</f>
        <v>0.52</v>
      </c>
      <c r="J217" s="2">
        <v>0</v>
      </c>
      <c r="K217" s="2">
        <f>ROUND((52)/100,7)</f>
        <v>0.52</v>
      </c>
      <c r="L217" s="2"/>
      <c r="M217" s="2"/>
      <c r="N217" s="2"/>
      <c r="O217" s="2">
        <f t="shared" si="145"/>
        <v>3200.98</v>
      </c>
      <c r="P217" s="2">
        <f>SUMIF(SmtRes!AQ212:'SmtRes'!AQ217,"=1",SmtRes!DF212:'SmtRes'!DF217)</f>
        <v>113.42</v>
      </c>
      <c r="Q217" s="2">
        <f>SUMIF(SmtRes!AQ212:'SmtRes'!AQ217,"=1",SmtRes!DG212:'SmtRes'!DG217)</f>
        <v>21.28</v>
      </c>
      <c r="R217" s="2">
        <f>SUMIF(SmtRes!AQ212:'SmtRes'!AQ217,"=1",SmtRes!DH212:'SmtRes'!DH217)</f>
        <v>0</v>
      </c>
      <c r="S217" s="2">
        <f>SUMIF(SmtRes!AQ212:'SmtRes'!AQ217,"=1",SmtRes!DI212:'SmtRes'!DI217)</f>
        <v>3066.28</v>
      </c>
      <c r="T217" s="2">
        <f t="shared" si="146"/>
        <v>0</v>
      </c>
      <c r="U217" s="2">
        <f>SUMIF(SmtRes!AQ212:'SmtRes'!AQ217,"=1",SmtRes!CV212:'SmtRes'!CV217)</f>
        <v>3.51702</v>
      </c>
      <c r="V217" s="2">
        <f>SUMIF(SmtRes!AQ212:'SmtRes'!AQ217,"=1",SmtRes!CW212:'SmtRes'!CW217)</f>
        <v>0</v>
      </c>
      <c r="W217" s="2">
        <f t="shared" si="147"/>
        <v>0</v>
      </c>
      <c r="X217" s="2">
        <f t="shared" si="148"/>
        <v>3710.2</v>
      </c>
      <c r="Y217" s="2">
        <f t="shared" si="149"/>
        <v>2207.7199999999998</v>
      </c>
      <c r="Z217" s="2"/>
      <c r="AA217" s="2">
        <v>92701116</v>
      </c>
      <c r="AB217" s="2">
        <f t="shared" si="150"/>
        <v>6068.7770339999997</v>
      </c>
      <c r="AC217" s="2">
        <f>ROUND((SUM(SmtRes!BQ212:'SmtRes'!BQ217)),6)</f>
        <v>143.47394399999999</v>
      </c>
      <c r="AD217" s="2">
        <f>ROUND((((SUM(SmtRes!BR212:'SmtRes'!BR217))-(0))+AE217),6)</f>
        <v>28.613250000000001</v>
      </c>
      <c r="AE217" s="2">
        <f t="shared" si="151"/>
        <v>0</v>
      </c>
      <c r="AF217" s="2">
        <f>ROUND((SUM(SmtRes!BT212:'SmtRes'!BT217)),6)</f>
        <v>5896.68984</v>
      </c>
      <c r="AG217" s="2">
        <f t="shared" si="152"/>
        <v>0</v>
      </c>
      <c r="AH217" s="2">
        <f>(SUM(SmtRes!BU212:'SmtRes'!BU217))</f>
        <v>6.7634999999999996</v>
      </c>
      <c r="AI217" s="2">
        <f>(0)</f>
        <v>0</v>
      </c>
      <c r="AJ217" s="2">
        <f t="shared" si="153"/>
        <v>0</v>
      </c>
      <c r="AK217" s="2">
        <v>4532.5873441999993</v>
      </c>
      <c r="AL217" s="2">
        <v>143.47394420000001</v>
      </c>
      <c r="AM217" s="2">
        <v>21.195</v>
      </c>
      <c r="AN217" s="2">
        <v>0</v>
      </c>
      <c r="AO217" s="2">
        <v>4367.9183999999996</v>
      </c>
      <c r="AP217" s="2">
        <v>0</v>
      </c>
      <c r="AQ217" s="2">
        <v>5.01</v>
      </c>
      <c r="AR217" s="2">
        <v>0</v>
      </c>
      <c r="AS217" s="2">
        <v>0</v>
      </c>
      <c r="AT217" s="2">
        <v>121</v>
      </c>
      <c r="AU217" s="2">
        <v>72</v>
      </c>
      <c r="AV217" s="2">
        <v>1</v>
      </c>
      <c r="AW217" s="2">
        <v>1</v>
      </c>
      <c r="AX217" s="2"/>
      <c r="AY217" s="2"/>
      <c r="AZ217" s="2">
        <v>1</v>
      </c>
      <c r="BA217" s="2">
        <v>1</v>
      </c>
      <c r="BB217" s="2">
        <v>1</v>
      </c>
      <c r="BC217" s="2">
        <v>1</v>
      </c>
      <c r="BD217" s="2" t="s">
        <v>3</v>
      </c>
      <c r="BE217" s="2" t="s">
        <v>3</v>
      </c>
      <c r="BF217" s="2" t="s">
        <v>3</v>
      </c>
      <c r="BG217" s="2" t="s">
        <v>3</v>
      </c>
      <c r="BH217" s="2">
        <v>0</v>
      </c>
      <c r="BI217" s="2">
        <v>1</v>
      </c>
      <c r="BJ217" s="2" t="s">
        <v>277</v>
      </c>
      <c r="BK217" s="2"/>
      <c r="BL217" s="2"/>
      <c r="BM217" s="2">
        <v>16001</v>
      </c>
      <c r="BN217" s="2">
        <v>0</v>
      </c>
      <c r="BO217" s="2" t="s">
        <v>3</v>
      </c>
      <c r="BP217" s="2">
        <v>0</v>
      </c>
      <c r="BQ217" s="2">
        <v>2</v>
      </c>
      <c r="BR217" s="2">
        <v>0</v>
      </c>
      <c r="BS217" s="2">
        <v>1</v>
      </c>
      <c r="BT217" s="2">
        <v>1</v>
      </c>
      <c r="BU217" s="2">
        <v>1</v>
      </c>
      <c r="BV217" s="2">
        <v>1</v>
      </c>
      <c r="BW217" s="2">
        <v>1</v>
      </c>
      <c r="BX217" s="2">
        <v>1</v>
      </c>
      <c r="BY217" s="2" t="s">
        <v>3</v>
      </c>
      <c r="BZ217" s="2">
        <v>121</v>
      </c>
      <c r="CA217" s="2">
        <v>72</v>
      </c>
      <c r="CB217" s="2" t="s">
        <v>3</v>
      </c>
      <c r="CC217" s="2"/>
      <c r="CD217" s="2"/>
      <c r="CE217" s="2">
        <v>0</v>
      </c>
      <c r="CF217" s="2">
        <v>0</v>
      </c>
      <c r="CG217" s="2">
        <v>0</v>
      </c>
      <c r="CH217" s="2"/>
      <c r="CI217" s="2"/>
      <c r="CJ217" s="2"/>
      <c r="CK217" s="2"/>
      <c r="CL217" s="2"/>
      <c r="CM217" s="2">
        <v>0</v>
      </c>
      <c r="CN217" s="7" t="s">
        <v>683</v>
      </c>
      <c r="CO217" s="2">
        <v>0</v>
      </c>
      <c r="CP217" s="2">
        <f t="shared" si="154"/>
        <v>3200.98</v>
      </c>
      <c r="CQ217" s="2">
        <f>SUMIF(SmtRes!AQ212:'SmtRes'!AQ217,"=1",SmtRes!AA212:'SmtRes'!AA217)</f>
        <v>73173.89</v>
      </c>
      <c r="CR217" s="2">
        <f>SUMIF(SmtRes!AQ212:'SmtRes'!AQ217,"=1",SmtRes!AB212:'SmtRes'!AB217)</f>
        <v>20.21</v>
      </c>
      <c r="CS217" s="2">
        <f>SUMIF(SmtRes!AQ212:'SmtRes'!AQ217,"=1",SmtRes!AC212:'SmtRes'!AC217)</f>
        <v>0</v>
      </c>
      <c r="CT217" s="2">
        <f>SUMIF(SmtRes!AQ212:'SmtRes'!AQ217,"=1",SmtRes!AD212:'SmtRes'!AD217)</f>
        <v>871.84</v>
      </c>
      <c r="CU217" s="2">
        <f t="shared" si="155"/>
        <v>0</v>
      </c>
      <c r="CV217" s="2">
        <f>SUMIF(SmtRes!AQ212:'SmtRes'!AQ217,"=1",SmtRes!BU212:'SmtRes'!BU217)</f>
        <v>6.7634999999999996</v>
      </c>
      <c r="CW217" s="2">
        <f>SUMIF(SmtRes!AQ212:'SmtRes'!AQ217,"=1",SmtRes!BV212:'SmtRes'!BV217)</f>
        <v>0</v>
      </c>
      <c r="CX217" s="2">
        <f t="shared" si="156"/>
        <v>0</v>
      </c>
      <c r="CY217" s="2">
        <f t="shared" si="157"/>
        <v>3710.1988000000001</v>
      </c>
      <c r="CZ217" s="2">
        <f t="shared" si="158"/>
        <v>2207.7215999999999</v>
      </c>
      <c r="DA217" s="2"/>
      <c r="DB217" s="2">
        <v>24</v>
      </c>
      <c r="DC217" s="2" t="s">
        <v>3</v>
      </c>
      <c r="DD217" s="2" t="s">
        <v>3</v>
      </c>
      <c r="DE217" s="2" t="s">
        <v>131</v>
      </c>
      <c r="DF217" s="2" t="s">
        <v>131</v>
      </c>
      <c r="DG217" s="2" t="s">
        <v>131</v>
      </c>
      <c r="DH217" s="2" t="s">
        <v>3</v>
      </c>
      <c r="DI217" s="2" t="s">
        <v>131</v>
      </c>
      <c r="DJ217" s="2" t="s">
        <v>131</v>
      </c>
      <c r="DK217" s="2" t="s">
        <v>3</v>
      </c>
      <c r="DL217" s="2" t="s">
        <v>3</v>
      </c>
      <c r="DM217" s="2" t="s">
        <v>3</v>
      </c>
      <c r="DN217" s="2">
        <v>0</v>
      </c>
      <c r="DO217" s="2">
        <v>0</v>
      </c>
      <c r="DP217" s="2">
        <v>1</v>
      </c>
      <c r="DQ217" s="2">
        <v>1</v>
      </c>
      <c r="DR217" s="2"/>
      <c r="DS217" s="2"/>
      <c r="DT217" s="2"/>
      <c r="DU217" s="2">
        <v>1003</v>
      </c>
      <c r="DV217" s="2" t="s">
        <v>216</v>
      </c>
      <c r="DW217" s="2" t="s">
        <v>216</v>
      </c>
      <c r="DX217" s="2">
        <v>100</v>
      </c>
      <c r="DY217" s="2"/>
      <c r="DZ217" s="2" t="s">
        <v>3</v>
      </c>
      <c r="EA217" s="2" t="s">
        <v>3</v>
      </c>
      <c r="EB217" s="2" t="s">
        <v>3</v>
      </c>
      <c r="EC217" s="2" t="s">
        <v>3</v>
      </c>
      <c r="ED217" s="2"/>
      <c r="EE217" s="2">
        <v>89369858</v>
      </c>
      <c r="EF217" s="2">
        <v>2</v>
      </c>
      <c r="EG217" s="2" t="s">
        <v>159</v>
      </c>
      <c r="EH217" s="2">
        <v>16</v>
      </c>
      <c r="EI217" s="2" t="s">
        <v>160</v>
      </c>
      <c r="EJ217" s="2">
        <v>1</v>
      </c>
      <c r="EK217" s="2">
        <v>16001</v>
      </c>
      <c r="EL217" s="2" t="s">
        <v>161</v>
      </c>
      <c r="EM217" s="2" t="s">
        <v>162</v>
      </c>
      <c r="EN217" s="2"/>
      <c r="EO217" s="2" t="s">
        <v>163</v>
      </c>
      <c r="EP217" s="2"/>
      <c r="EQ217" s="2">
        <v>0</v>
      </c>
      <c r="ER217" s="2">
        <v>0</v>
      </c>
      <c r="ES217" s="2">
        <v>0</v>
      </c>
      <c r="ET217" s="2">
        <v>0</v>
      </c>
      <c r="EU217" s="2">
        <v>0</v>
      </c>
      <c r="EV217" s="2">
        <v>0</v>
      </c>
      <c r="EW217" s="2">
        <v>5.01</v>
      </c>
      <c r="EX217" s="2">
        <v>0</v>
      </c>
      <c r="EY217" s="2">
        <v>0</v>
      </c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>
        <v>0</v>
      </c>
      <c r="FR217" s="2">
        <v>0</v>
      </c>
      <c r="FS217" s="2">
        <v>0</v>
      </c>
      <c r="FT217" s="2"/>
      <c r="FU217" s="2"/>
      <c r="FV217" s="2"/>
      <c r="FW217" s="2"/>
      <c r="FX217" s="2">
        <v>121</v>
      </c>
      <c r="FY217" s="2">
        <v>72</v>
      </c>
      <c r="FZ217" s="2"/>
      <c r="GA217" s="2" t="s">
        <v>3</v>
      </c>
      <c r="GB217" s="2"/>
      <c r="GC217" s="2"/>
      <c r="GD217" s="2">
        <v>1</v>
      </c>
      <c r="GE217" s="2"/>
      <c r="GF217" s="2">
        <v>675764042</v>
      </c>
      <c r="GG217" s="2">
        <v>2</v>
      </c>
      <c r="GH217" s="2">
        <v>1</v>
      </c>
      <c r="GI217" s="2">
        <v>-2</v>
      </c>
      <c r="GJ217" s="2">
        <v>0</v>
      </c>
      <c r="GK217" s="2">
        <v>0</v>
      </c>
      <c r="GL217" s="2">
        <f t="shared" si="159"/>
        <v>0</v>
      </c>
      <c r="GM217" s="2">
        <f t="shared" si="160"/>
        <v>9118.9</v>
      </c>
      <c r="GN217" s="2">
        <f t="shared" si="161"/>
        <v>9118.9</v>
      </c>
      <c r="GO217" s="2">
        <f t="shared" si="162"/>
        <v>0</v>
      </c>
      <c r="GP217" s="2">
        <f t="shared" si="163"/>
        <v>0</v>
      </c>
      <c r="GQ217" s="2"/>
      <c r="GR217" s="2">
        <v>0</v>
      </c>
      <c r="GS217" s="2">
        <v>3</v>
      </c>
      <c r="GT217" s="2">
        <v>0</v>
      </c>
      <c r="GU217" s="2" t="s">
        <v>3</v>
      </c>
      <c r="GV217" s="2">
        <f t="shared" si="164"/>
        <v>0</v>
      </c>
      <c r="GW217" s="2">
        <v>1</v>
      </c>
      <c r="GX217" s="2">
        <f t="shared" si="165"/>
        <v>0</v>
      </c>
      <c r="GY217" s="2"/>
      <c r="GZ217" s="2"/>
      <c r="HA217" s="2">
        <v>0</v>
      </c>
      <c r="HB217" s="2">
        <v>0</v>
      </c>
      <c r="HC217" s="2">
        <f t="shared" si="166"/>
        <v>0</v>
      </c>
      <c r="HD217" s="2"/>
      <c r="HE217" s="2" t="s">
        <v>3</v>
      </c>
      <c r="HF217" s="2" t="s">
        <v>3</v>
      </c>
      <c r="HG217" s="2"/>
      <c r="HH217" s="2"/>
      <c r="HI217" s="2"/>
      <c r="HJ217" s="2"/>
      <c r="HK217" s="2"/>
      <c r="HL217" s="2"/>
      <c r="HM217" s="2" t="s">
        <v>3</v>
      </c>
      <c r="HN217" s="2" t="s">
        <v>164</v>
      </c>
      <c r="HO217" s="2" t="s">
        <v>165</v>
      </c>
      <c r="HP217" s="2" t="s">
        <v>160</v>
      </c>
      <c r="HQ217" s="2" t="s">
        <v>160</v>
      </c>
      <c r="HR217" s="2"/>
      <c r="HS217" s="2">
        <v>0</v>
      </c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>
        <v>0</v>
      </c>
      <c r="IL217" s="2"/>
      <c r="IM217" s="2"/>
      <c r="IN217" s="2"/>
      <c r="IO217" s="2"/>
      <c r="IP217" s="2"/>
      <c r="IQ217" s="2"/>
      <c r="IR217" s="2"/>
      <c r="IS217" s="2"/>
      <c r="IT217" s="2"/>
      <c r="IU217" s="2"/>
    </row>
    <row r="218" spans="1:255" ht="409.5" x14ac:dyDescent="0.2">
      <c r="A218" s="2">
        <v>17</v>
      </c>
      <c r="B218" s="2">
        <v>1</v>
      </c>
      <c r="C218" s="2">
        <f>ROW(SmtRes!A223)</f>
        <v>223</v>
      </c>
      <c r="D218" s="2">
        <f>ROW(EtalonRes!A225)</f>
        <v>225</v>
      </c>
      <c r="E218" s="2" t="s">
        <v>284</v>
      </c>
      <c r="F218" s="2" t="s">
        <v>285</v>
      </c>
      <c r="G218" s="2" t="s">
        <v>286</v>
      </c>
      <c r="H218" s="2" t="s">
        <v>216</v>
      </c>
      <c r="I218" s="2">
        <f>ROUND((46+10)/100,7)</f>
        <v>0.56000000000000005</v>
      </c>
      <c r="J218" s="2">
        <v>0</v>
      </c>
      <c r="K218" s="2">
        <f>ROUND((46+10)/100,7)</f>
        <v>0.56000000000000005</v>
      </c>
      <c r="L218" s="2"/>
      <c r="M218" s="2"/>
      <c r="N218" s="2"/>
      <c r="O218" s="2">
        <f t="shared" si="145"/>
        <v>3829.68</v>
      </c>
      <c r="P218" s="2">
        <f>SUMIF(SmtRes!AQ218:'SmtRes'!AQ223,"=1",SmtRes!DF218:'SmtRes'!DF223)</f>
        <v>504.61</v>
      </c>
      <c r="Q218" s="2">
        <f>SUMIF(SmtRes!AQ218:'SmtRes'!AQ223,"=1",SmtRes!DG218:'SmtRes'!DG223)</f>
        <v>22.92</v>
      </c>
      <c r="R218" s="2">
        <f>SUMIF(SmtRes!AQ218:'SmtRes'!AQ223,"=1",SmtRes!DH218:'SmtRes'!DH223)</f>
        <v>0</v>
      </c>
      <c r="S218" s="2">
        <f>SUMIF(SmtRes!AQ218:'SmtRes'!AQ223,"=1",SmtRes!DI218:'SmtRes'!DI223)</f>
        <v>3302.15</v>
      </c>
      <c r="T218" s="2">
        <f t="shared" si="146"/>
        <v>0</v>
      </c>
      <c r="U218" s="2">
        <f>SUMIF(SmtRes!AQ218:'SmtRes'!AQ223,"=1",SmtRes!CV218:'SmtRes'!CV223)</f>
        <v>3.78756</v>
      </c>
      <c r="V218" s="2">
        <f>SUMIF(SmtRes!AQ218:'SmtRes'!AQ223,"=1",SmtRes!CW218:'SmtRes'!CW223)</f>
        <v>0</v>
      </c>
      <c r="W218" s="2">
        <f t="shared" si="147"/>
        <v>0</v>
      </c>
      <c r="X218" s="2">
        <f t="shared" si="148"/>
        <v>3995.6</v>
      </c>
      <c r="Y218" s="2">
        <f t="shared" si="149"/>
        <v>2377.5500000000002</v>
      </c>
      <c r="Z218" s="2"/>
      <c r="AA218" s="2">
        <v>92701116</v>
      </c>
      <c r="AB218" s="2">
        <f t="shared" si="150"/>
        <v>6515.1520339999997</v>
      </c>
      <c r="AC218" s="2">
        <f>ROUND((SUM(SmtRes!BQ218:'SmtRes'!BQ223)),6)</f>
        <v>589.84894399999996</v>
      </c>
      <c r="AD218" s="2">
        <f>ROUND((((SUM(SmtRes!BR218:'SmtRes'!BR223))-(0))+AE218),6)</f>
        <v>28.613250000000001</v>
      </c>
      <c r="AE218" s="2">
        <f t="shared" si="151"/>
        <v>0</v>
      </c>
      <c r="AF218" s="2">
        <f>ROUND((SUM(SmtRes!BT218:'SmtRes'!BT223)),6)</f>
        <v>5896.68984</v>
      </c>
      <c r="AG218" s="2">
        <f t="shared" si="152"/>
        <v>0</v>
      </c>
      <c r="AH218" s="2">
        <f>(SUM(SmtRes!BU218:'SmtRes'!BU223))</f>
        <v>6.7634999999999996</v>
      </c>
      <c r="AI218" s="2">
        <f>(0)</f>
        <v>0</v>
      </c>
      <c r="AJ218" s="2">
        <f t="shared" si="153"/>
        <v>0</v>
      </c>
      <c r="AK218" s="2">
        <v>4978.9623441999993</v>
      </c>
      <c r="AL218" s="2">
        <v>589.84894420000012</v>
      </c>
      <c r="AM218" s="2">
        <v>21.195</v>
      </c>
      <c r="AN218" s="2">
        <v>0</v>
      </c>
      <c r="AO218" s="2">
        <v>4367.9183999999996</v>
      </c>
      <c r="AP218" s="2">
        <v>0</v>
      </c>
      <c r="AQ218" s="2">
        <v>5.01</v>
      </c>
      <c r="AR218" s="2">
        <v>0</v>
      </c>
      <c r="AS218" s="2">
        <v>0</v>
      </c>
      <c r="AT218" s="2">
        <v>121</v>
      </c>
      <c r="AU218" s="2">
        <v>72</v>
      </c>
      <c r="AV218" s="2">
        <v>1</v>
      </c>
      <c r="AW218" s="2">
        <v>1</v>
      </c>
      <c r="AX218" s="2"/>
      <c r="AY218" s="2"/>
      <c r="AZ218" s="2">
        <v>1</v>
      </c>
      <c r="BA218" s="2">
        <v>1</v>
      </c>
      <c r="BB218" s="2">
        <v>1</v>
      </c>
      <c r="BC218" s="2">
        <v>1</v>
      </c>
      <c r="BD218" s="2" t="s">
        <v>3</v>
      </c>
      <c r="BE218" s="2" t="s">
        <v>3</v>
      </c>
      <c r="BF218" s="2" t="s">
        <v>3</v>
      </c>
      <c r="BG218" s="2" t="s">
        <v>3</v>
      </c>
      <c r="BH218" s="2">
        <v>0</v>
      </c>
      <c r="BI218" s="2">
        <v>1</v>
      </c>
      <c r="BJ218" s="2" t="s">
        <v>287</v>
      </c>
      <c r="BK218" s="2"/>
      <c r="BL218" s="2"/>
      <c r="BM218" s="2">
        <v>16001</v>
      </c>
      <c r="BN218" s="2">
        <v>0</v>
      </c>
      <c r="BO218" s="2" t="s">
        <v>3</v>
      </c>
      <c r="BP218" s="2">
        <v>0</v>
      </c>
      <c r="BQ218" s="2">
        <v>2</v>
      </c>
      <c r="BR218" s="2">
        <v>0</v>
      </c>
      <c r="BS218" s="2">
        <v>1</v>
      </c>
      <c r="BT218" s="2">
        <v>1</v>
      </c>
      <c r="BU218" s="2">
        <v>1</v>
      </c>
      <c r="BV218" s="2">
        <v>1</v>
      </c>
      <c r="BW218" s="2">
        <v>1</v>
      </c>
      <c r="BX218" s="2">
        <v>1</v>
      </c>
      <c r="BY218" s="2" t="s">
        <v>3</v>
      </c>
      <c r="BZ218" s="2">
        <v>121</v>
      </c>
      <c r="CA218" s="2">
        <v>72</v>
      </c>
      <c r="CB218" s="2" t="s">
        <v>3</v>
      </c>
      <c r="CC218" s="2"/>
      <c r="CD218" s="2"/>
      <c r="CE218" s="2">
        <v>0</v>
      </c>
      <c r="CF218" s="2">
        <v>0</v>
      </c>
      <c r="CG218" s="2">
        <v>0</v>
      </c>
      <c r="CH218" s="2"/>
      <c r="CI218" s="2"/>
      <c r="CJ218" s="2"/>
      <c r="CK218" s="2"/>
      <c r="CL218" s="2"/>
      <c r="CM218" s="2">
        <v>0</v>
      </c>
      <c r="CN218" s="7" t="s">
        <v>683</v>
      </c>
      <c r="CO218" s="2">
        <v>0</v>
      </c>
      <c r="CP218" s="2">
        <f t="shared" si="154"/>
        <v>3829.6800000000003</v>
      </c>
      <c r="CQ218" s="2">
        <f>SUMIF(SmtRes!AQ218:'SmtRes'!AQ223,"=1",SmtRes!AA218:'SmtRes'!AA223)</f>
        <v>73173.89</v>
      </c>
      <c r="CR218" s="2">
        <f>SUMIF(SmtRes!AQ218:'SmtRes'!AQ223,"=1",SmtRes!AB218:'SmtRes'!AB223)</f>
        <v>20.21</v>
      </c>
      <c r="CS218" s="2">
        <f>SUMIF(SmtRes!AQ218:'SmtRes'!AQ223,"=1",SmtRes!AC218:'SmtRes'!AC223)</f>
        <v>0</v>
      </c>
      <c r="CT218" s="2">
        <f>SUMIF(SmtRes!AQ218:'SmtRes'!AQ223,"=1",SmtRes!AD218:'SmtRes'!AD223)</f>
        <v>871.84</v>
      </c>
      <c r="CU218" s="2">
        <f t="shared" si="155"/>
        <v>0</v>
      </c>
      <c r="CV218" s="2">
        <f>SUMIF(SmtRes!AQ218:'SmtRes'!AQ223,"=1",SmtRes!BU218:'SmtRes'!BU223)</f>
        <v>6.7634999999999996</v>
      </c>
      <c r="CW218" s="2">
        <f>SUMIF(SmtRes!AQ218:'SmtRes'!AQ223,"=1",SmtRes!BV218:'SmtRes'!BV223)</f>
        <v>0</v>
      </c>
      <c r="CX218" s="2">
        <f t="shared" si="156"/>
        <v>0</v>
      </c>
      <c r="CY218" s="2">
        <f t="shared" si="157"/>
        <v>3995.6015000000002</v>
      </c>
      <c r="CZ218" s="2">
        <f t="shared" si="158"/>
        <v>2377.5480000000002</v>
      </c>
      <c r="DA218" s="2"/>
      <c r="DB218" s="2">
        <v>25</v>
      </c>
      <c r="DC218" s="2" t="s">
        <v>3</v>
      </c>
      <c r="DD218" s="2" t="s">
        <v>3</v>
      </c>
      <c r="DE218" s="2" t="s">
        <v>131</v>
      </c>
      <c r="DF218" s="2" t="s">
        <v>131</v>
      </c>
      <c r="DG218" s="2" t="s">
        <v>131</v>
      </c>
      <c r="DH218" s="2" t="s">
        <v>3</v>
      </c>
      <c r="DI218" s="2" t="s">
        <v>131</v>
      </c>
      <c r="DJ218" s="2" t="s">
        <v>131</v>
      </c>
      <c r="DK218" s="2" t="s">
        <v>3</v>
      </c>
      <c r="DL218" s="2" t="s">
        <v>3</v>
      </c>
      <c r="DM218" s="2" t="s">
        <v>3</v>
      </c>
      <c r="DN218" s="2">
        <v>0</v>
      </c>
      <c r="DO218" s="2">
        <v>0</v>
      </c>
      <c r="DP218" s="2">
        <v>1</v>
      </c>
      <c r="DQ218" s="2">
        <v>1</v>
      </c>
      <c r="DR218" s="2"/>
      <c r="DS218" s="2"/>
      <c r="DT218" s="2"/>
      <c r="DU218" s="2">
        <v>1003</v>
      </c>
      <c r="DV218" s="2" t="s">
        <v>216</v>
      </c>
      <c r="DW218" s="2" t="s">
        <v>216</v>
      </c>
      <c r="DX218" s="2">
        <v>100</v>
      </c>
      <c r="DY218" s="2"/>
      <c r="DZ218" s="2" t="s">
        <v>3</v>
      </c>
      <c r="EA218" s="2" t="s">
        <v>3</v>
      </c>
      <c r="EB218" s="2" t="s">
        <v>3</v>
      </c>
      <c r="EC218" s="2" t="s">
        <v>3</v>
      </c>
      <c r="ED218" s="2"/>
      <c r="EE218" s="2">
        <v>89369858</v>
      </c>
      <c r="EF218" s="2">
        <v>2</v>
      </c>
      <c r="EG218" s="2" t="s">
        <v>159</v>
      </c>
      <c r="EH218" s="2">
        <v>16</v>
      </c>
      <c r="EI218" s="2" t="s">
        <v>160</v>
      </c>
      <c r="EJ218" s="2">
        <v>1</v>
      </c>
      <c r="EK218" s="2">
        <v>16001</v>
      </c>
      <c r="EL218" s="2" t="s">
        <v>161</v>
      </c>
      <c r="EM218" s="2" t="s">
        <v>162</v>
      </c>
      <c r="EN218" s="2"/>
      <c r="EO218" s="2" t="s">
        <v>163</v>
      </c>
      <c r="EP218" s="2"/>
      <c r="EQ218" s="2">
        <v>0</v>
      </c>
      <c r="ER218" s="2">
        <v>0</v>
      </c>
      <c r="ES218" s="2">
        <v>0</v>
      </c>
      <c r="ET218" s="2">
        <v>0</v>
      </c>
      <c r="EU218" s="2">
        <v>0</v>
      </c>
      <c r="EV218" s="2">
        <v>0</v>
      </c>
      <c r="EW218" s="2">
        <v>5.01</v>
      </c>
      <c r="EX218" s="2">
        <v>0</v>
      </c>
      <c r="EY218" s="2">
        <v>0</v>
      </c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>
        <v>0</v>
      </c>
      <c r="FR218" s="2">
        <v>0</v>
      </c>
      <c r="FS218" s="2">
        <v>0</v>
      </c>
      <c r="FT218" s="2"/>
      <c r="FU218" s="2"/>
      <c r="FV218" s="2"/>
      <c r="FW218" s="2"/>
      <c r="FX218" s="2">
        <v>121</v>
      </c>
      <c r="FY218" s="2">
        <v>72</v>
      </c>
      <c r="FZ218" s="2"/>
      <c r="GA218" s="2" t="s">
        <v>3</v>
      </c>
      <c r="GB218" s="2"/>
      <c r="GC218" s="2"/>
      <c r="GD218" s="2">
        <v>1</v>
      </c>
      <c r="GE218" s="2"/>
      <c r="GF218" s="2">
        <v>2118276864</v>
      </c>
      <c r="GG218" s="2">
        <v>2</v>
      </c>
      <c r="GH218" s="2">
        <v>1</v>
      </c>
      <c r="GI218" s="2">
        <v>-2</v>
      </c>
      <c r="GJ218" s="2">
        <v>0</v>
      </c>
      <c r="GK218" s="2">
        <v>0</v>
      </c>
      <c r="GL218" s="2">
        <f t="shared" si="159"/>
        <v>0</v>
      </c>
      <c r="GM218" s="2">
        <f t="shared" si="160"/>
        <v>10202.83</v>
      </c>
      <c r="GN218" s="2">
        <f t="shared" si="161"/>
        <v>10202.83</v>
      </c>
      <c r="GO218" s="2">
        <f t="shared" si="162"/>
        <v>0</v>
      </c>
      <c r="GP218" s="2">
        <f t="shared" si="163"/>
        <v>0</v>
      </c>
      <c r="GQ218" s="2"/>
      <c r="GR218" s="2">
        <v>0</v>
      </c>
      <c r="GS218" s="2">
        <v>3</v>
      </c>
      <c r="GT218" s="2">
        <v>0</v>
      </c>
      <c r="GU218" s="2" t="s">
        <v>3</v>
      </c>
      <c r="GV218" s="2">
        <f t="shared" si="164"/>
        <v>0</v>
      </c>
      <c r="GW218" s="2">
        <v>1</v>
      </c>
      <c r="GX218" s="2">
        <f t="shared" si="165"/>
        <v>0</v>
      </c>
      <c r="GY218" s="2"/>
      <c r="GZ218" s="2"/>
      <c r="HA218" s="2">
        <v>0</v>
      </c>
      <c r="HB218" s="2">
        <v>0</v>
      </c>
      <c r="HC218" s="2">
        <f t="shared" si="166"/>
        <v>0</v>
      </c>
      <c r="HD218" s="2"/>
      <c r="HE218" s="2" t="s">
        <v>3</v>
      </c>
      <c r="HF218" s="2" t="s">
        <v>3</v>
      </c>
      <c r="HG218" s="2"/>
      <c r="HH218" s="2"/>
      <c r="HI218" s="2"/>
      <c r="HJ218" s="2"/>
      <c r="HK218" s="2"/>
      <c r="HL218" s="2"/>
      <c r="HM218" s="2" t="s">
        <v>3</v>
      </c>
      <c r="HN218" s="2" t="s">
        <v>164</v>
      </c>
      <c r="HO218" s="2" t="s">
        <v>165</v>
      </c>
      <c r="HP218" s="2" t="s">
        <v>160</v>
      </c>
      <c r="HQ218" s="2" t="s">
        <v>160</v>
      </c>
      <c r="HR218" s="2"/>
      <c r="HS218" s="2">
        <v>0</v>
      </c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>
        <v>0</v>
      </c>
      <c r="IL218" s="2"/>
      <c r="IM218" s="2"/>
      <c r="IN218" s="2"/>
      <c r="IO218" s="2"/>
      <c r="IP218" s="2"/>
      <c r="IQ218" s="2"/>
      <c r="IR218" s="2"/>
      <c r="IS218" s="2"/>
      <c r="IT218" s="2"/>
      <c r="IU218" s="2"/>
    </row>
    <row r="219" spans="1:255" x14ac:dyDescent="0.2">
      <c r="A219" s="2">
        <v>17</v>
      </c>
      <c r="B219" s="2">
        <v>1</v>
      </c>
      <c r="C219" s="2">
        <f>ROW(SmtRes!A229)</f>
        <v>229</v>
      </c>
      <c r="D219" s="2">
        <f>ROW(EtalonRes!A231)</f>
        <v>231</v>
      </c>
      <c r="E219" s="2" t="s">
        <v>3</v>
      </c>
      <c r="F219" s="2" t="s">
        <v>288</v>
      </c>
      <c r="G219" s="2" t="s">
        <v>289</v>
      </c>
      <c r="H219" s="2" t="s">
        <v>21</v>
      </c>
      <c r="I219" s="2">
        <f>ROUND((3)/100,7)</f>
        <v>0.03</v>
      </c>
      <c r="J219" s="2">
        <v>0</v>
      </c>
      <c r="K219" s="2">
        <f>ROUND((3)/100,7)</f>
        <v>0.03</v>
      </c>
      <c r="L219" s="2"/>
      <c r="M219" s="2"/>
      <c r="N219" s="2"/>
      <c r="O219" s="2">
        <f t="shared" si="145"/>
        <v>3730.98</v>
      </c>
      <c r="P219" s="2">
        <f>SUMIF(SmtRes!AQ224:'SmtRes'!AQ229,"=1",SmtRes!DF224:'SmtRes'!DF229)</f>
        <v>127.36000000000001</v>
      </c>
      <c r="Q219" s="2">
        <f>SUMIF(SmtRes!AQ224:'SmtRes'!AQ229,"=1",SmtRes!DG224:'SmtRes'!DG229)</f>
        <v>0</v>
      </c>
      <c r="R219" s="2">
        <f>SUMIF(SmtRes!AQ224:'SmtRes'!AQ229,"=1",SmtRes!DH224:'SmtRes'!DH229)</f>
        <v>0</v>
      </c>
      <c r="S219" s="2">
        <f>SUMIF(SmtRes!AQ224:'SmtRes'!AQ229,"=1",SmtRes!DI224:'SmtRes'!DI229)</f>
        <v>3603.62</v>
      </c>
      <c r="T219" s="2">
        <f t="shared" si="146"/>
        <v>0</v>
      </c>
      <c r="U219" s="2">
        <f>SUMIF(SmtRes!AQ224:'SmtRes'!AQ229,"=1",SmtRes!CV224:'SmtRes'!CV229)</f>
        <v>5.55</v>
      </c>
      <c r="V219" s="2">
        <f>SUMIF(SmtRes!AQ224:'SmtRes'!AQ229,"=1",SmtRes!CW224:'SmtRes'!CW229)</f>
        <v>0</v>
      </c>
      <c r="W219" s="2">
        <f t="shared" si="147"/>
        <v>0</v>
      </c>
      <c r="X219" s="2">
        <f t="shared" si="148"/>
        <v>3711.73</v>
      </c>
      <c r="Y219" s="2">
        <f t="shared" si="149"/>
        <v>1873.88</v>
      </c>
      <c r="Z219" s="2"/>
      <c r="AA219" s="2">
        <v>-1</v>
      </c>
      <c r="AB219" s="2">
        <f t="shared" si="150"/>
        <v>123447.12705</v>
      </c>
      <c r="AC219" s="2">
        <f>ROUND((SUM(SmtRes!BQ224:'SmtRes'!BQ229)),6)</f>
        <v>3326.6270500000001</v>
      </c>
      <c r="AD219" s="2">
        <f>ROUND((((0)-(0))+AE219),6)</f>
        <v>0</v>
      </c>
      <c r="AE219" s="2">
        <f t="shared" si="151"/>
        <v>0</v>
      </c>
      <c r="AF219" s="2">
        <f>ROUND((SUM(SmtRes!BT224:'SmtRes'!BT229)),6)</f>
        <v>120120.5</v>
      </c>
      <c r="AG219" s="2">
        <f t="shared" si="152"/>
        <v>0</v>
      </c>
      <c r="AH219" s="2">
        <f>(SUM(SmtRes!BU224:'SmtRes'!BU229))</f>
        <v>185</v>
      </c>
      <c r="AI219" s="2">
        <f>(0)</f>
        <v>0</v>
      </c>
      <c r="AJ219" s="2">
        <f t="shared" si="153"/>
        <v>0</v>
      </c>
      <c r="AK219" s="2">
        <v>123447.12704999998</v>
      </c>
      <c r="AL219" s="2">
        <v>3326.6270500000001</v>
      </c>
      <c r="AM219" s="2">
        <v>0</v>
      </c>
      <c r="AN219" s="2">
        <v>0</v>
      </c>
      <c r="AO219" s="2">
        <v>120120.49999999999</v>
      </c>
      <c r="AP219" s="2">
        <v>0</v>
      </c>
      <c r="AQ219" s="2">
        <v>185</v>
      </c>
      <c r="AR219" s="2">
        <v>0</v>
      </c>
      <c r="AS219" s="2">
        <v>0</v>
      </c>
      <c r="AT219" s="2">
        <v>103</v>
      </c>
      <c r="AU219" s="2">
        <v>52</v>
      </c>
      <c r="AV219" s="2">
        <v>1</v>
      </c>
      <c r="AW219" s="2">
        <v>1</v>
      </c>
      <c r="AX219" s="2"/>
      <c r="AY219" s="2"/>
      <c r="AZ219" s="2">
        <v>1</v>
      </c>
      <c r="BA219" s="2">
        <v>1</v>
      </c>
      <c r="BB219" s="2">
        <v>1</v>
      </c>
      <c r="BC219" s="2">
        <v>1</v>
      </c>
      <c r="BD219" s="2" t="s">
        <v>3</v>
      </c>
      <c r="BE219" s="2" t="s">
        <v>3</v>
      </c>
      <c r="BF219" s="2" t="s">
        <v>3</v>
      </c>
      <c r="BG219" s="2" t="s">
        <v>3</v>
      </c>
      <c r="BH219" s="2">
        <v>0</v>
      </c>
      <c r="BI219" s="2">
        <v>1</v>
      </c>
      <c r="BJ219" s="2" t="s">
        <v>290</v>
      </c>
      <c r="BK219" s="2"/>
      <c r="BL219" s="2"/>
      <c r="BM219" s="2">
        <v>65007</v>
      </c>
      <c r="BN219" s="2">
        <v>0</v>
      </c>
      <c r="BO219" s="2" t="s">
        <v>3</v>
      </c>
      <c r="BP219" s="2">
        <v>0</v>
      </c>
      <c r="BQ219" s="2">
        <v>6</v>
      </c>
      <c r="BR219" s="2">
        <v>0</v>
      </c>
      <c r="BS219" s="2">
        <v>1</v>
      </c>
      <c r="BT219" s="2">
        <v>1</v>
      </c>
      <c r="BU219" s="2">
        <v>1</v>
      </c>
      <c r="BV219" s="2">
        <v>1</v>
      </c>
      <c r="BW219" s="2">
        <v>1</v>
      </c>
      <c r="BX219" s="2">
        <v>1</v>
      </c>
      <c r="BY219" s="2" t="s">
        <v>3</v>
      </c>
      <c r="BZ219" s="2">
        <v>103</v>
      </c>
      <c r="CA219" s="2">
        <v>52</v>
      </c>
      <c r="CB219" s="2" t="s">
        <v>3</v>
      </c>
      <c r="CC219" s="2"/>
      <c r="CD219" s="2"/>
      <c r="CE219" s="2">
        <v>0</v>
      </c>
      <c r="CF219" s="2">
        <v>0</v>
      </c>
      <c r="CG219" s="2">
        <v>0</v>
      </c>
      <c r="CH219" s="2"/>
      <c r="CI219" s="2"/>
      <c r="CJ219" s="2"/>
      <c r="CK219" s="2"/>
      <c r="CL219" s="2"/>
      <c r="CM219" s="2">
        <v>0</v>
      </c>
      <c r="CN219" s="2" t="s">
        <v>3</v>
      </c>
      <c r="CO219" s="2">
        <v>0</v>
      </c>
      <c r="CP219" s="2">
        <f t="shared" si="154"/>
        <v>3730.98</v>
      </c>
      <c r="CQ219" s="2">
        <f>SUMIF(SmtRes!AQ224:'SmtRes'!AQ229,"=1",SmtRes!AA224:'SmtRes'!AA229)</f>
        <v>81461.76999999999</v>
      </c>
      <c r="CR219" s="2">
        <f>SUMIF(SmtRes!AQ224:'SmtRes'!AQ229,"=1",SmtRes!AB224:'SmtRes'!AB229)</f>
        <v>0</v>
      </c>
      <c r="CS219" s="2">
        <f>SUMIF(SmtRes!AQ224:'SmtRes'!AQ229,"=1",SmtRes!AC224:'SmtRes'!AC229)</f>
        <v>0</v>
      </c>
      <c r="CT219" s="2">
        <f>SUMIF(SmtRes!AQ224:'SmtRes'!AQ229,"=1",SmtRes!AD224:'SmtRes'!AD229)</f>
        <v>649.29999999999995</v>
      </c>
      <c r="CU219" s="2">
        <f t="shared" si="155"/>
        <v>0</v>
      </c>
      <c r="CV219" s="2">
        <f>SUMIF(SmtRes!AQ224:'SmtRes'!AQ229,"=1",SmtRes!BU224:'SmtRes'!BU229)</f>
        <v>185</v>
      </c>
      <c r="CW219" s="2">
        <f>SUMIF(SmtRes!AQ224:'SmtRes'!AQ229,"=1",SmtRes!BV224:'SmtRes'!BV229)</f>
        <v>0</v>
      </c>
      <c r="CX219" s="2">
        <f t="shared" si="156"/>
        <v>0</v>
      </c>
      <c r="CY219" s="2">
        <f t="shared" si="157"/>
        <v>3711.7285999999999</v>
      </c>
      <c r="CZ219" s="2">
        <f t="shared" si="158"/>
        <v>1873.8824</v>
      </c>
      <c r="DA219" s="2"/>
      <c r="DB219" s="2"/>
      <c r="DC219" s="2" t="s">
        <v>3</v>
      </c>
      <c r="DD219" s="2" t="s">
        <v>3</v>
      </c>
      <c r="DE219" s="2" t="s">
        <v>3</v>
      </c>
      <c r="DF219" s="2" t="s">
        <v>3</v>
      </c>
      <c r="DG219" s="2" t="s">
        <v>3</v>
      </c>
      <c r="DH219" s="2" t="s">
        <v>3</v>
      </c>
      <c r="DI219" s="2" t="s">
        <v>3</v>
      </c>
      <c r="DJ219" s="2" t="s">
        <v>3</v>
      </c>
      <c r="DK219" s="2" t="s">
        <v>3</v>
      </c>
      <c r="DL219" s="2" t="s">
        <v>3</v>
      </c>
      <c r="DM219" s="2" t="s">
        <v>3</v>
      </c>
      <c r="DN219" s="2">
        <v>0</v>
      </c>
      <c r="DO219" s="2">
        <v>0</v>
      </c>
      <c r="DP219" s="2">
        <v>1</v>
      </c>
      <c r="DQ219" s="2">
        <v>1</v>
      </c>
      <c r="DR219" s="2"/>
      <c r="DS219" s="2"/>
      <c r="DT219" s="2"/>
      <c r="DU219" s="2">
        <v>1013</v>
      </c>
      <c r="DV219" s="2" t="s">
        <v>21</v>
      </c>
      <c r="DW219" s="2" t="s">
        <v>21</v>
      </c>
      <c r="DX219" s="2">
        <v>1</v>
      </c>
      <c r="DY219" s="2"/>
      <c r="DZ219" s="2" t="s">
        <v>3</v>
      </c>
      <c r="EA219" s="2" t="s">
        <v>3</v>
      </c>
      <c r="EB219" s="2" t="s">
        <v>3</v>
      </c>
      <c r="EC219" s="2" t="s">
        <v>3</v>
      </c>
      <c r="ED219" s="2"/>
      <c r="EE219" s="2">
        <v>89369929</v>
      </c>
      <c r="EF219" s="2">
        <v>6</v>
      </c>
      <c r="EG219" s="2" t="s">
        <v>24</v>
      </c>
      <c r="EH219" s="2">
        <v>99</v>
      </c>
      <c r="EI219" s="2" t="s">
        <v>25</v>
      </c>
      <c r="EJ219" s="2">
        <v>1</v>
      </c>
      <c r="EK219" s="2">
        <v>65007</v>
      </c>
      <c r="EL219" s="2" t="s">
        <v>26</v>
      </c>
      <c r="EM219" s="2" t="s">
        <v>27</v>
      </c>
      <c r="EN219" s="2"/>
      <c r="EO219" s="2" t="s">
        <v>3</v>
      </c>
      <c r="EP219" s="2"/>
      <c r="EQ219" s="2">
        <v>1024</v>
      </c>
      <c r="ER219" s="2">
        <v>0</v>
      </c>
      <c r="ES219" s="2">
        <v>0</v>
      </c>
      <c r="ET219" s="2">
        <v>0</v>
      </c>
      <c r="EU219" s="2">
        <v>0</v>
      </c>
      <c r="EV219" s="2">
        <v>0</v>
      </c>
      <c r="EW219" s="2">
        <v>185</v>
      </c>
      <c r="EX219" s="2">
        <v>0</v>
      </c>
      <c r="EY219" s="2">
        <v>0</v>
      </c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>
        <v>0</v>
      </c>
      <c r="FR219" s="2">
        <v>0</v>
      </c>
      <c r="FS219" s="2">
        <v>0</v>
      </c>
      <c r="FT219" s="2"/>
      <c r="FU219" s="2"/>
      <c r="FV219" s="2"/>
      <c r="FW219" s="2"/>
      <c r="FX219" s="2">
        <v>103</v>
      </c>
      <c r="FY219" s="2">
        <v>52</v>
      </c>
      <c r="FZ219" s="2"/>
      <c r="GA219" s="2" t="s">
        <v>3</v>
      </c>
      <c r="GB219" s="2"/>
      <c r="GC219" s="2"/>
      <c r="GD219" s="2">
        <v>1</v>
      </c>
      <c r="GE219" s="2"/>
      <c r="GF219" s="2">
        <v>1678333361</v>
      </c>
      <c r="GG219" s="2">
        <v>2</v>
      </c>
      <c r="GH219" s="2">
        <v>1</v>
      </c>
      <c r="GI219" s="2">
        <v>-2</v>
      </c>
      <c r="GJ219" s="2">
        <v>0</v>
      </c>
      <c r="GK219" s="2">
        <v>0</v>
      </c>
      <c r="GL219" s="2">
        <f t="shared" si="159"/>
        <v>0</v>
      </c>
      <c r="GM219" s="2">
        <f t="shared" si="160"/>
        <v>9316.59</v>
      </c>
      <c r="GN219" s="2">
        <f t="shared" si="161"/>
        <v>9316.59</v>
      </c>
      <c r="GO219" s="2">
        <f t="shared" si="162"/>
        <v>0</v>
      </c>
      <c r="GP219" s="2">
        <f t="shared" si="163"/>
        <v>0</v>
      </c>
      <c r="GQ219" s="2"/>
      <c r="GR219" s="2">
        <v>0</v>
      </c>
      <c r="GS219" s="2">
        <v>3</v>
      </c>
      <c r="GT219" s="2">
        <v>0</v>
      </c>
      <c r="GU219" s="2" t="s">
        <v>3</v>
      </c>
      <c r="GV219" s="2">
        <f t="shared" si="164"/>
        <v>0</v>
      </c>
      <c r="GW219" s="2">
        <v>1</v>
      </c>
      <c r="GX219" s="2">
        <f t="shared" si="165"/>
        <v>0</v>
      </c>
      <c r="GY219" s="2"/>
      <c r="GZ219" s="2"/>
      <c r="HA219" s="2">
        <v>0</v>
      </c>
      <c r="HB219" s="2">
        <v>0</v>
      </c>
      <c r="HC219" s="2">
        <f t="shared" si="166"/>
        <v>0</v>
      </c>
      <c r="HD219" s="2"/>
      <c r="HE219" s="2" t="s">
        <v>3</v>
      </c>
      <c r="HF219" s="2" t="s">
        <v>3</v>
      </c>
      <c r="HG219" s="2"/>
      <c r="HH219" s="2"/>
      <c r="HI219" s="2"/>
      <c r="HJ219" s="2"/>
      <c r="HK219" s="2"/>
      <c r="HL219" s="2"/>
      <c r="HM219" s="2" t="s">
        <v>3</v>
      </c>
      <c r="HN219" s="2" t="s">
        <v>29</v>
      </c>
      <c r="HO219" s="2" t="s">
        <v>30</v>
      </c>
      <c r="HP219" s="2" t="s">
        <v>26</v>
      </c>
      <c r="HQ219" s="2" t="s">
        <v>26</v>
      </c>
      <c r="HR219" s="2"/>
      <c r="HS219" s="2">
        <v>0</v>
      </c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>
        <v>0</v>
      </c>
      <c r="IL219" s="2"/>
      <c r="IM219" s="2"/>
      <c r="IN219" s="2"/>
      <c r="IO219" s="2"/>
      <c r="IP219" s="2"/>
      <c r="IQ219" s="2"/>
      <c r="IR219" s="2"/>
      <c r="IS219" s="2"/>
      <c r="IT219" s="2"/>
      <c r="IU219" s="2"/>
    </row>
    <row r="220" spans="1:255" x14ac:dyDescent="0.2">
      <c r="A220" s="2">
        <v>17</v>
      </c>
      <c r="B220" s="2">
        <v>1</v>
      </c>
      <c r="C220" s="2">
        <f>ROW(SmtRes!A234)</f>
        <v>234</v>
      </c>
      <c r="D220" s="2">
        <f>ROW(EtalonRes!A236)</f>
        <v>236</v>
      </c>
      <c r="E220" s="2" t="s">
        <v>3</v>
      </c>
      <c r="F220" s="2" t="s">
        <v>291</v>
      </c>
      <c r="G220" s="2" t="s">
        <v>292</v>
      </c>
      <c r="H220" s="2" t="s">
        <v>129</v>
      </c>
      <c r="I220" s="2">
        <f>ROUND(3,7)</f>
        <v>3</v>
      </c>
      <c r="J220" s="2">
        <v>0</v>
      </c>
      <c r="K220" s="2">
        <f>ROUND(3,7)</f>
        <v>3</v>
      </c>
      <c r="L220" s="2"/>
      <c r="M220" s="2"/>
      <c r="N220" s="2"/>
      <c r="O220" s="2">
        <f t="shared" si="145"/>
        <v>3772.95</v>
      </c>
      <c r="P220" s="2">
        <f>SUMIF(SmtRes!AQ230:'SmtRes'!AQ234,"=1",SmtRes!DF230:'SmtRes'!DF234)</f>
        <v>16.950000000000003</v>
      </c>
      <c r="Q220" s="2">
        <f>SUMIF(SmtRes!AQ230:'SmtRes'!AQ234,"=1",SmtRes!DG230:'SmtRes'!DG234)</f>
        <v>30.220000000000002</v>
      </c>
      <c r="R220" s="2">
        <f>SUMIF(SmtRes!AQ230:'SmtRes'!AQ234,"=1",SmtRes!DH230:'SmtRes'!DH234)</f>
        <v>0</v>
      </c>
      <c r="S220" s="2">
        <f>SUMIF(SmtRes!AQ230:'SmtRes'!AQ234,"=1",SmtRes!DI230:'SmtRes'!DI234)</f>
        <v>3725.78</v>
      </c>
      <c r="T220" s="2">
        <f t="shared" si="146"/>
        <v>0</v>
      </c>
      <c r="U220" s="2">
        <f>SUMIF(SmtRes!AQ230:'SmtRes'!AQ234,"=1",SmtRes!CV230:'SmtRes'!CV234)</f>
        <v>5.16</v>
      </c>
      <c r="V220" s="2">
        <f>SUMIF(SmtRes!AQ230:'SmtRes'!AQ234,"=1",SmtRes!CW230:'SmtRes'!CW234)</f>
        <v>0</v>
      </c>
      <c r="W220" s="2">
        <f t="shared" si="147"/>
        <v>0</v>
      </c>
      <c r="X220" s="2">
        <f t="shared" si="148"/>
        <v>3837.55</v>
      </c>
      <c r="Y220" s="2">
        <f t="shared" si="149"/>
        <v>1937.41</v>
      </c>
      <c r="Z220" s="2"/>
      <c r="AA220" s="2">
        <v>-1</v>
      </c>
      <c r="AB220" s="2">
        <f t="shared" si="150"/>
        <v>1253.19616</v>
      </c>
      <c r="AC220" s="2">
        <f>ROUND((SUM(SmtRes!BQ230:'SmtRes'!BQ234)),6)</f>
        <v>3.1801599999999999</v>
      </c>
      <c r="AD220" s="2">
        <f>ROUND((((SUM(SmtRes!BR230:'SmtRes'!BR234))-(0))+AE220),6)</f>
        <v>8.09</v>
      </c>
      <c r="AE220" s="2">
        <f t="shared" si="151"/>
        <v>0</v>
      </c>
      <c r="AF220" s="2">
        <f>ROUND((SUM(SmtRes!BT230:'SmtRes'!BT234)),6)</f>
        <v>1241.9259999999999</v>
      </c>
      <c r="AG220" s="2">
        <f t="shared" si="152"/>
        <v>0</v>
      </c>
      <c r="AH220" s="2">
        <f>(SUM(SmtRes!BU230:'SmtRes'!BU234))</f>
        <v>1.72</v>
      </c>
      <c r="AI220" s="2">
        <f>(0)</f>
        <v>0</v>
      </c>
      <c r="AJ220" s="2">
        <f t="shared" si="153"/>
        <v>0</v>
      </c>
      <c r="AK220" s="2">
        <v>1253.19616</v>
      </c>
      <c r="AL220" s="2">
        <v>3.1801599999999999</v>
      </c>
      <c r="AM220" s="2">
        <v>8.09</v>
      </c>
      <c r="AN220" s="2">
        <v>0</v>
      </c>
      <c r="AO220" s="2">
        <v>1241.9259999999999</v>
      </c>
      <c r="AP220" s="2">
        <v>0</v>
      </c>
      <c r="AQ220" s="2">
        <v>1.72</v>
      </c>
      <c r="AR220" s="2">
        <v>0</v>
      </c>
      <c r="AS220" s="2">
        <v>0</v>
      </c>
      <c r="AT220" s="2">
        <v>103</v>
      </c>
      <c r="AU220" s="2">
        <v>52</v>
      </c>
      <c r="AV220" s="2">
        <v>1</v>
      </c>
      <c r="AW220" s="2">
        <v>1</v>
      </c>
      <c r="AX220" s="2"/>
      <c r="AY220" s="2"/>
      <c r="AZ220" s="2">
        <v>1</v>
      </c>
      <c r="BA220" s="2">
        <v>1</v>
      </c>
      <c r="BB220" s="2">
        <v>1</v>
      </c>
      <c r="BC220" s="2">
        <v>1</v>
      </c>
      <c r="BD220" s="2" t="s">
        <v>3</v>
      </c>
      <c r="BE220" s="2" t="s">
        <v>3</v>
      </c>
      <c r="BF220" s="2" t="s">
        <v>3</v>
      </c>
      <c r="BG220" s="2" t="s">
        <v>3</v>
      </c>
      <c r="BH220" s="2">
        <v>0</v>
      </c>
      <c r="BI220" s="2">
        <v>1</v>
      </c>
      <c r="BJ220" s="2" t="s">
        <v>293</v>
      </c>
      <c r="BK220" s="2"/>
      <c r="BL220" s="2"/>
      <c r="BM220" s="2">
        <v>65007</v>
      </c>
      <c r="BN220" s="2">
        <v>0</v>
      </c>
      <c r="BO220" s="2" t="s">
        <v>3</v>
      </c>
      <c r="BP220" s="2">
        <v>0</v>
      </c>
      <c r="BQ220" s="2">
        <v>6</v>
      </c>
      <c r="BR220" s="2">
        <v>0</v>
      </c>
      <c r="BS220" s="2">
        <v>1</v>
      </c>
      <c r="BT220" s="2">
        <v>1</v>
      </c>
      <c r="BU220" s="2">
        <v>1</v>
      </c>
      <c r="BV220" s="2">
        <v>1</v>
      </c>
      <c r="BW220" s="2">
        <v>1</v>
      </c>
      <c r="BX220" s="2">
        <v>1</v>
      </c>
      <c r="BY220" s="2" t="s">
        <v>3</v>
      </c>
      <c r="BZ220" s="2">
        <v>103</v>
      </c>
      <c r="CA220" s="2">
        <v>52</v>
      </c>
      <c r="CB220" s="2" t="s">
        <v>3</v>
      </c>
      <c r="CC220" s="2"/>
      <c r="CD220" s="2"/>
      <c r="CE220" s="2">
        <v>0</v>
      </c>
      <c r="CF220" s="2">
        <v>0</v>
      </c>
      <c r="CG220" s="2">
        <v>0</v>
      </c>
      <c r="CH220" s="2"/>
      <c r="CI220" s="2"/>
      <c r="CJ220" s="2"/>
      <c r="CK220" s="2"/>
      <c r="CL220" s="2"/>
      <c r="CM220" s="2">
        <v>0</v>
      </c>
      <c r="CN220" s="2" t="s">
        <v>3</v>
      </c>
      <c r="CO220" s="2">
        <v>0</v>
      </c>
      <c r="CP220" s="2">
        <f t="shared" si="154"/>
        <v>3772.9500000000003</v>
      </c>
      <c r="CQ220" s="2">
        <f>SUMIF(SmtRes!AQ230:'SmtRes'!AQ234,"=1",SmtRes!AA230:'SmtRes'!AA234)</f>
        <v>1841.3600000000001</v>
      </c>
      <c r="CR220" s="2">
        <f>SUMIF(SmtRes!AQ230:'SmtRes'!AQ234,"=1",SmtRes!AB230:'SmtRes'!AB234)</f>
        <v>20.14</v>
      </c>
      <c r="CS220" s="2">
        <f>SUMIF(SmtRes!AQ230:'SmtRes'!AQ234,"=1",SmtRes!AC230:'SmtRes'!AC234)</f>
        <v>0</v>
      </c>
      <c r="CT220" s="2">
        <f>SUMIF(SmtRes!AQ230:'SmtRes'!AQ234,"=1",SmtRes!AD230:'SmtRes'!AD234)</f>
        <v>722.05</v>
      </c>
      <c r="CU220" s="2">
        <f t="shared" si="155"/>
        <v>0</v>
      </c>
      <c r="CV220" s="2">
        <f>SUMIF(SmtRes!AQ230:'SmtRes'!AQ234,"=1",SmtRes!BU230:'SmtRes'!BU234)</f>
        <v>1.72</v>
      </c>
      <c r="CW220" s="2">
        <f>SUMIF(SmtRes!AQ230:'SmtRes'!AQ234,"=1",SmtRes!BV230:'SmtRes'!BV234)</f>
        <v>0</v>
      </c>
      <c r="CX220" s="2">
        <f t="shared" si="156"/>
        <v>0</v>
      </c>
      <c r="CY220" s="2">
        <f t="shared" si="157"/>
        <v>3837.5534000000002</v>
      </c>
      <c r="CZ220" s="2">
        <f t="shared" si="158"/>
        <v>1937.4056</v>
      </c>
      <c r="DA220" s="2"/>
      <c r="DB220" s="2"/>
      <c r="DC220" s="2" t="s">
        <v>3</v>
      </c>
      <c r="DD220" s="2" t="s">
        <v>3</v>
      </c>
      <c r="DE220" s="2" t="s">
        <v>3</v>
      </c>
      <c r="DF220" s="2" t="s">
        <v>3</v>
      </c>
      <c r="DG220" s="2" t="s">
        <v>3</v>
      </c>
      <c r="DH220" s="2" t="s">
        <v>3</v>
      </c>
      <c r="DI220" s="2" t="s">
        <v>3</v>
      </c>
      <c r="DJ220" s="2" t="s">
        <v>3</v>
      </c>
      <c r="DK220" s="2" t="s">
        <v>3</v>
      </c>
      <c r="DL220" s="2" t="s">
        <v>3</v>
      </c>
      <c r="DM220" s="2" t="s">
        <v>3</v>
      </c>
      <c r="DN220" s="2">
        <v>0</v>
      </c>
      <c r="DO220" s="2">
        <v>0</v>
      </c>
      <c r="DP220" s="2">
        <v>1</v>
      </c>
      <c r="DQ220" s="2">
        <v>1</v>
      </c>
      <c r="DR220" s="2"/>
      <c r="DS220" s="2"/>
      <c r="DT220" s="2"/>
      <c r="DU220" s="2">
        <v>1013</v>
      </c>
      <c r="DV220" s="2" t="s">
        <v>129</v>
      </c>
      <c r="DW220" s="2" t="s">
        <v>129</v>
      </c>
      <c r="DX220" s="2">
        <v>1</v>
      </c>
      <c r="DY220" s="2"/>
      <c r="DZ220" s="2" t="s">
        <v>3</v>
      </c>
      <c r="EA220" s="2" t="s">
        <v>3</v>
      </c>
      <c r="EB220" s="2" t="s">
        <v>3</v>
      </c>
      <c r="EC220" s="2" t="s">
        <v>3</v>
      </c>
      <c r="ED220" s="2"/>
      <c r="EE220" s="2">
        <v>89369929</v>
      </c>
      <c r="EF220" s="2">
        <v>6</v>
      </c>
      <c r="EG220" s="2" t="s">
        <v>24</v>
      </c>
      <c r="EH220" s="2">
        <v>99</v>
      </c>
      <c r="EI220" s="2" t="s">
        <v>25</v>
      </c>
      <c r="EJ220" s="2">
        <v>1</v>
      </c>
      <c r="EK220" s="2">
        <v>65007</v>
      </c>
      <c r="EL220" s="2" t="s">
        <v>26</v>
      </c>
      <c r="EM220" s="2" t="s">
        <v>27</v>
      </c>
      <c r="EN220" s="2"/>
      <c r="EO220" s="2" t="s">
        <v>3</v>
      </c>
      <c r="EP220" s="2"/>
      <c r="EQ220" s="2">
        <v>1024</v>
      </c>
      <c r="ER220" s="2">
        <v>0</v>
      </c>
      <c r="ES220" s="2">
        <v>0</v>
      </c>
      <c r="ET220" s="2">
        <v>0</v>
      </c>
      <c r="EU220" s="2">
        <v>0</v>
      </c>
      <c r="EV220" s="2">
        <v>0</v>
      </c>
      <c r="EW220" s="2">
        <v>1.72</v>
      </c>
      <c r="EX220" s="2">
        <v>0</v>
      </c>
      <c r="EY220" s="2">
        <v>0</v>
      </c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>
        <v>0</v>
      </c>
      <c r="FR220" s="2">
        <v>0</v>
      </c>
      <c r="FS220" s="2">
        <v>0</v>
      </c>
      <c r="FT220" s="2"/>
      <c r="FU220" s="2"/>
      <c r="FV220" s="2"/>
      <c r="FW220" s="2"/>
      <c r="FX220" s="2">
        <v>103</v>
      </c>
      <c r="FY220" s="2">
        <v>52</v>
      </c>
      <c r="FZ220" s="2"/>
      <c r="GA220" s="2" t="s">
        <v>3</v>
      </c>
      <c r="GB220" s="2"/>
      <c r="GC220" s="2"/>
      <c r="GD220" s="2">
        <v>1</v>
      </c>
      <c r="GE220" s="2"/>
      <c r="GF220" s="2">
        <v>-246255703</v>
      </c>
      <c r="GG220" s="2">
        <v>2</v>
      </c>
      <c r="GH220" s="2">
        <v>1</v>
      </c>
      <c r="GI220" s="2">
        <v>-2</v>
      </c>
      <c r="GJ220" s="2">
        <v>0</v>
      </c>
      <c r="GK220" s="2">
        <v>0</v>
      </c>
      <c r="GL220" s="2">
        <f t="shared" si="159"/>
        <v>0</v>
      </c>
      <c r="GM220" s="2">
        <f t="shared" si="160"/>
        <v>9547.91</v>
      </c>
      <c r="GN220" s="2">
        <f t="shared" si="161"/>
        <v>9547.91</v>
      </c>
      <c r="GO220" s="2">
        <f t="shared" si="162"/>
        <v>0</v>
      </c>
      <c r="GP220" s="2">
        <f t="shared" si="163"/>
        <v>0</v>
      </c>
      <c r="GQ220" s="2"/>
      <c r="GR220" s="2">
        <v>0</v>
      </c>
      <c r="GS220" s="2">
        <v>3</v>
      </c>
      <c r="GT220" s="2">
        <v>0</v>
      </c>
      <c r="GU220" s="2" t="s">
        <v>3</v>
      </c>
      <c r="GV220" s="2">
        <f t="shared" si="164"/>
        <v>0</v>
      </c>
      <c r="GW220" s="2">
        <v>1</v>
      </c>
      <c r="GX220" s="2">
        <f t="shared" si="165"/>
        <v>0</v>
      </c>
      <c r="GY220" s="2"/>
      <c r="GZ220" s="2"/>
      <c r="HA220" s="2">
        <v>0</v>
      </c>
      <c r="HB220" s="2">
        <v>0</v>
      </c>
      <c r="HC220" s="2">
        <f t="shared" si="166"/>
        <v>0</v>
      </c>
      <c r="HD220" s="2"/>
      <c r="HE220" s="2" t="s">
        <v>3</v>
      </c>
      <c r="HF220" s="2" t="s">
        <v>3</v>
      </c>
      <c r="HG220" s="2"/>
      <c r="HH220" s="2"/>
      <c r="HI220" s="2"/>
      <c r="HJ220" s="2"/>
      <c r="HK220" s="2"/>
      <c r="HL220" s="2"/>
      <c r="HM220" s="2" t="s">
        <v>3</v>
      </c>
      <c r="HN220" s="2" t="s">
        <v>29</v>
      </c>
      <c r="HO220" s="2" t="s">
        <v>30</v>
      </c>
      <c r="HP220" s="2" t="s">
        <v>26</v>
      </c>
      <c r="HQ220" s="2" t="s">
        <v>26</v>
      </c>
      <c r="HR220" s="2"/>
      <c r="HS220" s="2">
        <v>0</v>
      </c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>
        <v>0</v>
      </c>
      <c r="IL220" s="2"/>
      <c r="IM220" s="2"/>
      <c r="IN220" s="2"/>
      <c r="IO220" s="2"/>
      <c r="IP220" s="2"/>
      <c r="IQ220" s="2"/>
      <c r="IR220" s="2"/>
      <c r="IS220" s="2"/>
      <c r="IT220" s="2"/>
      <c r="IU220" s="2"/>
    </row>
    <row r="221" spans="1:255" x14ac:dyDescent="0.2">
      <c r="A221" s="2">
        <v>17</v>
      </c>
      <c r="B221" s="2">
        <v>1</v>
      </c>
      <c r="C221" s="2">
        <f>ROW(SmtRes!A235)</f>
        <v>235</v>
      </c>
      <c r="D221" s="2">
        <f>ROW(EtalonRes!A237)</f>
        <v>237</v>
      </c>
      <c r="E221" s="2" t="s">
        <v>3</v>
      </c>
      <c r="F221" s="2" t="s">
        <v>294</v>
      </c>
      <c r="G221" s="2" t="s">
        <v>295</v>
      </c>
      <c r="H221" s="2" t="s">
        <v>296</v>
      </c>
      <c r="I221" s="2">
        <f>ROUND((0.0402)/1000,7)</f>
        <v>4.0200000000000001E-5</v>
      </c>
      <c r="J221" s="2">
        <v>0</v>
      </c>
      <c r="K221" s="2">
        <f>ROUND((0.0402)/1000,7)</f>
        <v>4.0200000000000001E-5</v>
      </c>
      <c r="L221" s="2"/>
      <c r="M221" s="2"/>
      <c r="N221" s="2"/>
      <c r="O221" s="2">
        <f t="shared" si="145"/>
        <v>0.01</v>
      </c>
      <c r="P221" s="2">
        <f>SUMIF(SmtRes!AQ235:'SmtRes'!AQ235,"=1",SmtRes!DF235:'SmtRes'!DF235)</f>
        <v>0</v>
      </c>
      <c r="Q221" s="2">
        <f>SUMIF(SmtRes!AQ235:'SmtRes'!AQ235,"=1",SmtRes!DG235:'SmtRes'!DG235)</f>
        <v>0</v>
      </c>
      <c r="R221" s="2">
        <f>SUMIF(SmtRes!AQ235:'SmtRes'!AQ235,"=1",SmtRes!DH235:'SmtRes'!DH235)</f>
        <v>0</v>
      </c>
      <c r="S221" s="2">
        <f>SUMIF(SmtRes!AQ235:'SmtRes'!AQ235,"=1",SmtRes!DI235:'SmtRes'!DI235)</f>
        <v>0.01</v>
      </c>
      <c r="T221" s="2">
        <f t="shared" si="146"/>
        <v>0</v>
      </c>
      <c r="U221" s="2">
        <f>SUMIF(SmtRes!AQ235:'SmtRes'!AQ235,"=1",SmtRes!CV235:'SmtRes'!CV235)</f>
        <v>1.6500000000000001E-5</v>
      </c>
      <c r="V221" s="2">
        <f>SUMIF(SmtRes!AQ235:'SmtRes'!AQ235,"=1",SmtRes!CW235:'SmtRes'!CW235)</f>
        <v>0</v>
      </c>
      <c r="W221" s="2">
        <f t="shared" si="147"/>
        <v>0</v>
      </c>
      <c r="X221" s="2">
        <f t="shared" si="148"/>
        <v>0.01</v>
      </c>
      <c r="Y221" s="2">
        <f t="shared" si="149"/>
        <v>0.01</v>
      </c>
      <c r="Z221" s="2"/>
      <c r="AA221" s="2">
        <v>-1</v>
      </c>
      <c r="AB221" s="2">
        <f t="shared" si="150"/>
        <v>234.84389999999999</v>
      </c>
      <c r="AC221" s="2">
        <f>ROUND((0),6)</f>
        <v>0</v>
      </c>
      <c r="AD221" s="2">
        <f>ROUND((((0)-(0))+AE221),6)</f>
        <v>0</v>
      </c>
      <c r="AE221" s="2">
        <f t="shared" si="151"/>
        <v>0</v>
      </c>
      <c r="AF221" s="2">
        <f>ROUND((SUM(SmtRes!BT235:'SmtRes'!BT235)),6)</f>
        <v>234.84389999999999</v>
      </c>
      <c r="AG221" s="2">
        <f t="shared" si="152"/>
        <v>0</v>
      </c>
      <c r="AH221" s="2">
        <f>(SUM(SmtRes!BU235:'SmtRes'!BU235))</f>
        <v>0.41</v>
      </c>
      <c r="AI221" s="2">
        <f>(0)</f>
        <v>0</v>
      </c>
      <c r="AJ221" s="2">
        <f t="shared" si="153"/>
        <v>0</v>
      </c>
      <c r="AK221" s="2">
        <v>234.84389999999996</v>
      </c>
      <c r="AL221" s="2">
        <v>0</v>
      </c>
      <c r="AM221" s="2">
        <v>0</v>
      </c>
      <c r="AN221" s="2">
        <v>0</v>
      </c>
      <c r="AO221" s="2">
        <v>234.84389999999996</v>
      </c>
      <c r="AP221" s="2">
        <v>0</v>
      </c>
      <c r="AQ221" s="2">
        <v>0.41</v>
      </c>
      <c r="AR221" s="2">
        <v>0</v>
      </c>
      <c r="AS221" s="2">
        <v>0</v>
      </c>
      <c r="AT221" s="2">
        <v>103</v>
      </c>
      <c r="AU221" s="2">
        <v>52</v>
      </c>
      <c r="AV221" s="2">
        <v>1</v>
      </c>
      <c r="AW221" s="2">
        <v>1</v>
      </c>
      <c r="AX221" s="2"/>
      <c r="AY221" s="2"/>
      <c r="AZ221" s="2">
        <v>1</v>
      </c>
      <c r="BA221" s="2">
        <v>1</v>
      </c>
      <c r="BB221" s="2">
        <v>1</v>
      </c>
      <c r="BC221" s="2">
        <v>1</v>
      </c>
      <c r="BD221" s="2" t="s">
        <v>3</v>
      </c>
      <c r="BE221" s="2" t="s">
        <v>3</v>
      </c>
      <c r="BF221" s="2" t="s">
        <v>3</v>
      </c>
      <c r="BG221" s="2" t="s">
        <v>3</v>
      </c>
      <c r="BH221" s="2">
        <v>0</v>
      </c>
      <c r="BI221" s="2">
        <v>1</v>
      </c>
      <c r="BJ221" s="2" t="s">
        <v>297</v>
      </c>
      <c r="BK221" s="2"/>
      <c r="BL221" s="2"/>
      <c r="BM221" s="2">
        <v>65007</v>
      </c>
      <c r="BN221" s="2">
        <v>0</v>
      </c>
      <c r="BO221" s="2" t="s">
        <v>3</v>
      </c>
      <c r="BP221" s="2">
        <v>0</v>
      </c>
      <c r="BQ221" s="2">
        <v>6</v>
      </c>
      <c r="BR221" s="2">
        <v>0</v>
      </c>
      <c r="BS221" s="2">
        <v>1</v>
      </c>
      <c r="BT221" s="2">
        <v>1</v>
      </c>
      <c r="BU221" s="2">
        <v>1</v>
      </c>
      <c r="BV221" s="2">
        <v>1</v>
      </c>
      <c r="BW221" s="2">
        <v>1</v>
      </c>
      <c r="BX221" s="2">
        <v>1</v>
      </c>
      <c r="BY221" s="2" t="s">
        <v>3</v>
      </c>
      <c r="BZ221" s="2">
        <v>103</v>
      </c>
      <c r="CA221" s="2">
        <v>52</v>
      </c>
      <c r="CB221" s="2" t="s">
        <v>3</v>
      </c>
      <c r="CC221" s="2"/>
      <c r="CD221" s="2"/>
      <c r="CE221" s="2">
        <v>0</v>
      </c>
      <c r="CF221" s="2">
        <v>0</v>
      </c>
      <c r="CG221" s="2">
        <v>0</v>
      </c>
      <c r="CH221" s="2"/>
      <c r="CI221" s="2"/>
      <c r="CJ221" s="2"/>
      <c r="CK221" s="2"/>
      <c r="CL221" s="2"/>
      <c r="CM221" s="2">
        <v>0</v>
      </c>
      <c r="CN221" s="2" t="s">
        <v>3</v>
      </c>
      <c r="CO221" s="2">
        <v>0</v>
      </c>
      <c r="CP221" s="2">
        <f t="shared" si="154"/>
        <v>0.01</v>
      </c>
      <c r="CQ221" s="2">
        <f>SUMIF(SmtRes!AQ235:'SmtRes'!AQ235,"=1",SmtRes!AA235:'SmtRes'!AA235)</f>
        <v>0</v>
      </c>
      <c r="CR221" s="2">
        <f>SUMIF(SmtRes!AQ235:'SmtRes'!AQ235,"=1",SmtRes!AB235:'SmtRes'!AB235)</f>
        <v>0</v>
      </c>
      <c r="CS221" s="2">
        <f>SUMIF(SmtRes!AQ235:'SmtRes'!AQ235,"=1",SmtRes!AC235:'SmtRes'!AC235)</f>
        <v>0</v>
      </c>
      <c r="CT221" s="2">
        <f>SUMIF(SmtRes!AQ235:'SmtRes'!AQ235,"=1",SmtRes!AD235:'SmtRes'!AD235)</f>
        <v>572.79</v>
      </c>
      <c r="CU221" s="2">
        <f t="shared" si="155"/>
        <v>0</v>
      </c>
      <c r="CV221" s="2">
        <f>SUMIF(SmtRes!AQ235:'SmtRes'!AQ235,"=1",SmtRes!BU235:'SmtRes'!BU235)</f>
        <v>0.41</v>
      </c>
      <c r="CW221" s="2">
        <f>SUMIF(SmtRes!AQ235:'SmtRes'!AQ235,"=1",SmtRes!BV235:'SmtRes'!BV235)</f>
        <v>0</v>
      </c>
      <c r="CX221" s="2">
        <f t="shared" si="156"/>
        <v>0</v>
      </c>
      <c r="CY221" s="2">
        <f t="shared" si="157"/>
        <v>1.03E-2</v>
      </c>
      <c r="CZ221" s="2">
        <f t="shared" si="158"/>
        <v>5.1999999999999998E-3</v>
      </c>
      <c r="DA221" s="2"/>
      <c r="DB221" s="2"/>
      <c r="DC221" s="2" t="s">
        <v>3</v>
      </c>
      <c r="DD221" s="2" t="s">
        <v>3</v>
      </c>
      <c r="DE221" s="2" t="s">
        <v>3</v>
      </c>
      <c r="DF221" s="2" t="s">
        <v>3</v>
      </c>
      <c r="DG221" s="2" t="s">
        <v>3</v>
      </c>
      <c r="DH221" s="2" t="s">
        <v>3</v>
      </c>
      <c r="DI221" s="2" t="s">
        <v>3</v>
      </c>
      <c r="DJ221" s="2" t="s">
        <v>3</v>
      </c>
      <c r="DK221" s="2" t="s">
        <v>3</v>
      </c>
      <c r="DL221" s="2" t="s">
        <v>3</v>
      </c>
      <c r="DM221" s="2" t="s">
        <v>3</v>
      </c>
      <c r="DN221" s="2">
        <v>0</v>
      </c>
      <c r="DO221" s="2">
        <v>0</v>
      </c>
      <c r="DP221" s="2">
        <v>1</v>
      </c>
      <c r="DQ221" s="2">
        <v>1</v>
      </c>
      <c r="DR221" s="2"/>
      <c r="DS221" s="2"/>
      <c r="DT221" s="2"/>
      <c r="DU221" s="2">
        <v>1007</v>
      </c>
      <c r="DV221" s="2" t="s">
        <v>296</v>
      </c>
      <c r="DW221" s="2" t="s">
        <v>296</v>
      </c>
      <c r="DX221" s="2">
        <v>1000</v>
      </c>
      <c r="DY221" s="2"/>
      <c r="DZ221" s="2" t="s">
        <v>3</v>
      </c>
      <c r="EA221" s="2" t="s">
        <v>3</v>
      </c>
      <c r="EB221" s="2" t="s">
        <v>3</v>
      </c>
      <c r="EC221" s="2" t="s">
        <v>3</v>
      </c>
      <c r="ED221" s="2"/>
      <c r="EE221" s="2">
        <v>89369929</v>
      </c>
      <c r="EF221" s="2">
        <v>6</v>
      </c>
      <c r="EG221" s="2" t="s">
        <v>24</v>
      </c>
      <c r="EH221" s="2">
        <v>99</v>
      </c>
      <c r="EI221" s="2" t="s">
        <v>25</v>
      </c>
      <c r="EJ221" s="2">
        <v>1</v>
      </c>
      <c r="EK221" s="2">
        <v>65007</v>
      </c>
      <c r="EL221" s="2" t="s">
        <v>26</v>
      </c>
      <c r="EM221" s="2" t="s">
        <v>27</v>
      </c>
      <c r="EN221" s="2"/>
      <c r="EO221" s="2" t="s">
        <v>3</v>
      </c>
      <c r="EP221" s="2"/>
      <c r="EQ221" s="2">
        <v>1024</v>
      </c>
      <c r="ER221" s="2">
        <v>0</v>
      </c>
      <c r="ES221" s="2">
        <v>0</v>
      </c>
      <c r="ET221" s="2">
        <v>0</v>
      </c>
      <c r="EU221" s="2">
        <v>0</v>
      </c>
      <c r="EV221" s="2">
        <v>0</v>
      </c>
      <c r="EW221" s="2">
        <v>0.41</v>
      </c>
      <c r="EX221" s="2">
        <v>0</v>
      </c>
      <c r="EY221" s="2">
        <v>0</v>
      </c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>
        <v>0</v>
      </c>
      <c r="FR221" s="2">
        <v>0</v>
      </c>
      <c r="FS221" s="2">
        <v>0</v>
      </c>
      <c r="FT221" s="2"/>
      <c r="FU221" s="2"/>
      <c r="FV221" s="2"/>
      <c r="FW221" s="2"/>
      <c r="FX221" s="2">
        <v>103</v>
      </c>
      <c r="FY221" s="2">
        <v>52</v>
      </c>
      <c r="FZ221" s="2"/>
      <c r="GA221" s="2" t="s">
        <v>3</v>
      </c>
      <c r="GB221" s="2"/>
      <c r="GC221" s="2"/>
      <c r="GD221" s="2">
        <v>1</v>
      </c>
      <c r="GE221" s="2"/>
      <c r="GF221" s="2">
        <v>-1750063207</v>
      </c>
      <c r="GG221" s="2">
        <v>2</v>
      </c>
      <c r="GH221" s="2">
        <v>1</v>
      </c>
      <c r="GI221" s="2">
        <v>-2</v>
      </c>
      <c r="GJ221" s="2">
        <v>0</v>
      </c>
      <c r="GK221" s="2">
        <v>0</v>
      </c>
      <c r="GL221" s="2">
        <f t="shared" si="159"/>
        <v>0</v>
      </c>
      <c r="GM221" s="2">
        <f t="shared" si="160"/>
        <v>0.03</v>
      </c>
      <c r="GN221" s="2">
        <f t="shared" si="161"/>
        <v>0.03</v>
      </c>
      <c r="GO221" s="2">
        <f t="shared" si="162"/>
        <v>0</v>
      </c>
      <c r="GP221" s="2">
        <f t="shared" si="163"/>
        <v>0</v>
      </c>
      <c r="GQ221" s="2"/>
      <c r="GR221" s="2">
        <v>0</v>
      </c>
      <c r="GS221" s="2">
        <v>3</v>
      </c>
      <c r="GT221" s="2">
        <v>0</v>
      </c>
      <c r="GU221" s="2" t="s">
        <v>3</v>
      </c>
      <c r="GV221" s="2">
        <f t="shared" si="164"/>
        <v>0</v>
      </c>
      <c r="GW221" s="2">
        <v>1</v>
      </c>
      <c r="GX221" s="2">
        <f t="shared" si="165"/>
        <v>0</v>
      </c>
      <c r="GY221" s="2"/>
      <c r="GZ221" s="2"/>
      <c r="HA221" s="2">
        <v>0</v>
      </c>
      <c r="HB221" s="2">
        <v>0</v>
      </c>
      <c r="HC221" s="2">
        <f t="shared" si="166"/>
        <v>0</v>
      </c>
      <c r="HD221" s="2"/>
      <c r="HE221" s="2" t="s">
        <v>3</v>
      </c>
      <c r="HF221" s="2" t="s">
        <v>3</v>
      </c>
      <c r="HG221" s="2"/>
      <c r="HH221" s="2"/>
      <c r="HI221" s="2"/>
      <c r="HJ221" s="2"/>
      <c r="HK221" s="2"/>
      <c r="HL221" s="2"/>
      <c r="HM221" s="2" t="s">
        <v>3</v>
      </c>
      <c r="HN221" s="2" t="s">
        <v>29</v>
      </c>
      <c r="HO221" s="2" t="s">
        <v>30</v>
      </c>
      <c r="HP221" s="2" t="s">
        <v>26</v>
      </c>
      <c r="HQ221" s="2" t="s">
        <v>26</v>
      </c>
      <c r="HR221" s="2"/>
      <c r="HS221" s="2">
        <v>0</v>
      </c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>
        <v>0</v>
      </c>
      <c r="IL221" s="2"/>
      <c r="IM221" s="2"/>
      <c r="IN221" s="2"/>
      <c r="IO221" s="2"/>
      <c r="IP221" s="2"/>
      <c r="IQ221" s="2"/>
      <c r="IR221" s="2"/>
      <c r="IS221" s="2"/>
      <c r="IT221" s="2"/>
      <c r="IU221" s="2"/>
    </row>
    <row r="222" spans="1:255" x14ac:dyDescent="0.2">
      <c r="A222" s="2">
        <v>17</v>
      </c>
      <c r="B222" s="2">
        <v>1</v>
      </c>
      <c r="C222" s="2">
        <f>ROW(SmtRes!A236)</f>
        <v>236</v>
      </c>
      <c r="D222" s="2">
        <f>ROW(EtalonRes!A238)</f>
        <v>238</v>
      </c>
      <c r="E222" s="2" t="s">
        <v>3</v>
      </c>
      <c r="F222" s="2" t="s">
        <v>298</v>
      </c>
      <c r="G222" s="2" t="s">
        <v>299</v>
      </c>
      <c r="H222" s="2" t="s">
        <v>296</v>
      </c>
      <c r="I222" s="2">
        <f>ROUND((19.8+20.4)*3/1000,7)</f>
        <v>0.1206</v>
      </c>
      <c r="J222" s="2">
        <v>0</v>
      </c>
      <c r="K222" s="2">
        <f>ROUND((19.8+20.4)*3/1000,7)</f>
        <v>0.1206</v>
      </c>
      <c r="L222" s="2"/>
      <c r="M222" s="2"/>
      <c r="N222" s="2"/>
      <c r="O222" s="2">
        <f t="shared" si="145"/>
        <v>14.51</v>
      </c>
      <c r="P222" s="2">
        <f>SUMIF(SmtRes!AQ236:'SmtRes'!AQ236,"=1",SmtRes!DF236:'SmtRes'!DF236)</f>
        <v>0</v>
      </c>
      <c r="Q222" s="2">
        <f>SUMIF(SmtRes!AQ236:'SmtRes'!AQ236,"=1",SmtRes!DG236:'SmtRes'!DG236)</f>
        <v>0</v>
      </c>
      <c r="R222" s="2">
        <f>SUMIF(SmtRes!AQ236:'SmtRes'!AQ236,"=1",SmtRes!DH236:'SmtRes'!DH236)</f>
        <v>0</v>
      </c>
      <c r="S222" s="2">
        <f>SUMIF(SmtRes!AQ236:'SmtRes'!AQ236,"=1",SmtRes!DI236:'SmtRes'!DI236)</f>
        <v>14.51</v>
      </c>
      <c r="T222" s="2">
        <f t="shared" si="146"/>
        <v>0</v>
      </c>
      <c r="U222" s="2">
        <f>SUMIF(SmtRes!AQ236:'SmtRes'!AQ236,"=1",SmtRes!CV236:'SmtRes'!CV236)</f>
        <v>2.5326000000000001E-2</v>
      </c>
      <c r="V222" s="2">
        <f>SUMIF(SmtRes!AQ236:'SmtRes'!AQ236,"=1",SmtRes!CW236:'SmtRes'!CW236)</f>
        <v>0</v>
      </c>
      <c r="W222" s="2">
        <f t="shared" si="147"/>
        <v>0</v>
      </c>
      <c r="X222" s="2">
        <f t="shared" si="148"/>
        <v>14.95</v>
      </c>
      <c r="Y222" s="2">
        <f t="shared" si="149"/>
        <v>7.55</v>
      </c>
      <c r="Z222" s="2"/>
      <c r="AA222" s="2">
        <v>-1</v>
      </c>
      <c r="AB222" s="2">
        <f t="shared" si="150"/>
        <v>120.2859</v>
      </c>
      <c r="AC222" s="2">
        <f>ROUND((0),6)</f>
        <v>0</v>
      </c>
      <c r="AD222" s="2">
        <f>ROUND((((0)-(0))+AE222),6)</f>
        <v>0</v>
      </c>
      <c r="AE222" s="2">
        <f t="shared" si="151"/>
        <v>0</v>
      </c>
      <c r="AF222" s="2">
        <f>ROUND((SUM(SmtRes!BT236:'SmtRes'!BT236)),6)</f>
        <v>120.2859</v>
      </c>
      <c r="AG222" s="2">
        <f t="shared" si="152"/>
        <v>0</v>
      </c>
      <c r="AH222" s="2">
        <f>(SUM(SmtRes!BU236:'SmtRes'!BU236))</f>
        <v>0.21</v>
      </c>
      <c r="AI222" s="2">
        <f>(0)</f>
        <v>0</v>
      </c>
      <c r="AJ222" s="2">
        <f t="shared" si="153"/>
        <v>0</v>
      </c>
      <c r="AK222" s="2">
        <v>120.28589999999998</v>
      </c>
      <c r="AL222" s="2">
        <v>0</v>
      </c>
      <c r="AM222" s="2">
        <v>0</v>
      </c>
      <c r="AN222" s="2">
        <v>0</v>
      </c>
      <c r="AO222" s="2">
        <v>120.28589999999998</v>
      </c>
      <c r="AP222" s="2">
        <v>0</v>
      </c>
      <c r="AQ222" s="2">
        <v>0.21</v>
      </c>
      <c r="AR222" s="2">
        <v>0</v>
      </c>
      <c r="AS222" s="2">
        <v>0</v>
      </c>
      <c r="AT222" s="2">
        <v>103</v>
      </c>
      <c r="AU222" s="2">
        <v>52</v>
      </c>
      <c r="AV222" s="2">
        <v>1</v>
      </c>
      <c r="AW222" s="2">
        <v>1</v>
      </c>
      <c r="AX222" s="2"/>
      <c r="AY222" s="2"/>
      <c r="AZ222" s="2">
        <v>1</v>
      </c>
      <c r="BA222" s="2">
        <v>1</v>
      </c>
      <c r="BB222" s="2">
        <v>1</v>
      </c>
      <c r="BC222" s="2">
        <v>1</v>
      </c>
      <c r="BD222" s="2" t="s">
        <v>3</v>
      </c>
      <c r="BE222" s="2" t="s">
        <v>3</v>
      </c>
      <c r="BF222" s="2" t="s">
        <v>3</v>
      </c>
      <c r="BG222" s="2" t="s">
        <v>3</v>
      </c>
      <c r="BH222" s="2">
        <v>0</v>
      </c>
      <c r="BI222" s="2">
        <v>1</v>
      </c>
      <c r="BJ222" s="2" t="s">
        <v>300</v>
      </c>
      <c r="BK222" s="2"/>
      <c r="BL222" s="2"/>
      <c r="BM222" s="2">
        <v>65007</v>
      </c>
      <c r="BN222" s="2">
        <v>0</v>
      </c>
      <c r="BO222" s="2" t="s">
        <v>3</v>
      </c>
      <c r="BP222" s="2">
        <v>0</v>
      </c>
      <c r="BQ222" s="2">
        <v>6</v>
      </c>
      <c r="BR222" s="2">
        <v>0</v>
      </c>
      <c r="BS222" s="2">
        <v>1</v>
      </c>
      <c r="BT222" s="2">
        <v>1</v>
      </c>
      <c r="BU222" s="2">
        <v>1</v>
      </c>
      <c r="BV222" s="2">
        <v>1</v>
      </c>
      <c r="BW222" s="2">
        <v>1</v>
      </c>
      <c r="BX222" s="2">
        <v>1</v>
      </c>
      <c r="BY222" s="2" t="s">
        <v>3</v>
      </c>
      <c r="BZ222" s="2">
        <v>103</v>
      </c>
      <c r="CA222" s="2">
        <v>52</v>
      </c>
      <c r="CB222" s="2" t="s">
        <v>3</v>
      </c>
      <c r="CC222" s="2"/>
      <c r="CD222" s="2"/>
      <c r="CE222" s="2">
        <v>0</v>
      </c>
      <c r="CF222" s="2">
        <v>0</v>
      </c>
      <c r="CG222" s="2">
        <v>0</v>
      </c>
      <c r="CH222" s="2"/>
      <c r="CI222" s="2"/>
      <c r="CJ222" s="2"/>
      <c r="CK222" s="2"/>
      <c r="CL222" s="2"/>
      <c r="CM222" s="2">
        <v>0</v>
      </c>
      <c r="CN222" s="2" t="s">
        <v>3</v>
      </c>
      <c r="CO222" s="2">
        <v>0</v>
      </c>
      <c r="CP222" s="2">
        <f t="shared" si="154"/>
        <v>14.51</v>
      </c>
      <c r="CQ222" s="2">
        <f>SUMIF(SmtRes!AQ236:'SmtRes'!AQ236,"=1",SmtRes!AA236:'SmtRes'!AA236)</f>
        <v>0</v>
      </c>
      <c r="CR222" s="2">
        <f>SUMIF(SmtRes!AQ236:'SmtRes'!AQ236,"=1",SmtRes!AB236:'SmtRes'!AB236)</f>
        <v>0</v>
      </c>
      <c r="CS222" s="2">
        <f>SUMIF(SmtRes!AQ236:'SmtRes'!AQ236,"=1",SmtRes!AC236:'SmtRes'!AC236)</f>
        <v>0</v>
      </c>
      <c r="CT222" s="2">
        <f>SUMIF(SmtRes!AQ236:'SmtRes'!AQ236,"=1",SmtRes!AD236:'SmtRes'!AD236)</f>
        <v>572.79</v>
      </c>
      <c r="CU222" s="2">
        <f t="shared" si="155"/>
        <v>0</v>
      </c>
      <c r="CV222" s="2">
        <f>SUMIF(SmtRes!AQ236:'SmtRes'!AQ236,"=1",SmtRes!BU236:'SmtRes'!BU236)</f>
        <v>0.21</v>
      </c>
      <c r="CW222" s="2">
        <f>SUMIF(SmtRes!AQ236:'SmtRes'!AQ236,"=1",SmtRes!BV236:'SmtRes'!BV236)</f>
        <v>0</v>
      </c>
      <c r="CX222" s="2">
        <f t="shared" si="156"/>
        <v>0</v>
      </c>
      <c r="CY222" s="2">
        <f t="shared" si="157"/>
        <v>14.9453</v>
      </c>
      <c r="CZ222" s="2">
        <f t="shared" si="158"/>
        <v>7.5451999999999995</v>
      </c>
      <c r="DA222" s="2"/>
      <c r="DB222" s="2"/>
      <c r="DC222" s="2" t="s">
        <v>3</v>
      </c>
      <c r="DD222" s="2" t="s">
        <v>3</v>
      </c>
      <c r="DE222" s="2" t="s">
        <v>3</v>
      </c>
      <c r="DF222" s="2" t="s">
        <v>3</v>
      </c>
      <c r="DG222" s="2" t="s">
        <v>3</v>
      </c>
      <c r="DH222" s="2" t="s">
        <v>3</v>
      </c>
      <c r="DI222" s="2" t="s">
        <v>3</v>
      </c>
      <c r="DJ222" s="2" t="s">
        <v>3</v>
      </c>
      <c r="DK222" s="2" t="s">
        <v>3</v>
      </c>
      <c r="DL222" s="2" t="s">
        <v>3</v>
      </c>
      <c r="DM222" s="2" t="s">
        <v>3</v>
      </c>
      <c r="DN222" s="2">
        <v>0</v>
      </c>
      <c r="DO222" s="2">
        <v>0</v>
      </c>
      <c r="DP222" s="2">
        <v>1</v>
      </c>
      <c r="DQ222" s="2">
        <v>1</v>
      </c>
      <c r="DR222" s="2"/>
      <c r="DS222" s="2"/>
      <c r="DT222" s="2"/>
      <c r="DU222" s="2">
        <v>1007</v>
      </c>
      <c r="DV222" s="2" t="s">
        <v>296</v>
      </c>
      <c r="DW222" s="2" t="s">
        <v>296</v>
      </c>
      <c r="DX222" s="2">
        <v>1000</v>
      </c>
      <c r="DY222" s="2"/>
      <c r="DZ222" s="2" t="s">
        <v>3</v>
      </c>
      <c r="EA222" s="2" t="s">
        <v>3</v>
      </c>
      <c r="EB222" s="2" t="s">
        <v>3</v>
      </c>
      <c r="EC222" s="2" t="s">
        <v>3</v>
      </c>
      <c r="ED222" s="2"/>
      <c r="EE222" s="2">
        <v>89369929</v>
      </c>
      <c r="EF222" s="2">
        <v>6</v>
      </c>
      <c r="EG222" s="2" t="s">
        <v>24</v>
      </c>
      <c r="EH222" s="2">
        <v>99</v>
      </c>
      <c r="EI222" s="2" t="s">
        <v>25</v>
      </c>
      <c r="EJ222" s="2">
        <v>1</v>
      </c>
      <c r="EK222" s="2">
        <v>65007</v>
      </c>
      <c r="EL222" s="2" t="s">
        <v>26</v>
      </c>
      <c r="EM222" s="2" t="s">
        <v>27</v>
      </c>
      <c r="EN222" s="2"/>
      <c r="EO222" s="2" t="s">
        <v>3</v>
      </c>
      <c r="EP222" s="2"/>
      <c r="EQ222" s="2">
        <v>1024</v>
      </c>
      <c r="ER222" s="2">
        <v>0</v>
      </c>
      <c r="ES222" s="2">
        <v>0</v>
      </c>
      <c r="ET222" s="2">
        <v>0</v>
      </c>
      <c r="EU222" s="2">
        <v>0</v>
      </c>
      <c r="EV222" s="2">
        <v>0</v>
      </c>
      <c r="EW222" s="2">
        <v>0.21</v>
      </c>
      <c r="EX222" s="2">
        <v>0</v>
      </c>
      <c r="EY222" s="2">
        <v>0</v>
      </c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>
        <v>0</v>
      </c>
      <c r="FR222" s="2">
        <v>0</v>
      </c>
      <c r="FS222" s="2">
        <v>0</v>
      </c>
      <c r="FT222" s="2"/>
      <c r="FU222" s="2"/>
      <c r="FV222" s="2"/>
      <c r="FW222" s="2"/>
      <c r="FX222" s="2">
        <v>103</v>
      </c>
      <c r="FY222" s="2">
        <v>52</v>
      </c>
      <c r="FZ222" s="2"/>
      <c r="GA222" s="2" t="s">
        <v>3</v>
      </c>
      <c r="GB222" s="2"/>
      <c r="GC222" s="2"/>
      <c r="GD222" s="2">
        <v>1</v>
      </c>
      <c r="GE222" s="2"/>
      <c r="GF222" s="2">
        <v>-1353718642</v>
      </c>
      <c r="GG222" s="2">
        <v>2</v>
      </c>
      <c r="GH222" s="2">
        <v>1</v>
      </c>
      <c r="GI222" s="2">
        <v>-2</v>
      </c>
      <c r="GJ222" s="2">
        <v>0</v>
      </c>
      <c r="GK222" s="2">
        <v>0</v>
      </c>
      <c r="GL222" s="2">
        <f t="shared" si="159"/>
        <v>0</v>
      </c>
      <c r="GM222" s="2">
        <f t="shared" si="160"/>
        <v>37.01</v>
      </c>
      <c r="GN222" s="2">
        <f t="shared" si="161"/>
        <v>37.01</v>
      </c>
      <c r="GO222" s="2">
        <f t="shared" si="162"/>
        <v>0</v>
      </c>
      <c r="GP222" s="2">
        <f t="shared" si="163"/>
        <v>0</v>
      </c>
      <c r="GQ222" s="2"/>
      <c r="GR222" s="2">
        <v>0</v>
      </c>
      <c r="GS222" s="2">
        <v>3</v>
      </c>
      <c r="GT222" s="2">
        <v>0</v>
      </c>
      <c r="GU222" s="2" t="s">
        <v>3</v>
      </c>
      <c r="GV222" s="2">
        <f t="shared" si="164"/>
        <v>0</v>
      </c>
      <c r="GW222" s="2">
        <v>1</v>
      </c>
      <c r="GX222" s="2">
        <f t="shared" si="165"/>
        <v>0</v>
      </c>
      <c r="GY222" s="2"/>
      <c r="GZ222" s="2"/>
      <c r="HA222" s="2">
        <v>0</v>
      </c>
      <c r="HB222" s="2">
        <v>0</v>
      </c>
      <c r="HC222" s="2">
        <f t="shared" si="166"/>
        <v>0</v>
      </c>
      <c r="HD222" s="2"/>
      <c r="HE222" s="2" t="s">
        <v>3</v>
      </c>
      <c r="HF222" s="2" t="s">
        <v>3</v>
      </c>
      <c r="HG222" s="2"/>
      <c r="HH222" s="2"/>
      <c r="HI222" s="2"/>
      <c r="HJ222" s="2"/>
      <c r="HK222" s="2"/>
      <c r="HL222" s="2"/>
      <c r="HM222" s="2" t="s">
        <v>3</v>
      </c>
      <c r="HN222" s="2" t="s">
        <v>29</v>
      </c>
      <c r="HO222" s="2" t="s">
        <v>30</v>
      </c>
      <c r="HP222" s="2" t="s">
        <v>26</v>
      </c>
      <c r="HQ222" s="2" t="s">
        <v>26</v>
      </c>
      <c r="HR222" s="2"/>
      <c r="HS222" s="2">
        <v>0</v>
      </c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>
        <v>0</v>
      </c>
      <c r="IL222" s="2"/>
      <c r="IM222" s="2"/>
      <c r="IN222" s="2"/>
      <c r="IO222" s="2"/>
      <c r="IP222" s="2"/>
      <c r="IQ222" s="2"/>
      <c r="IR222" s="2"/>
      <c r="IS222" s="2"/>
      <c r="IT222" s="2"/>
      <c r="IU222" s="2"/>
    </row>
    <row r="223" spans="1:255" x14ac:dyDescent="0.2">
      <c r="A223" s="2">
        <v>17</v>
      </c>
      <c r="B223" s="2">
        <v>1</v>
      </c>
      <c r="C223" s="2">
        <f>ROW(SmtRes!A244)</f>
        <v>244</v>
      </c>
      <c r="D223" s="2">
        <f>ROW(EtalonRes!A246)</f>
        <v>246</v>
      </c>
      <c r="E223" s="2" t="s">
        <v>3</v>
      </c>
      <c r="F223" s="2" t="s">
        <v>301</v>
      </c>
      <c r="G223" s="2" t="s">
        <v>302</v>
      </c>
      <c r="H223" s="2" t="s">
        <v>113</v>
      </c>
      <c r="I223" s="2">
        <f>ROUND(((19.8+20.4)*3)/1000,7)</f>
        <v>0.1206</v>
      </c>
      <c r="J223" s="2">
        <v>0</v>
      </c>
      <c r="K223" s="2">
        <f>ROUND(((19.8+20.4)*3)/1000,7)</f>
        <v>0.1206</v>
      </c>
      <c r="L223" s="2"/>
      <c r="M223" s="2"/>
      <c r="N223" s="2"/>
      <c r="O223" s="2">
        <f t="shared" si="145"/>
        <v>1094.76</v>
      </c>
      <c r="P223" s="2">
        <f>SUMIF(SmtRes!AQ237:'SmtRes'!AQ244,"=1",SmtRes!DF237:'SmtRes'!DF244)</f>
        <v>6.59</v>
      </c>
      <c r="Q223" s="2">
        <f>SUMIF(SmtRes!AQ237:'SmtRes'!AQ244,"=1",SmtRes!DG237:'SmtRes'!DG244)</f>
        <v>142.75</v>
      </c>
      <c r="R223" s="2">
        <f>SUMIF(SmtRes!AQ237:'SmtRes'!AQ244,"=1",SmtRes!DH237:'SmtRes'!DH244)</f>
        <v>3.48</v>
      </c>
      <c r="S223" s="2">
        <f>SUMIF(SmtRes!AQ237:'SmtRes'!AQ244,"=1",SmtRes!DI237:'SmtRes'!DI244)</f>
        <v>941.94</v>
      </c>
      <c r="T223" s="2">
        <f t="shared" si="146"/>
        <v>0</v>
      </c>
      <c r="U223" s="2">
        <f>SUMIF(SmtRes!AQ237:'SmtRes'!AQ244,"=1",SmtRes!CV237:'SmtRes'!CV244)</f>
        <v>1.2180599999999999</v>
      </c>
      <c r="V223" s="2">
        <f>SUMIF(SmtRes!AQ237:'SmtRes'!AQ244,"=1",SmtRes!CW237:'SmtRes'!CW244)</f>
        <v>4.8240000000000002E-3</v>
      </c>
      <c r="W223" s="2">
        <f t="shared" si="147"/>
        <v>0</v>
      </c>
      <c r="X223" s="2">
        <f t="shared" si="148"/>
        <v>973.78</v>
      </c>
      <c r="Y223" s="2">
        <f t="shared" si="149"/>
        <v>491.62</v>
      </c>
      <c r="Z223" s="2"/>
      <c r="AA223" s="2">
        <v>-1</v>
      </c>
      <c r="AB223" s="2">
        <f t="shared" si="150"/>
        <v>8670.4835999999996</v>
      </c>
      <c r="AC223" s="2">
        <f>ROUND((SUM(SmtRes!BQ237:'SmtRes'!BQ244)),6)</f>
        <v>35.71</v>
      </c>
      <c r="AD223" s="2">
        <f>ROUND((((SUM(SmtRes!BR237:'SmtRes'!BR244))-(SUM(SmtRes!BS237:'SmtRes'!BS244)))+AE223),6)</f>
        <v>824.28319999999997</v>
      </c>
      <c r="AE223" s="2">
        <f>ROUND((SUM(SmtRes!BS237:'SmtRes'!BS244)),6)</f>
        <v>28.882000000000001</v>
      </c>
      <c r="AF223" s="2">
        <f>ROUND((SUM(SmtRes!BT237:'SmtRes'!BT244)),6)</f>
        <v>7810.4903999999997</v>
      </c>
      <c r="AG223" s="2">
        <f t="shared" si="152"/>
        <v>0</v>
      </c>
      <c r="AH223" s="2">
        <f>(SUM(SmtRes!BU237:'SmtRes'!BU244))</f>
        <v>10.100000000000001</v>
      </c>
      <c r="AI223" s="2">
        <f>(SUM(SmtRes!BV237:'SmtRes'!BV244))</f>
        <v>0.04</v>
      </c>
      <c r="AJ223" s="2">
        <f t="shared" si="153"/>
        <v>0</v>
      </c>
      <c r="AK223" s="2">
        <v>8699.365600000001</v>
      </c>
      <c r="AL223" s="2">
        <v>35.71</v>
      </c>
      <c r="AM223" s="2">
        <v>824.28319999999997</v>
      </c>
      <c r="AN223" s="2">
        <v>28.881999999999998</v>
      </c>
      <c r="AO223" s="2">
        <v>7810.4904000000006</v>
      </c>
      <c r="AP223" s="2">
        <v>0</v>
      </c>
      <c r="AQ223" s="2">
        <v>10.100000000000001</v>
      </c>
      <c r="AR223" s="2">
        <v>0.04</v>
      </c>
      <c r="AS223" s="2">
        <v>0</v>
      </c>
      <c r="AT223" s="2">
        <v>103</v>
      </c>
      <c r="AU223" s="2">
        <v>52</v>
      </c>
      <c r="AV223" s="2">
        <v>1</v>
      </c>
      <c r="AW223" s="2">
        <v>1</v>
      </c>
      <c r="AX223" s="2"/>
      <c r="AY223" s="2"/>
      <c r="AZ223" s="2">
        <v>1</v>
      </c>
      <c r="BA223" s="2">
        <v>1</v>
      </c>
      <c r="BB223" s="2">
        <v>1</v>
      </c>
      <c r="BC223" s="2">
        <v>1</v>
      </c>
      <c r="BD223" s="2" t="s">
        <v>3</v>
      </c>
      <c r="BE223" s="2" t="s">
        <v>3</v>
      </c>
      <c r="BF223" s="2" t="s">
        <v>3</v>
      </c>
      <c r="BG223" s="2" t="s">
        <v>3</v>
      </c>
      <c r="BH223" s="2">
        <v>0</v>
      </c>
      <c r="BI223" s="2">
        <v>1</v>
      </c>
      <c r="BJ223" s="2" t="s">
        <v>303</v>
      </c>
      <c r="BK223" s="2"/>
      <c r="BL223" s="2"/>
      <c r="BM223" s="2">
        <v>65007</v>
      </c>
      <c r="BN223" s="2">
        <v>0</v>
      </c>
      <c r="BO223" s="2" t="s">
        <v>3</v>
      </c>
      <c r="BP223" s="2">
        <v>0</v>
      </c>
      <c r="BQ223" s="2">
        <v>6</v>
      </c>
      <c r="BR223" s="2">
        <v>0</v>
      </c>
      <c r="BS223" s="2">
        <v>1</v>
      </c>
      <c r="BT223" s="2">
        <v>1</v>
      </c>
      <c r="BU223" s="2">
        <v>1</v>
      </c>
      <c r="BV223" s="2">
        <v>1</v>
      </c>
      <c r="BW223" s="2">
        <v>1</v>
      </c>
      <c r="BX223" s="2">
        <v>1</v>
      </c>
      <c r="BY223" s="2" t="s">
        <v>3</v>
      </c>
      <c r="BZ223" s="2">
        <v>103</v>
      </c>
      <c r="CA223" s="2">
        <v>52</v>
      </c>
      <c r="CB223" s="2" t="s">
        <v>3</v>
      </c>
      <c r="CC223" s="2"/>
      <c r="CD223" s="2"/>
      <c r="CE223" s="2">
        <v>0</v>
      </c>
      <c r="CF223" s="2">
        <v>0</v>
      </c>
      <c r="CG223" s="2">
        <v>0</v>
      </c>
      <c r="CH223" s="2"/>
      <c r="CI223" s="2"/>
      <c r="CJ223" s="2"/>
      <c r="CK223" s="2"/>
      <c r="CL223" s="2"/>
      <c r="CM223" s="2">
        <v>0</v>
      </c>
      <c r="CN223" s="2" t="s">
        <v>3</v>
      </c>
      <c r="CO223" s="2">
        <v>0</v>
      </c>
      <c r="CP223" s="2">
        <f t="shared" si="154"/>
        <v>1094.76</v>
      </c>
      <c r="CQ223" s="2">
        <f>SUMIF(SmtRes!AQ237:'SmtRes'!AQ244,"=1",SmtRes!AA237:'SmtRes'!AA244)</f>
        <v>54.64</v>
      </c>
      <c r="CR223" s="2">
        <f>SUMIF(SmtRes!AQ237:'SmtRes'!AQ244,"=1",SmtRes!AB237:'SmtRes'!AB244)</f>
        <v>882.53</v>
      </c>
      <c r="CS223" s="2">
        <f>SUMIF(SmtRes!AQ237:'SmtRes'!AQ244,"=1",SmtRes!AC237:'SmtRes'!AC244)</f>
        <v>722.05</v>
      </c>
      <c r="CT223" s="2">
        <f>SUMIF(SmtRes!AQ237:'SmtRes'!AQ244,"=1",SmtRes!AD237:'SmtRes'!AD244)</f>
        <v>2139.1999999999998</v>
      </c>
      <c r="CU223" s="2">
        <f t="shared" si="155"/>
        <v>0</v>
      </c>
      <c r="CV223" s="2">
        <f>SUMIF(SmtRes!AQ237:'SmtRes'!AQ244,"=1",SmtRes!BU237:'SmtRes'!BU244)</f>
        <v>10.100000000000001</v>
      </c>
      <c r="CW223" s="2">
        <f>SUMIF(SmtRes!AQ237:'SmtRes'!AQ244,"=1",SmtRes!BV237:'SmtRes'!BV244)</f>
        <v>0.04</v>
      </c>
      <c r="CX223" s="2">
        <f t="shared" si="156"/>
        <v>0</v>
      </c>
      <c r="CY223" s="2">
        <f t="shared" si="157"/>
        <v>973.78260000000012</v>
      </c>
      <c r="CZ223" s="2">
        <f t="shared" si="158"/>
        <v>491.61840000000007</v>
      </c>
      <c r="DA223" s="2"/>
      <c r="DB223" s="2"/>
      <c r="DC223" s="2" t="s">
        <v>3</v>
      </c>
      <c r="DD223" s="2" t="s">
        <v>3</v>
      </c>
      <c r="DE223" s="2" t="s">
        <v>3</v>
      </c>
      <c r="DF223" s="2" t="s">
        <v>3</v>
      </c>
      <c r="DG223" s="2" t="s">
        <v>3</v>
      </c>
      <c r="DH223" s="2" t="s">
        <v>3</v>
      </c>
      <c r="DI223" s="2" t="s">
        <v>3</v>
      </c>
      <c r="DJ223" s="2" t="s">
        <v>3</v>
      </c>
      <c r="DK223" s="2" t="s">
        <v>3</v>
      </c>
      <c r="DL223" s="2" t="s">
        <v>3</v>
      </c>
      <c r="DM223" s="2" t="s">
        <v>3</v>
      </c>
      <c r="DN223" s="2">
        <v>0</v>
      </c>
      <c r="DO223" s="2">
        <v>0</v>
      </c>
      <c r="DP223" s="2">
        <v>1</v>
      </c>
      <c r="DQ223" s="2">
        <v>1</v>
      </c>
      <c r="DR223" s="2"/>
      <c r="DS223" s="2"/>
      <c r="DT223" s="2"/>
      <c r="DU223" s="2">
        <v>1007</v>
      </c>
      <c r="DV223" s="2" t="s">
        <v>113</v>
      </c>
      <c r="DW223" s="2" t="s">
        <v>113</v>
      </c>
      <c r="DX223" s="2">
        <v>1</v>
      </c>
      <c r="DY223" s="2"/>
      <c r="DZ223" s="2" t="s">
        <v>3</v>
      </c>
      <c r="EA223" s="2" t="s">
        <v>3</v>
      </c>
      <c r="EB223" s="2" t="s">
        <v>3</v>
      </c>
      <c r="EC223" s="2" t="s">
        <v>3</v>
      </c>
      <c r="ED223" s="2"/>
      <c r="EE223" s="2">
        <v>89369929</v>
      </c>
      <c r="EF223" s="2">
        <v>6</v>
      </c>
      <c r="EG223" s="2" t="s">
        <v>24</v>
      </c>
      <c r="EH223" s="2">
        <v>99</v>
      </c>
      <c r="EI223" s="2" t="s">
        <v>25</v>
      </c>
      <c r="EJ223" s="2">
        <v>1</v>
      </c>
      <c r="EK223" s="2">
        <v>65007</v>
      </c>
      <c r="EL223" s="2" t="s">
        <v>26</v>
      </c>
      <c r="EM223" s="2" t="s">
        <v>27</v>
      </c>
      <c r="EN223" s="2"/>
      <c r="EO223" s="2" t="s">
        <v>3</v>
      </c>
      <c r="EP223" s="2"/>
      <c r="EQ223" s="2">
        <v>1024</v>
      </c>
      <c r="ER223" s="2">
        <v>0</v>
      </c>
      <c r="ES223" s="2">
        <v>0</v>
      </c>
      <c r="ET223" s="2">
        <v>0</v>
      </c>
      <c r="EU223" s="2">
        <v>0</v>
      </c>
      <c r="EV223" s="2">
        <v>0</v>
      </c>
      <c r="EW223" s="2">
        <v>10.1</v>
      </c>
      <c r="EX223" s="2">
        <v>0.04</v>
      </c>
      <c r="EY223" s="2">
        <v>0</v>
      </c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>
        <v>0</v>
      </c>
      <c r="FR223" s="2">
        <v>0</v>
      </c>
      <c r="FS223" s="2">
        <v>0</v>
      </c>
      <c r="FT223" s="2"/>
      <c r="FU223" s="2"/>
      <c r="FV223" s="2"/>
      <c r="FW223" s="2"/>
      <c r="FX223" s="2">
        <v>103</v>
      </c>
      <c r="FY223" s="2">
        <v>52</v>
      </c>
      <c r="FZ223" s="2"/>
      <c r="GA223" s="2" t="s">
        <v>3</v>
      </c>
      <c r="GB223" s="2"/>
      <c r="GC223" s="2"/>
      <c r="GD223" s="2">
        <v>1</v>
      </c>
      <c r="GE223" s="2"/>
      <c r="GF223" s="2">
        <v>1261809210</v>
      </c>
      <c r="GG223" s="2">
        <v>2</v>
      </c>
      <c r="GH223" s="2">
        <v>1</v>
      </c>
      <c r="GI223" s="2">
        <v>-2</v>
      </c>
      <c r="GJ223" s="2">
        <v>0</v>
      </c>
      <c r="GK223" s="2">
        <v>0</v>
      </c>
      <c r="GL223" s="2">
        <f t="shared" si="159"/>
        <v>0</v>
      </c>
      <c r="GM223" s="2">
        <f t="shared" si="160"/>
        <v>2560.16</v>
      </c>
      <c r="GN223" s="2">
        <f t="shared" si="161"/>
        <v>2560.16</v>
      </c>
      <c r="GO223" s="2">
        <f t="shared" si="162"/>
        <v>0</v>
      </c>
      <c r="GP223" s="2">
        <f t="shared" si="163"/>
        <v>0</v>
      </c>
      <c r="GQ223" s="2"/>
      <c r="GR223" s="2">
        <v>0</v>
      </c>
      <c r="GS223" s="2">
        <v>3</v>
      </c>
      <c r="GT223" s="2">
        <v>0</v>
      </c>
      <c r="GU223" s="2" t="s">
        <v>3</v>
      </c>
      <c r="GV223" s="2">
        <f t="shared" si="164"/>
        <v>0</v>
      </c>
      <c r="GW223" s="2">
        <v>1</v>
      </c>
      <c r="GX223" s="2">
        <f t="shared" si="165"/>
        <v>0</v>
      </c>
      <c r="GY223" s="2"/>
      <c r="GZ223" s="2"/>
      <c r="HA223" s="2">
        <v>0</v>
      </c>
      <c r="HB223" s="2">
        <v>0</v>
      </c>
      <c r="HC223" s="2">
        <f t="shared" si="166"/>
        <v>0</v>
      </c>
      <c r="HD223" s="2"/>
      <c r="HE223" s="2" t="s">
        <v>3</v>
      </c>
      <c r="HF223" s="2" t="s">
        <v>3</v>
      </c>
      <c r="HG223" s="2"/>
      <c r="HH223" s="2"/>
      <c r="HI223" s="2"/>
      <c r="HJ223" s="2"/>
      <c r="HK223" s="2"/>
      <c r="HL223" s="2"/>
      <c r="HM223" s="2" t="s">
        <v>3</v>
      </c>
      <c r="HN223" s="2" t="s">
        <v>29</v>
      </c>
      <c r="HO223" s="2" t="s">
        <v>30</v>
      </c>
      <c r="HP223" s="2" t="s">
        <v>26</v>
      </c>
      <c r="HQ223" s="2" t="s">
        <v>26</v>
      </c>
      <c r="HR223" s="2"/>
      <c r="HS223" s="2">
        <v>0</v>
      </c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>
        <v>0</v>
      </c>
      <c r="IL223" s="2"/>
      <c r="IM223" s="2"/>
      <c r="IN223" s="2"/>
      <c r="IO223" s="2"/>
      <c r="IP223" s="2"/>
      <c r="IQ223" s="2"/>
      <c r="IR223" s="2"/>
      <c r="IS223" s="2"/>
      <c r="IT223" s="2"/>
      <c r="IU223" s="2"/>
    </row>
    <row r="224" spans="1:255" x14ac:dyDescent="0.2">
      <c r="A224" s="2">
        <v>18</v>
      </c>
      <c r="B224" s="2">
        <v>1</v>
      </c>
      <c r="C224" s="2">
        <v>243</v>
      </c>
      <c r="D224" s="2"/>
      <c r="E224" s="2" t="s">
        <v>3</v>
      </c>
      <c r="F224" s="2" t="s">
        <v>304</v>
      </c>
      <c r="G224" s="2" t="s">
        <v>305</v>
      </c>
      <c r="H224" s="2" t="s">
        <v>223</v>
      </c>
      <c r="I224" s="2">
        <f>I223*J224</f>
        <v>4.9108320000000001</v>
      </c>
      <c r="J224" s="2">
        <v>40.72</v>
      </c>
      <c r="K224" s="2">
        <v>40.72</v>
      </c>
      <c r="L224" s="2"/>
      <c r="M224" s="2"/>
      <c r="N224" s="2"/>
      <c r="O224" s="2">
        <f t="shared" si="145"/>
        <v>0</v>
      </c>
      <c r="P224" s="2">
        <f>ROUND(CQ224*I224,2)</f>
        <v>0</v>
      </c>
      <c r="Q224" s="2">
        <f>ROUND(CR224*I224,2)</f>
        <v>0</v>
      </c>
      <c r="R224" s="2">
        <f>ROUND(CS224*I224,2)</f>
        <v>0</v>
      </c>
      <c r="S224" s="2">
        <f>ROUND(CT224*I224,2)</f>
        <v>0</v>
      </c>
      <c r="T224" s="2">
        <f t="shared" si="146"/>
        <v>0</v>
      </c>
      <c r="U224" s="2">
        <f>ROUND(CV224*I224,7)</f>
        <v>0</v>
      </c>
      <c r="V224" s="2">
        <f>ROUND(CW224*I224,7)</f>
        <v>0</v>
      </c>
      <c r="W224" s="2">
        <f t="shared" si="147"/>
        <v>0</v>
      </c>
      <c r="X224" s="2">
        <f t="shared" si="148"/>
        <v>0</v>
      </c>
      <c r="Y224" s="2">
        <f t="shared" si="149"/>
        <v>0</v>
      </c>
      <c r="Z224" s="2"/>
      <c r="AA224" s="2">
        <v>-1</v>
      </c>
      <c r="AB224" s="2">
        <f t="shared" si="150"/>
        <v>0</v>
      </c>
      <c r="AC224" s="2">
        <f>ROUND((ES224),6)</f>
        <v>0</v>
      </c>
      <c r="AD224" s="2">
        <f>ROUND((((ET224)-(EU224))+AE224),6)</f>
        <v>0</v>
      </c>
      <c r="AE224" s="2">
        <f>ROUND((EU224),6)</f>
        <v>0</v>
      </c>
      <c r="AF224" s="2">
        <f>ROUND((EV224),6)</f>
        <v>0</v>
      </c>
      <c r="AG224" s="2">
        <f t="shared" si="152"/>
        <v>0</v>
      </c>
      <c r="AH224" s="2">
        <f>(EW224)</f>
        <v>0</v>
      </c>
      <c r="AI224" s="2">
        <f>(EX224)</f>
        <v>0</v>
      </c>
      <c r="AJ224" s="2">
        <f t="shared" si="153"/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103</v>
      </c>
      <c r="AU224" s="2">
        <v>52</v>
      </c>
      <c r="AV224" s="2">
        <v>1</v>
      </c>
      <c r="AW224" s="2">
        <v>1</v>
      </c>
      <c r="AX224" s="2"/>
      <c r="AY224" s="2"/>
      <c r="AZ224" s="2">
        <v>1</v>
      </c>
      <c r="BA224" s="2">
        <v>1</v>
      </c>
      <c r="BB224" s="2">
        <v>1</v>
      </c>
      <c r="BC224" s="2">
        <v>1</v>
      </c>
      <c r="BD224" s="2" t="s">
        <v>3</v>
      </c>
      <c r="BE224" s="2" t="s">
        <v>3</v>
      </c>
      <c r="BF224" s="2" t="s">
        <v>3</v>
      </c>
      <c r="BG224" s="2" t="s">
        <v>3</v>
      </c>
      <c r="BH224" s="2">
        <v>3</v>
      </c>
      <c r="BI224" s="2">
        <v>1</v>
      </c>
      <c r="BJ224" s="2" t="s">
        <v>3</v>
      </c>
      <c r="BK224" s="2"/>
      <c r="BL224" s="2"/>
      <c r="BM224" s="2">
        <v>65007</v>
      </c>
      <c r="BN224" s="2">
        <v>0</v>
      </c>
      <c r="BO224" s="2" t="s">
        <v>3</v>
      </c>
      <c r="BP224" s="2">
        <v>0</v>
      </c>
      <c r="BQ224" s="2">
        <v>6</v>
      </c>
      <c r="BR224" s="2">
        <v>0</v>
      </c>
      <c r="BS224" s="2">
        <v>1</v>
      </c>
      <c r="BT224" s="2">
        <v>1</v>
      </c>
      <c r="BU224" s="2">
        <v>1</v>
      </c>
      <c r="BV224" s="2">
        <v>1</v>
      </c>
      <c r="BW224" s="2">
        <v>1</v>
      </c>
      <c r="BX224" s="2">
        <v>1</v>
      </c>
      <c r="BY224" s="2" t="s">
        <v>3</v>
      </c>
      <c r="BZ224" s="2">
        <v>103</v>
      </c>
      <c r="CA224" s="2">
        <v>52</v>
      </c>
      <c r="CB224" s="2" t="s">
        <v>3</v>
      </c>
      <c r="CC224" s="2"/>
      <c r="CD224" s="2"/>
      <c r="CE224" s="2">
        <v>0</v>
      </c>
      <c r="CF224" s="2">
        <v>0</v>
      </c>
      <c r="CG224" s="2">
        <v>0</v>
      </c>
      <c r="CH224" s="2"/>
      <c r="CI224" s="2"/>
      <c r="CJ224" s="2"/>
      <c r="CK224" s="2"/>
      <c r="CL224" s="2"/>
      <c r="CM224" s="2">
        <v>0</v>
      </c>
      <c r="CN224" s="2" t="s">
        <v>3</v>
      </c>
      <c r="CO224" s="2">
        <v>0</v>
      </c>
      <c r="CP224" s="2">
        <f t="shared" si="154"/>
        <v>0</v>
      </c>
      <c r="CQ224" s="2">
        <f>ROUND(AL224*BC224,2)</f>
        <v>0</v>
      </c>
      <c r="CR224" s="2">
        <f>ROUND(AM224*BB224,2)</f>
        <v>0</v>
      </c>
      <c r="CS224" s="2">
        <f>ROUND(AN224*BS224,2)</f>
        <v>0</v>
      </c>
      <c r="CT224" s="2">
        <f>ROUND(AO224*BA224,2)</f>
        <v>0</v>
      </c>
      <c r="CU224" s="2">
        <f t="shared" si="155"/>
        <v>0</v>
      </c>
      <c r="CV224" s="2">
        <f>AH224</f>
        <v>0</v>
      </c>
      <c r="CW224" s="2">
        <f>AI224</f>
        <v>0</v>
      </c>
      <c r="CX224" s="2">
        <f t="shared" si="156"/>
        <v>0</v>
      </c>
      <c r="CY224" s="2">
        <f t="shared" si="157"/>
        <v>0</v>
      </c>
      <c r="CZ224" s="2">
        <f t="shared" si="158"/>
        <v>0</v>
      </c>
      <c r="DA224" s="2"/>
      <c r="DB224" s="2"/>
      <c r="DC224" s="2" t="s">
        <v>3</v>
      </c>
      <c r="DD224" s="2" t="s">
        <v>3</v>
      </c>
      <c r="DE224" s="2" t="s">
        <v>3</v>
      </c>
      <c r="DF224" s="2" t="s">
        <v>3</v>
      </c>
      <c r="DG224" s="2" t="s">
        <v>3</v>
      </c>
      <c r="DH224" s="2" t="s">
        <v>3</v>
      </c>
      <c r="DI224" s="2" t="s">
        <v>3</v>
      </c>
      <c r="DJ224" s="2" t="s">
        <v>3</v>
      </c>
      <c r="DK224" s="2" t="s">
        <v>3</v>
      </c>
      <c r="DL224" s="2" t="s">
        <v>3</v>
      </c>
      <c r="DM224" s="2" t="s">
        <v>3</v>
      </c>
      <c r="DN224" s="2">
        <v>0</v>
      </c>
      <c r="DO224" s="2">
        <v>0</v>
      </c>
      <c r="DP224" s="2">
        <v>1</v>
      </c>
      <c r="DQ224" s="2">
        <v>1</v>
      </c>
      <c r="DR224" s="2"/>
      <c r="DS224" s="2"/>
      <c r="DT224" s="2"/>
      <c r="DU224" s="2">
        <v>1009</v>
      </c>
      <c r="DV224" s="2" t="s">
        <v>223</v>
      </c>
      <c r="DW224" s="2" t="s">
        <v>223</v>
      </c>
      <c r="DX224" s="2">
        <v>1</v>
      </c>
      <c r="DY224" s="2"/>
      <c r="DZ224" s="2" t="s">
        <v>3</v>
      </c>
      <c r="EA224" s="2" t="s">
        <v>3</v>
      </c>
      <c r="EB224" s="2" t="s">
        <v>3</v>
      </c>
      <c r="EC224" s="2" t="s">
        <v>3</v>
      </c>
      <c r="ED224" s="2"/>
      <c r="EE224" s="2">
        <v>89369929</v>
      </c>
      <c r="EF224" s="2">
        <v>6</v>
      </c>
      <c r="EG224" s="2" t="s">
        <v>24</v>
      </c>
      <c r="EH224" s="2">
        <v>99</v>
      </c>
      <c r="EI224" s="2" t="s">
        <v>25</v>
      </c>
      <c r="EJ224" s="2">
        <v>1</v>
      </c>
      <c r="EK224" s="2">
        <v>65007</v>
      </c>
      <c r="EL224" s="2" t="s">
        <v>26</v>
      </c>
      <c r="EM224" s="2" t="s">
        <v>27</v>
      </c>
      <c r="EN224" s="2"/>
      <c r="EO224" s="2" t="s">
        <v>3</v>
      </c>
      <c r="EP224" s="2"/>
      <c r="EQ224" s="2">
        <v>1024</v>
      </c>
      <c r="ER224" s="2">
        <v>0</v>
      </c>
      <c r="ES224" s="2">
        <v>0</v>
      </c>
      <c r="ET224" s="2">
        <v>0</v>
      </c>
      <c r="EU224" s="2">
        <v>0</v>
      </c>
      <c r="EV224" s="2">
        <v>0</v>
      </c>
      <c r="EW224" s="2">
        <v>0</v>
      </c>
      <c r="EX224" s="2">
        <v>0</v>
      </c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>
        <v>0</v>
      </c>
      <c r="FR224" s="2">
        <v>0</v>
      </c>
      <c r="FS224" s="2">
        <v>0</v>
      </c>
      <c r="FT224" s="2"/>
      <c r="FU224" s="2"/>
      <c r="FV224" s="2"/>
      <c r="FW224" s="2"/>
      <c r="FX224" s="2">
        <v>103</v>
      </c>
      <c r="FY224" s="2">
        <v>52</v>
      </c>
      <c r="FZ224" s="2"/>
      <c r="GA224" s="2" t="s">
        <v>3</v>
      </c>
      <c r="GB224" s="2"/>
      <c r="GC224" s="2"/>
      <c r="GD224" s="2">
        <v>1</v>
      </c>
      <c r="GE224" s="2"/>
      <c r="GF224" s="2">
        <v>-763003539</v>
      </c>
      <c r="GG224" s="2">
        <v>2</v>
      </c>
      <c r="GH224" s="2">
        <v>1</v>
      </c>
      <c r="GI224" s="2">
        <v>-2</v>
      </c>
      <c r="GJ224" s="2">
        <v>0</v>
      </c>
      <c r="GK224" s="2">
        <v>0</v>
      </c>
      <c r="GL224" s="2">
        <f t="shared" si="159"/>
        <v>0</v>
      </c>
      <c r="GM224" s="2">
        <f t="shared" si="160"/>
        <v>0</v>
      </c>
      <c r="GN224" s="2">
        <f t="shared" si="161"/>
        <v>0</v>
      </c>
      <c r="GO224" s="2">
        <f t="shared" si="162"/>
        <v>0</v>
      </c>
      <c r="GP224" s="2">
        <f t="shared" si="163"/>
        <v>0</v>
      </c>
      <c r="GQ224" s="2"/>
      <c r="GR224" s="2">
        <v>0</v>
      </c>
      <c r="GS224" s="2">
        <v>3</v>
      </c>
      <c r="GT224" s="2">
        <v>0</v>
      </c>
      <c r="GU224" s="2" t="s">
        <v>3</v>
      </c>
      <c r="GV224" s="2">
        <f t="shared" si="164"/>
        <v>0</v>
      </c>
      <c r="GW224" s="2">
        <v>1</v>
      </c>
      <c r="GX224" s="2">
        <f t="shared" si="165"/>
        <v>0</v>
      </c>
      <c r="GY224" s="2"/>
      <c r="GZ224" s="2"/>
      <c r="HA224" s="2">
        <v>0</v>
      </c>
      <c r="HB224" s="2">
        <v>0</v>
      </c>
      <c r="HC224" s="2">
        <f t="shared" si="166"/>
        <v>0</v>
      </c>
      <c r="HD224" s="2"/>
      <c r="HE224" s="2" t="s">
        <v>3</v>
      </c>
      <c r="HF224" s="2" t="s">
        <v>3</v>
      </c>
      <c r="HG224" s="2"/>
      <c r="HH224" s="2"/>
      <c r="HI224" s="2"/>
      <c r="HJ224" s="2"/>
      <c r="HK224" s="2"/>
      <c r="HL224" s="2"/>
      <c r="HM224" s="2" t="s">
        <v>3</v>
      </c>
      <c r="HN224" s="2" t="s">
        <v>29</v>
      </c>
      <c r="HO224" s="2" t="s">
        <v>30</v>
      </c>
      <c r="HP224" s="2" t="s">
        <v>26</v>
      </c>
      <c r="HQ224" s="2" t="s">
        <v>26</v>
      </c>
      <c r="HR224" s="2"/>
      <c r="HS224" s="2">
        <v>0</v>
      </c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>
        <v>0</v>
      </c>
      <c r="IL224" s="2"/>
      <c r="IM224" s="2"/>
      <c r="IN224" s="2"/>
      <c r="IO224" s="2"/>
      <c r="IP224" s="2"/>
      <c r="IQ224" s="2"/>
      <c r="IR224" s="2"/>
      <c r="IS224" s="2"/>
      <c r="IT224" s="2"/>
      <c r="IU224" s="2"/>
    </row>
    <row r="225" spans="1:255" x14ac:dyDescent="0.2">
      <c r="A225" s="2">
        <v>17</v>
      </c>
      <c r="B225" s="2">
        <v>1</v>
      </c>
      <c r="C225" s="2">
        <f>ROW(SmtRes!A246)</f>
        <v>246</v>
      </c>
      <c r="D225" s="2">
        <f>ROW(EtalonRes!A248)</f>
        <v>248</v>
      </c>
      <c r="E225" s="2" t="s">
        <v>3</v>
      </c>
      <c r="F225" s="2" t="s">
        <v>306</v>
      </c>
      <c r="G225" s="2" t="s">
        <v>307</v>
      </c>
      <c r="H225" s="2" t="s">
        <v>21</v>
      </c>
      <c r="I225" s="2">
        <v>0</v>
      </c>
      <c r="J225" s="2">
        <v>0</v>
      </c>
      <c r="K225" s="2">
        <v>0</v>
      </c>
      <c r="L225" s="2"/>
      <c r="M225" s="2"/>
      <c r="N225" s="2"/>
      <c r="O225" s="2">
        <f t="shared" si="145"/>
        <v>0</v>
      </c>
      <c r="P225" s="2">
        <f>SUMIF(SmtRes!AQ245:'SmtRes'!AQ246,"=1",SmtRes!DF245:'SmtRes'!DF246)</f>
        <v>0</v>
      </c>
      <c r="Q225" s="2">
        <f>SUMIF(SmtRes!AQ245:'SmtRes'!AQ246,"=1",SmtRes!DG245:'SmtRes'!DG246)</f>
        <v>0</v>
      </c>
      <c r="R225" s="2">
        <f>SUMIF(SmtRes!AQ245:'SmtRes'!AQ246,"=1",SmtRes!DH245:'SmtRes'!DH246)</f>
        <v>0</v>
      </c>
      <c r="S225" s="2">
        <f>SUMIF(SmtRes!AQ245:'SmtRes'!AQ246,"=1",SmtRes!DI245:'SmtRes'!DI246)</f>
        <v>0</v>
      </c>
      <c r="T225" s="2">
        <f t="shared" si="146"/>
        <v>0</v>
      </c>
      <c r="U225" s="2">
        <f>SUMIF(SmtRes!AQ245:'SmtRes'!AQ246,"=1",SmtRes!CV245:'SmtRes'!CV246)</f>
        <v>0</v>
      </c>
      <c r="V225" s="2">
        <f>SUMIF(SmtRes!AQ245:'SmtRes'!AQ246,"=1",SmtRes!CW245:'SmtRes'!CW246)</f>
        <v>0</v>
      </c>
      <c r="W225" s="2">
        <f t="shared" si="147"/>
        <v>0</v>
      </c>
      <c r="X225" s="2">
        <f t="shared" si="148"/>
        <v>0</v>
      </c>
      <c r="Y225" s="2">
        <f t="shared" si="149"/>
        <v>0</v>
      </c>
      <c r="Z225" s="2"/>
      <c r="AA225" s="2">
        <v>-1</v>
      </c>
      <c r="AB225" s="2">
        <f t="shared" si="150"/>
        <v>101953.98</v>
      </c>
      <c r="AC225" s="2">
        <f>ROUND((0),6)</f>
        <v>0</v>
      </c>
      <c r="AD225" s="2">
        <f>ROUND((((0)-(0))+AE225),6)</f>
        <v>0</v>
      </c>
      <c r="AE225" s="2">
        <f>ROUND((0),6)</f>
        <v>0</v>
      </c>
      <c r="AF225" s="2">
        <f>ROUND((SUM(SmtRes!BT245:'SmtRes'!BT246)),6)</f>
        <v>101953.98</v>
      </c>
      <c r="AG225" s="2">
        <f t="shared" si="152"/>
        <v>0</v>
      </c>
      <c r="AH225" s="2">
        <f>(SUM(SmtRes!BU245:'SmtRes'!BU246))</f>
        <v>159</v>
      </c>
      <c r="AI225" s="2">
        <f>(0)</f>
        <v>0</v>
      </c>
      <c r="AJ225" s="2">
        <f t="shared" si="153"/>
        <v>0</v>
      </c>
      <c r="AK225" s="2">
        <v>101953.98000000001</v>
      </c>
      <c r="AL225" s="2">
        <v>0</v>
      </c>
      <c r="AM225" s="2">
        <v>0</v>
      </c>
      <c r="AN225" s="2">
        <v>0</v>
      </c>
      <c r="AO225" s="2">
        <v>101953.98000000001</v>
      </c>
      <c r="AP225" s="2">
        <v>0</v>
      </c>
      <c r="AQ225" s="2">
        <v>159</v>
      </c>
      <c r="AR225" s="2">
        <v>0</v>
      </c>
      <c r="AS225" s="2">
        <v>0</v>
      </c>
      <c r="AT225" s="2">
        <v>87</v>
      </c>
      <c r="AU225" s="2">
        <v>44</v>
      </c>
      <c r="AV225" s="2">
        <v>1</v>
      </c>
      <c r="AW225" s="2">
        <v>1</v>
      </c>
      <c r="AX225" s="2"/>
      <c r="AY225" s="2"/>
      <c r="AZ225" s="2">
        <v>1</v>
      </c>
      <c r="BA225" s="2">
        <v>1</v>
      </c>
      <c r="BB225" s="2">
        <v>1</v>
      </c>
      <c r="BC225" s="2">
        <v>1</v>
      </c>
      <c r="BD225" s="2" t="s">
        <v>3</v>
      </c>
      <c r="BE225" s="2" t="s">
        <v>3</v>
      </c>
      <c r="BF225" s="2" t="s">
        <v>3</v>
      </c>
      <c r="BG225" s="2" t="s">
        <v>3</v>
      </c>
      <c r="BH225" s="2">
        <v>0</v>
      </c>
      <c r="BI225" s="2">
        <v>1</v>
      </c>
      <c r="BJ225" s="2" t="s">
        <v>308</v>
      </c>
      <c r="BK225" s="2"/>
      <c r="BL225" s="2"/>
      <c r="BM225" s="2">
        <v>65001</v>
      </c>
      <c r="BN225" s="2">
        <v>0</v>
      </c>
      <c r="BO225" s="2" t="s">
        <v>3</v>
      </c>
      <c r="BP225" s="2">
        <v>0</v>
      </c>
      <c r="BQ225" s="2">
        <v>6</v>
      </c>
      <c r="BR225" s="2">
        <v>0</v>
      </c>
      <c r="BS225" s="2">
        <v>1</v>
      </c>
      <c r="BT225" s="2">
        <v>1</v>
      </c>
      <c r="BU225" s="2">
        <v>1</v>
      </c>
      <c r="BV225" s="2">
        <v>1</v>
      </c>
      <c r="BW225" s="2">
        <v>1</v>
      </c>
      <c r="BX225" s="2">
        <v>1</v>
      </c>
      <c r="BY225" s="2" t="s">
        <v>3</v>
      </c>
      <c r="BZ225" s="2">
        <v>87</v>
      </c>
      <c r="CA225" s="2">
        <v>44</v>
      </c>
      <c r="CB225" s="2" t="s">
        <v>3</v>
      </c>
      <c r="CC225" s="2"/>
      <c r="CD225" s="2"/>
      <c r="CE225" s="2">
        <v>0</v>
      </c>
      <c r="CF225" s="2">
        <v>0</v>
      </c>
      <c r="CG225" s="2">
        <v>0</v>
      </c>
      <c r="CH225" s="2"/>
      <c r="CI225" s="2"/>
      <c r="CJ225" s="2"/>
      <c r="CK225" s="2"/>
      <c r="CL225" s="2"/>
      <c r="CM225" s="2">
        <v>0</v>
      </c>
      <c r="CN225" s="2" t="s">
        <v>3</v>
      </c>
      <c r="CO225" s="2">
        <v>0</v>
      </c>
      <c r="CP225" s="2">
        <f t="shared" si="154"/>
        <v>0</v>
      </c>
      <c r="CQ225" s="2">
        <f>SUMIF(SmtRes!AQ245:'SmtRes'!AQ246,"=1",SmtRes!AA245:'SmtRes'!AA246)</f>
        <v>0</v>
      </c>
      <c r="CR225" s="2">
        <f>SUMIF(SmtRes!AQ245:'SmtRes'!AQ246,"=1",SmtRes!AB245:'SmtRes'!AB246)</f>
        <v>0</v>
      </c>
      <c r="CS225" s="2">
        <f>SUMIF(SmtRes!AQ245:'SmtRes'!AQ246,"=1",SmtRes!AC245:'SmtRes'!AC246)</f>
        <v>0</v>
      </c>
      <c r="CT225" s="2">
        <f>SUMIF(SmtRes!AQ245:'SmtRes'!AQ246,"=1",SmtRes!AD245:'SmtRes'!AD246)</f>
        <v>641.22</v>
      </c>
      <c r="CU225" s="2">
        <f t="shared" si="155"/>
        <v>0</v>
      </c>
      <c r="CV225" s="2">
        <f>SUMIF(SmtRes!AQ245:'SmtRes'!AQ246,"=1",SmtRes!BU245:'SmtRes'!BU246)</f>
        <v>159</v>
      </c>
      <c r="CW225" s="2">
        <f>SUMIF(SmtRes!AQ245:'SmtRes'!AQ246,"=1",SmtRes!BV245:'SmtRes'!BV246)</f>
        <v>0</v>
      </c>
      <c r="CX225" s="2">
        <f t="shared" si="156"/>
        <v>0</v>
      </c>
      <c r="CY225" s="2">
        <f t="shared" si="157"/>
        <v>0</v>
      </c>
      <c r="CZ225" s="2">
        <f t="shared" si="158"/>
        <v>0</v>
      </c>
      <c r="DA225" s="2"/>
      <c r="DB225" s="2"/>
      <c r="DC225" s="2" t="s">
        <v>3</v>
      </c>
      <c r="DD225" s="2" t="s">
        <v>3</v>
      </c>
      <c r="DE225" s="2" t="s">
        <v>3</v>
      </c>
      <c r="DF225" s="2" t="s">
        <v>3</v>
      </c>
      <c r="DG225" s="2" t="s">
        <v>3</v>
      </c>
      <c r="DH225" s="2" t="s">
        <v>3</v>
      </c>
      <c r="DI225" s="2" t="s">
        <v>3</v>
      </c>
      <c r="DJ225" s="2" t="s">
        <v>3</v>
      </c>
      <c r="DK225" s="2" t="s">
        <v>3</v>
      </c>
      <c r="DL225" s="2" t="s">
        <v>3</v>
      </c>
      <c r="DM225" s="2" t="s">
        <v>3</v>
      </c>
      <c r="DN225" s="2">
        <v>0</v>
      </c>
      <c r="DO225" s="2">
        <v>0</v>
      </c>
      <c r="DP225" s="2">
        <v>1</v>
      </c>
      <c r="DQ225" s="2">
        <v>1</v>
      </c>
      <c r="DR225" s="2"/>
      <c r="DS225" s="2"/>
      <c r="DT225" s="2"/>
      <c r="DU225" s="2">
        <v>1013</v>
      </c>
      <c r="DV225" s="2" t="s">
        <v>21</v>
      </c>
      <c r="DW225" s="2" t="s">
        <v>21</v>
      </c>
      <c r="DX225" s="2">
        <v>1</v>
      </c>
      <c r="DY225" s="2"/>
      <c r="DZ225" s="2" t="s">
        <v>3</v>
      </c>
      <c r="EA225" s="2" t="s">
        <v>3</v>
      </c>
      <c r="EB225" s="2" t="s">
        <v>3</v>
      </c>
      <c r="EC225" s="2" t="s">
        <v>3</v>
      </c>
      <c r="ED225" s="2"/>
      <c r="EE225" s="2">
        <v>89369917</v>
      </c>
      <c r="EF225" s="2">
        <v>6</v>
      </c>
      <c r="EG225" s="2" t="s">
        <v>24</v>
      </c>
      <c r="EH225" s="2">
        <v>99</v>
      </c>
      <c r="EI225" s="2" t="s">
        <v>25</v>
      </c>
      <c r="EJ225" s="2">
        <v>1</v>
      </c>
      <c r="EK225" s="2">
        <v>65001</v>
      </c>
      <c r="EL225" s="2" t="s">
        <v>119</v>
      </c>
      <c r="EM225" s="2" t="s">
        <v>27</v>
      </c>
      <c r="EN225" s="2"/>
      <c r="EO225" s="2" t="s">
        <v>3</v>
      </c>
      <c r="EP225" s="2"/>
      <c r="EQ225" s="2">
        <v>1024</v>
      </c>
      <c r="ER225" s="2">
        <v>0</v>
      </c>
      <c r="ES225" s="2">
        <v>0</v>
      </c>
      <c r="ET225" s="2">
        <v>0</v>
      </c>
      <c r="EU225" s="2">
        <v>0</v>
      </c>
      <c r="EV225" s="2">
        <v>0</v>
      </c>
      <c r="EW225" s="2">
        <v>159</v>
      </c>
      <c r="EX225" s="2">
        <v>0</v>
      </c>
      <c r="EY225" s="2">
        <v>0</v>
      </c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>
        <v>0</v>
      </c>
      <c r="FR225" s="2">
        <v>0</v>
      </c>
      <c r="FS225" s="2">
        <v>0</v>
      </c>
      <c r="FT225" s="2"/>
      <c r="FU225" s="2"/>
      <c r="FV225" s="2"/>
      <c r="FW225" s="2"/>
      <c r="FX225" s="2">
        <v>87</v>
      </c>
      <c r="FY225" s="2">
        <v>44</v>
      </c>
      <c r="FZ225" s="2"/>
      <c r="GA225" s="2" t="s">
        <v>3</v>
      </c>
      <c r="GB225" s="2"/>
      <c r="GC225" s="2"/>
      <c r="GD225" s="2">
        <v>1</v>
      </c>
      <c r="GE225" s="2"/>
      <c r="GF225" s="2">
        <v>1563614878</v>
      </c>
      <c r="GG225" s="2">
        <v>2</v>
      </c>
      <c r="GH225" s="2">
        <v>1</v>
      </c>
      <c r="GI225" s="2">
        <v>-2</v>
      </c>
      <c r="GJ225" s="2">
        <v>0</v>
      </c>
      <c r="GK225" s="2">
        <v>0</v>
      </c>
      <c r="GL225" s="2">
        <f t="shared" si="159"/>
        <v>0</v>
      </c>
      <c r="GM225" s="2">
        <f t="shared" si="160"/>
        <v>0</v>
      </c>
      <c r="GN225" s="2">
        <f t="shared" si="161"/>
        <v>0</v>
      </c>
      <c r="GO225" s="2">
        <f t="shared" si="162"/>
        <v>0</v>
      </c>
      <c r="GP225" s="2">
        <f t="shared" si="163"/>
        <v>0</v>
      </c>
      <c r="GQ225" s="2"/>
      <c r="GR225" s="2">
        <v>0</v>
      </c>
      <c r="GS225" s="2">
        <v>3</v>
      </c>
      <c r="GT225" s="2">
        <v>0</v>
      </c>
      <c r="GU225" s="2" t="s">
        <v>3</v>
      </c>
      <c r="GV225" s="2">
        <f t="shared" si="164"/>
        <v>0</v>
      </c>
      <c r="GW225" s="2">
        <v>1</v>
      </c>
      <c r="GX225" s="2">
        <f t="shared" si="165"/>
        <v>0</v>
      </c>
      <c r="GY225" s="2"/>
      <c r="GZ225" s="2"/>
      <c r="HA225" s="2">
        <v>0</v>
      </c>
      <c r="HB225" s="2">
        <v>0</v>
      </c>
      <c r="HC225" s="2">
        <f t="shared" si="166"/>
        <v>0</v>
      </c>
      <c r="HD225" s="2"/>
      <c r="HE225" s="2" t="s">
        <v>3</v>
      </c>
      <c r="HF225" s="2" t="s">
        <v>3</v>
      </c>
      <c r="HG225" s="2"/>
      <c r="HH225" s="2"/>
      <c r="HI225" s="2"/>
      <c r="HJ225" s="2"/>
      <c r="HK225" s="2"/>
      <c r="HL225" s="2"/>
      <c r="HM225" s="2" t="s">
        <v>3</v>
      </c>
      <c r="HN225" s="2" t="s">
        <v>120</v>
      </c>
      <c r="HO225" s="2" t="s">
        <v>121</v>
      </c>
      <c r="HP225" s="2" t="s">
        <v>119</v>
      </c>
      <c r="HQ225" s="2" t="s">
        <v>119</v>
      </c>
      <c r="HR225" s="2"/>
      <c r="HS225" s="2">
        <v>0</v>
      </c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>
        <v>0</v>
      </c>
      <c r="IL225" s="2"/>
      <c r="IM225" s="2"/>
      <c r="IN225" s="2"/>
      <c r="IO225" s="2"/>
      <c r="IP225" s="2"/>
      <c r="IQ225" s="2"/>
      <c r="IR225" s="2"/>
      <c r="IS225" s="2"/>
      <c r="IT225" s="2"/>
      <c r="IU225" s="2"/>
    </row>
    <row r="226" spans="1:255" x14ac:dyDescent="0.2">
      <c r="A226" s="2">
        <v>18</v>
      </c>
      <c r="B226" s="2">
        <v>1</v>
      </c>
      <c r="C226" s="2">
        <v>246</v>
      </c>
      <c r="D226" s="2"/>
      <c r="E226" s="2" t="s">
        <v>3</v>
      </c>
      <c r="F226" s="2" t="s">
        <v>123</v>
      </c>
      <c r="G226" s="2" t="s">
        <v>124</v>
      </c>
      <c r="H226" s="2" t="s">
        <v>125</v>
      </c>
      <c r="I226" s="2">
        <f>I225*J226</f>
        <v>0</v>
      </c>
      <c r="J226" s="2">
        <v>5.3</v>
      </c>
      <c r="K226" s="2">
        <v>5.3</v>
      </c>
      <c r="L226" s="2"/>
      <c r="M226" s="2"/>
      <c r="N226" s="2"/>
      <c r="O226" s="2">
        <f t="shared" si="145"/>
        <v>0</v>
      </c>
      <c r="P226" s="2">
        <f>ROUND(CQ226*I226,2)</f>
        <v>0</v>
      </c>
      <c r="Q226" s="2">
        <f>ROUND(CR226*I226,2)</f>
        <v>0</v>
      </c>
      <c r="R226" s="2">
        <f>ROUND(CS226*I226,2)</f>
        <v>0</v>
      </c>
      <c r="S226" s="2">
        <f>ROUND(CT226*I226,2)</f>
        <v>0</v>
      </c>
      <c r="T226" s="2">
        <f t="shared" si="146"/>
        <v>0</v>
      </c>
      <c r="U226" s="2">
        <f>ROUND(CV226*I226,7)</f>
        <v>0</v>
      </c>
      <c r="V226" s="2">
        <f>ROUND(CW226*I226,7)</f>
        <v>0</v>
      </c>
      <c r="W226" s="2">
        <f t="shared" si="147"/>
        <v>0</v>
      </c>
      <c r="X226" s="2">
        <f t="shared" si="148"/>
        <v>0</v>
      </c>
      <c r="Y226" s="2">
        <f t="shared" si="149"/>
        <v>0</v>
      </c>
      <c r="Z226" s="2"/>
      <c r="AA226" s="2">
        <v>-1</v>
      </c>
      <c r="AB226" s="2">
        <f t="shared" si="150"/>
        <v>0</v>
      </c>
      <c r="AC226" s="2">
        <f>ROUND((ES226),6)</f>
        <v>0</v>
      </c>
      <c r="AD226" s="2">
        <f>ROUND((((ET226)-(EU226))+AE226),6)</f>
        <v>0</v>
      </c>
      <c r="AE226" s="2">
        <f>ROUND((EU226),6)</f>
        <v>0</v>
      </c>
      <c r="AF226" s="2">
        <f>ROUND((EV226),6)</f>
        <v>0</v>
      </c>
      <c r="AG226" s="2">
        <f t="shared" si="152"/>
        <v>0</v>
      </c>
      <c r="AH226" s="2">
        <f>(EW226)</f>
        <v>0</v>
      </c>
      <c r="AI226" s="2">
        <f>(EX226)</f>
        <v>0</v>
      </c>
      <c r="AJ226" s="2">
        <f t="shared" si="153"/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87</v>
      </c>
      <c r="AU226" s="2">
        <v>44</v>
      </c>
      <c r="AV226" s="2">
        <v>1</v>
      </c>
      <c r="AW226" s="2">
        <v>1</v>
      </c>
      <c r="AX226" s="2"/>
      <c r="AY226" s="2"/>
      <c r="AZ226" s="2">
        <v>1</v>
      </c>
      <c r="BA226" s="2">
        <v>1</v>
      </c>
      <c r="BB226" s="2">
        <v>1</v>
      </c>
      <c r="BC226" s="2">
        <v>1</v>
      </c>
      <c r="BD226" s="2" t="s">
        <v>3</v>
      </c>
      <c r="BE226" s="2" t="s">
        <v>3</v>
      </c>
      <c r="BF226" s="2" t="s">
        <v>3</v>
      </c>
      <c r="BG226" s="2" t="s">
        <v>3</v>
      </c>
      <c r="BH226" s="2">
        <v>3</v>
      </c>
      <c r="BI226" s="2">
        <v>1</v>
      </c>
      <c r="BJ226" s="2" t="s">
        <v>3</v>
      </c>
      <c r="BK226" s="2"/>
      <c r="BL226" s="2"/>
      <c r="BM226" s="2">
        <v>65001</v>
      </c>
      <c r="BN226" s="2">
        <v>0</v>
      </c>
      <c r="BO226" s="2" t="s">
        <v>3</v>
      </c>
      <c r="BP226" s="2">
        <v>0</v>
      </c>
      <c r="BQ226" s="2">
        <v>6</v>
      </c>
      <c r="BR226" s="2">
        <v>0</v>
      </c>
      <c r="BS226" s="2">
        <v>1</v>
      </c>
      <c r="BT226" s="2">
        <v>1</v>
      </c>
      <c r="BU226" s="2">
        <v>1</v>
      </c>
      <c r="BV226" s="2">
        <v>1</v>
      </c>
      <c r="BW226" s="2">
        <v>1</v>
      </c>
      <c r="BX226" s="2">
        <v>1</v>
      </c>
      <c r="BY226" s="2" t="s">
        <v>3</v>
      </c>
      <c r="BZ226" s="2">
        <v>87</v>
      </c>
      <c r="CA226" s="2">
        <v>44</v>
      </c>
      <c r="CB226" s="2" t="s">
        <v>3</v>
      </c>
      <c r="CC226" s="2"/>
      <c r="CD226" s="2"/>
      <c r="CE226" s="2">
        <v>0</v>
      </c>
      <c r="CF226" s="2">
        <v>0</v>
      </c>
      <c r="CG226" s="2">
        <v>0</v>
      </c>
      <c r="CH226" s="2"/>
      <c r="CI226" s="2"/>
      <c r="CJ226" s="2"/>
      <c r="CK226" s="2"/>
      <c r="CL226" s="2"/>
      <c r="CM226" s="2">
        <v>0</v>
      </c>
      <c r="CN226" s="2" t="s">
        <v>3</v>
      </c>
      <c r="CO226" s="2">
        <v>0</v>
      </c>
      <c r="CP226" s="2">
        <f t="shared" si="154"/>
        <v>0</v>
      </c>
      <c r="CQ226" s="2">
        <f>ROUND(AL226*BC226,2)</f>
        <v>0</v>
      </c>
      <c r="CR226" s="2">
        <f>ROUND(AM226*BB226,2)</f>
        <v>0</v>
      </c>
      <c r="CS226" s="2">
        <f>ROUND(AN226*BS226,2)</f>
        <v>0</v>
      </c>
      <c r="CT226" s="2">
        <f>ROUND(AO226*BA226,2)</f>
        <v>0</v>
      </c>
      <c r="CU226" s="2">
        <f t="shared" si="155"/>
        <v>0</v>
      </c>
      <c r="CV226" s="2">
        <f>AH226</f>
        <v>0</v>
      </c>
      <c r="CW226" s="2">
        <f>AI226</f>
        <v>0</v>
      </c>
      <c r="CX226" s="2">
        <f t="shared" si="156"/>
        <v>0</v>
      </c>
      <c r="CY226" s="2">
        <f t="shared" si="157"/>
        <v>0</v>
      </c>
      <c r="CZ226" s="2">
        <f t="shared" si="158"/>
        <v>0</v>
      </c>
      <c r="DA226" s="2"/>
      <c r="DB226" s="2"/>
      <c r="DC226" s="2" t="s">
        <v>3</v>
      </c>
      <c r="DD226" s="2" t="s">
        <v>3</v>
      </c>
      <c r="DE226" s="2" t="s">
        <v>3</v>
      </c>
      <c r="DF226" s="2" t="s">
        <v>3</v>
      </c>
      <c r="DG226" s="2" t="s">
        <v>3</v>
      </c>
      <c r="DH226" s="2" t="s">
        <v>3</v>
      </c>
      <c r="DI226" s="2" t="s">
        <v>3</v>
      </c>
      <c r="DJ226" s="2" t="s">
        <v>3</v>
      </c>
      <c r="DK226" s="2" t="s">
        <v>3</v>
      </c>
      <c r="DL226" s="2" t="s">
        <v>3</v>
      </c>
      <c r="DM226" s="2" t="s">
        <v>3</v>
      </c>
      <c r="DN226" s="2">
        <v>0</v>
      </c>
      <c r="DO226" s="2">
        <v>0</v>
      </c>
      <c r="DP226" s="2">
        <v>1</v>
      </c>
      <c r="DQ226" s="2">
        <v>1</v>
      </c>
      <c r="DR226" s="2"/>
      <c r="DS226" s="2"/>
      <c r="DT226" s="2"/>
      <c r="DU226" s="2">
        <v>1009</v>
      </c>
      <c r="DV226" s="2" t="s">
        <v>125</v>
      </c>
      <c r="DW226" s="2" t="s">
        <v>125</v>
      </c>
      <c r="DX226" s="2">
        <v>1000</v>
      </c>
      <c r="DY226" s="2"/>
      <c r="DZ226" s="2" t="s">
        <v>3</v>
      </c>
      <c r="EA226" s="2" t="s">
        <v>3</v>
      </c>
      <c r="EB226" s="2" t="s">
        <v>3</v>
      </c>
      <c r="EC226" s="2" t="s">
        <v>3</v>
      </c>
      <c r="ED226" s="2"/>
      <c r="EE226" s="2">
        <v>89369917</v>
      </c>
      <c r="EF226" s="2">
        <v>6</v>
      </c>
      <c r="EG226" s="2" t="s">
        <v>24</v>
      </c>
      <c r="EH226" s="2">
        <v>99</v>
      </c>
      <c r="EI226" s="2" t="s">
        <v>25</v>
      </c>
      <c r="EJ226" s="2">
        <v>1</v>
      </c>
      <c r="EK226" s="2">
        <v>65001</v>
      </c>
      <c r="EL226" s="2" t="s">
        <v>119</v>
      </c>
      <c r="EM226" s="2" t="s">
        <v>27</v>
      </c>
      <c r="EN226" s="2"/>
      <c r="EO226" s="2" t="s">
        <v>3</v>
      </c>
      <c r="EP226" s="2"/>
      <c r="EQ226" s="2">
        <v>1024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>
        <v>0</v>
      </c>
      <c r="FR226" s="2">
        <v>0</v>
      </c>
      <c r="FS226" s="2">
        <v>0</v>
      </c>
      <c r="FT226" s="2"/>
      <c r="FU226" s="2"/>
      <c r="FV226" s="2"/>
      <c r="FW226" s="2"/>
      <c r="FX226" s="2">
        <v>87</v>
      </c>
      <c r="FY226" s="2">
        <v>44</v>
      </c>
      <c r="FZ226" s="2"/>
      <c r="GA226" s="2" t="s">
        <v>3</v>
      </c>
      <c r="GB226" s="2"/>
      <c r="GC226" s="2"/>
      <c r="GD226" s="2">
        <v>1</v>
      </c>
      <c r="GE226" s="2"/>
      <c r="GF226" s="2">
        <v>-1296435862</v>
      </c>
      <c r="GG226" s="2">
        <v>2</v>
      </c>
      <c r="GH226" s="2">
        <v>1</v>
      </c>
      <c r="GI226" s="2">
        <v>-2</v>
      </c>
      <c r="GJ226" s="2">
        <v>0</v>
      </c>
      <c r="GK226" s="2">
        <v>0</v>
      </c>
      <c r="GL226" s="2">
        <f t="shared" si="159"/>
        <v>0</v>
      </c>
      <c r="GM226" s="2">
        <f t="shared" si="160"/>
        <v>0</v>
      </c>
      <c r="GN226" s="2">
        <f t="shared" si="161"/>
        <v>0</v>
      </c>
      <c r="GO226" s="2">
        <f t="shared" si="162"/>
        <v>0</v>
      </c>
      <c r="GP226" s="2">
        <f t="shared" si="163"/>
        <v>0</v>
      </c>
      <c r="GQ226" s="2"/>
      <c r="GR226" s="2">
        <v>0</v>
      </c>
      <c r="GS226" s="2">
        <v>3</v>
      </c>
      <c r="GT226" s="2">
        <v>0</v>
      </c>
      <c r="GU226" s="2" t="s">
        <v>3</v>
      </c>
      <c r="GV226" s="2">
        <f t="shared" si="164"/>
        <v>0</v>
      </c>
      <c r="GW226" s="2">
        <v>1</v>
      </c>
      <c r="GX226" s="2">
        <f t="shared" si="165"/>
        <v>0</v>
      </c>
      <c r="GY226" s="2"/>
      <c r="GZ226" s="2"/>
      <c r="HA226" s="2">
        <v>0</v>
      </c>
      <c r="HB226" s="2">
        <v>0</v>
      </c>
      <c r="HC226" s="2">
        <f t="shared" si="166"/>
        <v>0</v>
      </c>
      <c r="HD226" s="2"/>
      <c r="HE226" s="2" t="s">
        <v>3</v>
      </c>
      <c r="HF226" s="2" t="s">
        <v>3</v>
      </c>
      <c r="HG226" s="2"/>
      <c r="HH226" s="2"/>
      <c r="HI226" s="2"/>
      <c r="HJ226" s="2"/>
      <c r="HK226" s="2"/>
      <c r="HL226" s="2"/>
      <c r="HM226" s="2" t="s">
        <v>3</v>
      </c>
      <c r="HN226" s="2" t="s">
        <v>120</v>
      </c>
      <c r="HO226" s="2" t="s">
        <v>121</v>
      </c>
      <c r="HP226" s="2" t="s">
        <v>119</v>
      </c>
      <c r="HQ226" s="2" t="s">
        <v>119</v>
      </c>
      <c r="HR226" s="2"/>
      <c r="HS226" s="2">
        <v>0</v>
      </c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>
        <v>0</v>
      </c>
      <c r="IL226" s="2"/>
      <c r="IM226" s="2"/>
      <c r="IN226" s="2"/>
      <c r="IO226" s="2"/>
      <c r="IP226" s="2"/>
      <c r="IQ226" s="2"/>
      <c r="IR226" s="2"/>
      <c r="IS226" s="2"/>
      <c r="IT226" s="2"/>
      <c r="IU226" s="2"/>
    </row>
    <row r="227" spans="1:255" x14ac:dyDescent="0.2">
      <c r="A227" s="2">
        <v>17</v>
      </c>
      <c r="B227" s="2">
        <v>1</v>
      </c>
      <c r="C227" s="2">
        <f>ROW(SmtRes!A257)</f>
        <v>257</v>
      </c>
      <c r="D227" s="2">
        <f>ROW(EtalonRes!A259)</f>
        <v>259</v>
      </c>
      <c r="E227" s="2" t="s">
        <v>3</v>
      </c>
      <c r="F227" s="2" t="s">
        <v>309</v>
      </c>
      <c r="G227" s="2" t="s">
        <v>310</v>
      </c>
      <c r="H227" s="2" t="s">
        <v>129</v>
      </c>
      <c r="I227" s="2">
        <v>0</v>
      </c>
      <c r="J227" s="2">
        <v>0</v>
      </c>
      <c r="K227" s="2">
        <v>0</v>
      </c>
      <c r="L227" s="2"/>
      <c r="M227" s="2"/>
      <c r="N227" s="2"/>
      <c r="O227" s="2">
        <f t="shared" si="145"/>
        <v>0</v>
      </c>
      <c r="P227" s="2">
        <f>SUMIF(SmtRes!AQ247:'SmtRes'!AQ257,"=1",SmtRes!DF247:'SmtRes'!DF257)</f>
        <v>0</v>
      </c>
      <c r="Q227" s="2">
        <f>SUMIF(SmtRes!AQ247:'SmtRes'!AQ257,"=1",SmtRes!DG247:'SmtRes'!DG257)</f>
        <v>0</v>
      </c>
      <c r="R227" s="2">
        <f>SUMIF(SmtRes!AQ247:'SmtRes'!AQ257,"=1",SmtRes!DH247:'SmtRes'!DH257)</f>
        <v>0</v>
      </c>
      <c r="S227" s="2">
        <f>SUMIF(SmtRes!AQ247:'SmtRes'!AQ257,"=1",SmtRes!DI247:'SmtRes'!DI257)</f>
        <v>0</v>
      </c>
      <c r="T227" s="2">
        <f t="shared" si="146"/>
        <v>0</v>
      </c>
      <c r="U227" s="2">
        <f>SUMIF(SmtRes!AQ247:'SmtRes'!AQ257,"=1",SmtRes!CV247:'SmtRes'!CV257)</f>
        <v>0</v>
      </c>
      <c r="V227" s="2">
        <f>SUMIF(SmtRes!AQ247:'SmtRes'!AQ257,"=1",SmtRes!CW247:'SmtRes'!CW257)</f>
        <v>0</v>
      </c>
      <c r="W227" s="2">
        <f t="shared" si="147"/>
        <v>0</v>
      </c>
      <c r="X227" s="2">
        <f t="shared" si="148"/>
        <v>0</v>
      </c>
      <c r="Y227" s="2">
        <f t="shared" si="149"/>
        <v>0</v>
      </c>
      <c r="Z227" s="2"/>
      <c r="AA227" s="2">
        <v>-1</v>
      </c>
      <c r="AB227" s="2">
        <f t="shared" si="150"/>
        <v>3216.6056840000001</v>
      </c>
      <c r="AC227" s="2">
        <f>ROUND((SUM(SmtRes!BQ247:'SmtRes'!BQ257)),6)</f>
        <v>634.31288400000005</v>
      </c>
      <c r="AD227" s="2">
        <f>ROUND((((SUM(SmtRes!BR247:'SmtRes'!BR257))-(SUM(SmtRes!BS247:'SmtRes'!BS257)))+AE227),6)</f>
        <v>84.168800000000005</v>
      </c>
      <c r="AE227" s="2">
        <f>ROUND((SUM(SmtRes!BS247:'SmtRes'!BS257)),6)</f>
        <v>33.839199999999998</v>
      </c>
      <c r="AF227" s="2">
        <f>ROUND((SUM(SmtRes!BT247:'SmtRes'!BT257)),6)</f>
        <v>2498.1239999999998</v>
      </c>
      <c r="AG227" s="2">
        <f t="shared" si="152"/>
        <v>0</v>
      </c>
      <c r="AH227" s="2">
        <f>(SUM(SmtRes!BU247:'SmtRes'!BU257))</f>
        <v>3.58</v>
      </c>
      <c r="AI227" s="2">
        <f>(SUM(SmtRes!BV247:'SmtRes'!BV257))</f>
        <v>0.04</v>
      </c>
      <c r="AJ227" s="2">
        <f t="shared" si="153"/>
        <v>0</v>
      </c>
      <c r="AK227" s="2">
        <v>3250.4448835999997</v>
      </c>
      <c r="AL227" s="2">
        <v>634.31288359999996</v>
      </c>
      <c r="AM227" s="2">
        <v>84.168800000000005</v>
      </c>
      <c r="AN227" s="2">
        <v>33.839199999999998</v>
      </c>
      <c r="AO227" s="2">
        <v>2498.1239999999998</v>
      </c>
      <c r="AP227" s="2">
        <v>0</v>
      </c>
      <c r="AQ227" s="2">
        <v>3.58</v>
      </c>
      <c r="AR227" s="2">
        <v>0.04</v>
      </c>
      <c r="AS227" s="2">
        <v>0</v>
      </c>
      <c r="AT227" s="2">
        <v>121</v>
      </c>
      <c r="AU227" s="2">
        <v>72</v>
      </c>
      <c r="AV227" s="2">
        <v>1</v>
      </c>
      <c r="AW227" s="2">
        <v>1</v>
      </c>
      <c r="AX227" s="2"/>
      <c r="AY227" s="2"/>
      <c r="AZ227" s="2">
        <v>1</v>
      </c>
      <c r="BA227" s="2">
        <v>1</v>
      </c>
      <c r="BB227" s="2">
        <v>1</v>
      </c>
      <c r="BC227" s="2">
        <v>1</v>
      </c>
      <c r="BD227" s="2" t="s">
        <v>3</v>
      </c>
      <c r="BE227" s="2" t="s">
        <v>3</v>
      </c>
      <c r="BF227" s="2" t="s">
        <v>3</v>
      </c>
      <c r="BG227" s="2" t="s">
        <v>3</v>
      </c>
      <c r="BH227" s="2">
        <v>0</v>
      </c>
      <c r="BI227" s="2">
        <v>1</v>
      </c>
      <c r="BJ227" s="2" t="s">
        <v>311</v>
      </c>
      <c r="BK227" s="2"/>
      <c r="BL227" s="2"/>
      <c r="BM227" s="2">
        <v>18001</v>
      </c>
      <c r="BN227" s="2">
        <v>0</v>
      </c>
      <c r="BO227" s="2" t="s">
        <v>3</v>
      </c>
      <c r="BP227" s="2">
        <v>0</v>
      </c>
      <c r="BQ227" s="2">
        <v>2</v>
      </c>
      <c r="BR227" s="2">
        <v>0</v>
      </c>
      <c r="BS227" s="2">
        <v>1</v>
      </c>
      <c r="BT227" s="2">
        <v>1</v>
      </c>
      <c r="BU227" s="2">
        <v>1</v>
      </c>
      <c r="BV227" s="2">
        <v>1</v>
      </c>
      <c r="BW227" s="2">
        <v>1</v>
      </c>
      <c r="BX227" s="2">
        <v>1</v>
      </c>
      <c r="BY227" s="2" t="s">
        <v>3</v>
      </c>
      <c r="BZ227" s="2">
        <v>121</v>
      </c>
      <c r="CA227" s="2">
        <v>72</v>
      </c>
      <c r="CB227" s="2" t="s">
        <v>3</v>
      </c>
      <c r="CC227" s="2"/>
      <c r="CD227" s="2"/>
      <c r="CE227" s="2">
        <v>0</v>
      </c>
      <c r="CF227" s="2">
        <v>0</v>
      </c>
      <c r="CG227" s="2">
        <v>0</v>
      </c>
      <c r="CH227" s="2"/>
      <c r="CI227" s="2"/>
      <c r="CJ227" s="2"/>
      <c r="CK227" s="2"/>
      <c r="CL227" s="2"/>
      <c r="CM227" s="2">
        <v>0</v>
      </c>
      <c r="CN227" s="2" t="s">
        <v>3</v>
      </c>
      <c r="CO227" s="2">
        <v>0</v>
      </c>
      <c r="CP227" s="2">
        <f t="shared" si="154"/>
        <v>0</v>
      </c>
      <c r="CQ227" s="2">
        <f>SUMIF(SmtRes!AQ247:'SmtRes'!AQ257,"=1",SmtRes!AA247:'SmtRes'!AA257)</f>
        <v>226554.2</v>
      </c>
      <c r="CR227" s="2">
        <f>SUMIF(SmtRes!AQ247:'SmtRes'!AQ257,"=1",SmtRes!AB247:'SmtRes'!AB257)</f>
        <v>2305.1000000000004</v>
      </c>
      <c r="CS227" s="2">
        <f>SUMIF(SmtRes!AQ247:'SmtRes'!AQ257,"=1",SmtRes!AC247:'SmtRes'!AC257)</f>
        <v>1691.96</v>
      </c>
      <c r="CT227" s="2">
        <f>SUMIF(SmtRes!AQ247:'SmtRes'!AQ257,"=1",SmtRes!AD247:'SmtRes'!AD257)</f>
        <v>697.8</v>
      </c>
      <c r="CU227" s="2">
        <f t="shared" si="155"/>
        <v>0</v>
      </c>
      <c r="CV227" s="2">
        <f>SUMIF(SmtRes!AQ247:'SmtRes'!AQ257,"=1",SmtRes!BU247:'SmtRes'!BU257)</f>
        <v>3.58</v>
      </c>
      <c r="CW227" s="2">
        <f>SUMIF(SmtRes!AQ247:'SmtRes'!AQ257,"=1",SmtRes!BV247:'SmtRes'!BV257)</f>
        <v>0.04</v>
      </c>
      <c r="CX227" s="2">
        <f t="shared" si="156"/>
        <v>0</v>
      </c>
      <c r="CY227" s="2">
        <f t="shared" si="157"/>
        <v>0</v>
      </c>
      <c r="CZ227" s="2">
        <f t="shared" si="158"/>
        <v>0</v>
      </c>
      <c r="DA227" s="2"/>
      <c r="DB227" s="2"/>
      <c r="DC227" s="2" t="s">
        <v>3</v>
      </c>
      <c r="DD227" s="2" t="s">
        <v>3</v>
      </c>
      <c r="DE227" s="2" t="s">
        <v>3</v>
      </c>
      <c r="DF227" s="2" t="s">
        <v>3</v>
      </c>
      <c r="DG227" s="2" t="s">
        <v>3</v>
      </c>
      <c r="DH227" s="2" t="s">
        <v>3</v>
      </c>
      <c r="DI227" s="2" t="s">
        <v>3</v>
      </c>
      <c r="DJ227" s="2" t="s">
        <v>3</v>
      </c>
      <c r="DK227" s="2" t="s">
        <v>3</v>
      </c>
      <c r="DL227" s="2" t="s">
        <v>3</v>
      </c>
      <c r="DM227" s="2" t="s">
        <v>3</v>
      </c>
      <c r="DN227" s="2">
        <v>0</v>
      </c>
      <c r="DO227" s="2">
        <v>0</v>
      </c>
      <c r="DP227" s="2">
        <v>1</v>
      </c>
      <c r="DQ227" s="2">
        <v>1</v>
      </c>
      <c r="DR227" s="2"/>
      <c r="DS227" s="2"/>
      <c r="DT227" s="2"/>
      <c r="DU227" s="2">
        <v>1013</v>
      </c>
      <c r="DV227" s="2" t="s">
        <v>129</v>
      </c>
      <c r="DW227" s="2" t="s">
        <v>129</v>
      </c>
      <c r="DX227" s="2">
        <v>1</v>
      </c>
      <c r="DY227" s="2"/>
      <c r="DZ227" s="2" t="s">
        <v>3</v>
      </c>
      <c r="EA227" s="2" t="s">
        <v>3</v>
      </c>
      <c r="EB227" s="2" t="s">
        <v>3</v>
      </c>
      <c r="EC227" s="2" t="s">
        <v>3</v>
      </c>
      <c r="ED227" s="2"/>
      <c r="EE227" s="2">
        <v>89369860</v>
      </c>
      <c r="EF227" s="2">
        <v>2</v>
      </c>
      <c r="EG227" s="2" t="s">
        <v>159</v>
      </c>
      <c r="EH227" s="2">
        <v>16</v>
      </c>
      <c r="EI227" s="2" t="s">
        <v>160</v>
      </c>
      <c r="EJ227" s="2">
        <v>1</v>
      </c>
      <c r="EK227" s="2">
        <v>18001</v>
      </c>
      <c r="EL227" s="2" t="s">
        <v>312</v>
      </c>
      <c r="EM227" s="2" t="s">
        <v>313</v>
      </c>
      <c r="EN227" s="2"/>
      <c r="EO227" s="2" t="s">
        <v>3</v>
      </c>
      <c r="EP227" s="2"/>
      <c r="EQ227" s="2">
        <v>1024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3.58</v>
      </c>
      <c r="EX227" s="2">
        <v>0.04</v>
      </c>
      <c r="EY227" s="2">
        <v>0</v>
      </c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>
        <v>0</v>
      </c>
      <c r="FR227" s="2">
        <v>0</v>
      </c>
      <c r="FS227" s="2">
        <v>0</v>
      </c>
      <c r="FT227" s="2"/>
      <c r="FU227" s="2"/>
      <c r="FV227" s="2"/>
      <c r="FW227" s="2"/>
      <c r="FX227" s="2">
        <v>121</v>
      </c>
      <c r="FY227" s="2">
        <v>72</v>
      </c>
      <c r="FZ227" s="2"/>
      <c r="GA227" s="2" t="s">
        <v>3</v>
      </c>
      <c r="GB227" s="2"/>
      <c r="GC227" s="2"/>
      <c r="GD227" s="2">
        <v>1</v>
      </c>
      <c r="GE227" s="2"/>
      <c r="GF227" s="2">
        <v>-2095222024</v>
      </c>
      <c r="GG227" s="2">
        <v>2</v>
      </c>
      <c r="GH227" s="2">
        <v>1</v>
      </c>
      <c r="GI227" s="2">
        <v>-2</v>
      </c>
      <c r="GJ227" s="2">
        <v>0</v>
      </c>
      <c r="GK227" s="2">
        <v>0</v>
      </c>
      <c r="GL227" s="2">
        <f t="shared" si="159"/>
        <v>0</v>
      </c>
      <c r="GM227" s="2">
        <f t="shared" si="160"/>
        <v>0</v>
      </c>
      <c r="GN227" s="2">
        <f t="shared" si="161"/>
        <v>0</v>
      </c>
      <c r="GO227" s="2">
        <f t="shared" si="162"/>
        <v>0</v>
      </c>
      <c r="GP227" s="2">
        <f t="shared" si="163"/>
        <v>0</v>
      </c>
      <c r="GQ227" s="2"/>
      <c r="GR227" s="2">
        <v>0</v>
      </c>
      <c r="GS227" s="2">
        <v>3</v>
      </c>
      <c r="GT227" s="2">
        <v>0</v>
      </c>
      <c r="GU227" s="2" t="s">
        <v>3</v>
      </c>
      <c r="GV227" s="2">
        <f t="shared" si="164"/>
        <v>0</v>
      </c>
      <c r="GW227" s="2">
        <v>1</v>
      </c>
      <c r="GX227" s="2">
        <f t="shared" si="165"/>
        <v>0</v>
      </c>
      <c r="GY227" s="2"/>
      <c r="GZ227" s="2"/>
      <c r="HA227" s="2">
        <v>0</v>
      </c>
      <c r="HB227" s="2">
        <v>0</v>
      </c>
      <c r="HC227" s="2">
        <f t="shared" si="166"/>
        <v>0</v>
      </c>
      <c r="HD227" s="2"/>
      <c r="HE227" s="2" t="s">
        <v>3</v>
      </c>
      <c r="HF227" s="2" t="s">
        <v>3</v>
      </c>
      <c r="HG227" s="2"/>
      <c r="HH227" s="2"/>
      <c r="HI227" s="2"/>
      <c r="HJ227" s="2"/>
      <c r="HK227" s="2"/>
      <c r="HL227" s="2"/>
      <c r="HM227" s="2" t="s">
        <v>3</v>
      </c>
      <c r="HN227" s="2" t="s">
        <v>164</v>
      </c>
      <c r="HO227" s="2" t="s">
        <v>165</v>
      </c>
      <c r="HP227" s="2" t="s">
        <v>160</v>
      </c>
      <c r="HQ227" s="2" t="s">
        <v>160</v>
      </c>
      <c r="HR227" s="2"/>
      <c r="HS227" s="2">
        <v>0</v>
      </c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>
        <v>0</v>
      </c>
      <c r="IL227" s="2"/>
      <c r="IM227" s="2"/>
      <c r="IN227" s="2"/>
      <c r="IO227" s="2"/>
      <c r="IP227" s="2"/>
      <c r="IQ227" s="2"/>
      <c r="IR227" s="2"/>
      <c r="IS227" s="2"/>
      <c r="IT227" s="2"/>
      <c r="IU227" s="2"/>
    </row>
    <row r="228" spans="1:255" x14ac:dyDescent="0.2">
      <c r="A228" s="2">
        <v>18</v>
      </c>
      <c r="B228" s="2">
        <v>1</v>
      </c>
      <c r="C228" s="2">
        <v>256</v>
      </c>
      <c r="D228" s="2"/>
      <c r="E228" s="2" t="s">
        <v>3</v>
      </c>
      <c r="F228" s="2" t="s">
        <v>314</v>
      </c>
      <c r="G228" s="2" t="s">
        <v>315</v>
      </c>
      <c r="H228" s="2" t="s">
        <v>129</v>
      </c>
      <c r="I228" s="2">
        <f>I227*J228</f>
        <v>0</v>
      </c>
      <c r="J228" s="2">
        <v>1</v>
      </c>
      <c r="K228" s="2">
        <v>1</v>
      </c>
      <c r="L228" s="2"/>
      <c r="M228" s="2"/>
      <c r="N228" s="2"/>
      <c r="O228" s="2">
        <f t="shared" si="145"/>
        <v>0</v>
      </c>
      <c r="P228" s="2">
        <f>ROUND(CQ228*I228,2)</f>
        <v>0</v>
      </c>
      <c r="Q228" s="2">
        <f>ROUND(CR228*I228,2)</f>
        <v>0</v>
      </c>
      <c r="R228" s="2">
        <f>ROUND(CS228*I228,2)</f>
        <v>0</v>
      </c>
      <c r="S228" s="2">
        <f>ROUND(CT228*I228,2)</f>
        <v>0</v>
      </c>
      <c r="T228" s="2">
        <f t="shared" si="146"/>
        <v>0</v>
      </c>
      <c r="U228" s="2">
        <f>ROUND(CV228*I228,7)</f>
        <v>0</v>
      </c>
      <c r="V228" s="2">
        <f>ROUND(CW228*I228,7)</f>
        <v>0</v>
      </c>
      <c r="W228" s="2">
        <f t="shared" si="147"/>
        <v>0</v>
      </c>
      <c r="X228" s="2">
        <f t="shared" si="148"/>
        <v>0</v>
      </c>
      <c r="Y228" s="2">
        <f t="shared" si="149"/>
        <v>0</v>
      </c>
      <c r="Z228" s="2"/>
      <c r="AA228" s="2">
        <v>-1</v>
      </c>
      <c r="AB228" s="2">
        <f t="shared" si="150"/>
        <v>0</v>
      </c>
      <c r="AC228" s="2">
        <f>ROUND((ES228),6)</f>
        <v>0</v>
      </c>
      <c r="AD228" s="2">
        <f>ROUND((((ET228)-(EU228))+AE228),6)</f>
        <v>0</v>
      </c>
      <c r="AE228" s="2">
        <f>ROUND((EU228),6)</f>
        <v>0</v>
      </c>
      <c r="AF228" s="2">
        <f>ROUND((EV228),6)</f>
        <v>0</v>
      </c>
      <c r="AG228" s="2">
        <f t="shared" si="152"/>
        <v>0</v>
      </c>
      <c r="AH228" s="2">
        <f>(EW228)</f>
        <v>0</v>
      </c>
      <c r="AI228" s="2">
        <f>(EX228)</f>
        <v>0</v>
      </c>
      <c r="AJ228" s="2">
        <f t="shared" si="153"/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121</v>
      </c>
      <c r="AU228" s="2">
        <v>72</v>
      </c>
      <c r="AV228" s="2">
        <v>1</v>
      </c>
      <c r="AW228" s="2">
        <v>1</v>
      </c>
      <c r="AX228" s="2"/>
      <c r="AY228" s="2"/>
      <c r="AZ228" s="2">
        <v>1</v>
      </c>
      <c r="BA228" s="2">
        <v>1</v>
      </c>
      <c r="BB228" s="2">
        <v>1</v>
      </c>
      <c r="BC228" s="2">
        <v>1</v>
      </c>
      <c r="BD228" s="2" t="s">
        <v>3</v>
      </c>
      <c r="BE228" s="2" t="s">
        <v>3</v>
      </c>
      <c r="BF228" s="2" t="s">
        <v>3</v>
      </c>
      <c r="BG228" s="2" t="s">
        <v>3</v>
      </c>
      <c r="BH228" s="2">
        <v>3</v>
      </c>
      <c r="BI228" s="2">
        <v>1</v>
      </c>
      <c r="BJ228" s="2" t="s">
        <v>3</v>
      </c>
      <c r="BK228" s="2"/>
      <c r="BL228" s="2"/>
      <c r="BM228" s="2">
        <v>18001</v>
      </c>
      <c r="BN228" s="2">
        <v>0</v>
      </c>
      <c r="BO228" s="2" t="s">
        <v>3</v>
      </c>
      <c r="BP228" s="2">
        <v>0</v>
      </c>
      <c r="BQ228" s="2">
        <v>2</v>
      </c>
      <c r="BR228" s="2">
        <v>0</v>
      </c>
      <c r="BS228" s="2">
        <v>1</v>
      </c>
      <c r="BT228" s="2">
        <v>1</v>
      </c>
      <c r="BU228" s="2">
        <v>1</v>
      </c>
      <c r="BV228" s="2">
        <v>1</v>
      </c>
      <c r="BW228" s="2">
        <v>1</v>
      </c>
      <c r="BX228" s="2">
        <v>1</v>
      </c>
      <c r="BY228" s="2" t="s">
        <v>3</v>
      </c>
      <c r="BZ228" s="2">
        <v>121</v>
      </c>
      <c r="CA228" s="2">
        <v>72</v>
      </c>
      <c r="CB228" s="2" t="s">
        <v>3</v>
      </c>
      <c r="CC228" s="2"/>
      <c r="CD228" s="2"/>
      <c r="CE228" s="2">
        <v>0</v>
      </c>
      <c r="CF228" s="2">
        <v>0</v>
      </c>
      <c r="CG228" s="2">
        <v>0</v>
      </c>
      <c r="CH228" s="2"/>
      <c r="CI228" s="2"/>
      <c r="CJ228" s="2"/>
      <c r="CK228" s="2"/>
      <c r="CL228" s="2"/>
      <c r="CM228" s="2">
        <v>0</v>
      </c>
      <c r="CN228" s="2" t="s">
        <v>3</v>
      </c>
      <c r="CO228" s="2">
        <v>0</v>
      </c>
      <c r="CP228" s="2">
        <f t="shared" si="154"/>
        <v>0</v>
      </c>
      <c r="CQ228" s="2">
        <f>ROUND(AL228*BC228,2)</f>
        <v>0</v>
      </c>
      <c r="CR228" s="2">
        <f>ROUND(AM228*BB228,2)</f>
        <v>0</v>
      </c>
      <c r="CS228" s="2">
        <f>ROUND(AN228*BS228,2)</f>
        <v>0</v>
      </c>
      <c r="CT228" s="2">
        <f>ROUND(AO228*BA228,2)</f>
        <v>0</v>
      </c>
      <c r="CU228" s="2">
        <f t="shared" si="155"/>
        <v>0</v>
      </c>
      <c r="CV228" s="2">
        <f>AH228</f>
        <v>0</v>
      </c>
      <c r="CW228" s="2">
        <f>AI228</f>
        <v>0</v>
      </c>
      <c r="CX228" s="2">
        <f t="shared" si="156"/>
        <v>0</v>
      </c>
      <c r="CY228" s="2">
        <f t="shared" si="157"/>
        <v>0</v>
      </c>
      <c r="CZ228" s="2">
        <f t="shared" si="158"/>
        <v>0</v>
      </c>
      <c r="DA228" s="2"/>
      <c r="DB228" s="2"/>
      <c r="DC228" s="2" t="s">
        <v>3</v>
      </c>
      <c r="DD228" s="2" t="s">
        <v>3</v>
      </c>
      <c r="DE228" s="2" t="s">
        <v>3</v>
      </c>
      <c r="DF228" s="2" t="s">
        <v>3</v>
      </c>
      <c r="DG228" s="2" t="s">
        <v>3</v>
      </c>
      <c r="DH228" s="2" t="s">
        <v>3</v>
      </c>
      <c r="DI228" s="2" t="s">
        <v>3</v>
      </c>
      <c r="DJ228" s="2" t="s">
        <v>3</v>
      </c>
      <c r="DK228" s="2" t="s">
        <v>3</v>
      </c>
      <c r="DL228" s="2" t="s">
        <v>3</v>
      </c>
      <c r="DM228" s="2" t="s">
        <v>3</v>
      </c>
      <c r="DN228" s="2">
        <v>0</v>
      </c>
      <c r="DO228" s="2">
        <v>0</v>
      </c>
      <c r="DP228" s="2">
        <v>1</v>
      </c>
      <c r="DQ228" s="2">
        <v>1</v>
      </c>
      <c r="DR228" s="2"/>
      <c r="DS228" s="2"/>
      <c r="DT228" s="2"/>
      <c r="DU228" s="2">
        <v>1013</v>
      </c>
      <c r="DV228" s="2" t="s">
        <v>129</v>
      </c>
      <c r="DW228" s="2" t="s">
        <v>129</v>
      </c>
      <c r="DX228" s="2">
        <v>1</v>
      </c>
      <c r="DY228" s="2"/>
      <c r="DZ228" s="2" t="s">
        <v>3</v>
      </c>
      <c r="EA228" s="2" t="s">
        <v>3</v>
      </c>
      <c r="EB228" s="2" t="s">
        <v>3</v>
      </c>
      <c r="EC228" s="2" t="s">
        <v>3</v>
      </c>
      <c r="ED228" s="2"/>
      <c r="EE228" s="2">
        <v>89369860</v>
      </c>
      <c r="EF228" s="2">
        <v>2</v>
      </c>
      <c r="EG228" s="2" t="s">
        <v>159</v>
      </c>
      <c r="EH228" s="2">
        <v>16</v>
      </c>
      <c r="EI228" s="2" t="s">
        <v>160</v>
      </c>
      <c r="EJ228" s="2">
        <v>1</v>
      </c>
      <c r="EK228" s="2">
        <v>18001</v>
      </c>
      <c r="EL228" s="2" t="s">
        <v>312</v>
      </c>
      <c r="EM228" s="2" t="s">
        <v>313</v>
      </c>
      <c r="EN228" s="2"/>
      <c r="EO228" s="2" t="s">
        <v>3</v>
      </c>
      <c r="EP228" s="2"/>
      <c r="EQ228" s="2">
        <v>1024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>
        <v>0</v>
      </c>
      <c r="FR228" s="2">
        <v>0</v>
      </c>
      <c r="FS228" s="2">
        <v>0</v>
      </c>
      <c r="FT228" s="2"/>
      <c r="FU228" s="2"/>
      <c r="FV228" s="2"/>
      <c r="FW228" s="2"/>
      <c r="FX228" s="2">
        <v>121</v>
      </c>
      <c r="FY228" s="2">
        <v>72</v>
      </c>
      <c r="FZ228" s="2"/>
      <c r="GA228" s="2" t="s">
        <v>3</v>
      </c>
      <c r="GB228" s="2"/>
      <c r="GC228" s="2"/>
      <c r="GD228" s="2">
        <v>1</v>
      </c>
      <c r="GE228" s="2"/>
      <c r="GF228" s="2">
        <v>753227449</v>
      </c>
      <c r="GG228" s="2">
        <v>2</v>
      </c>
      <c r="GH228" s="2">
        <v>1</v>
      </c>
      <c r="GI228" s="2">
        <v>-2</v>
      </c>
      <c r="GJ228" s="2">
        <v>0</v>
      </c>
      <c r="GK228" s="2">
        <v>0</v>
      </c>
      <c r="GL228" s="2">
        <f t="shared" si="159"/>
        <v>0</v>
      </c>
      <c r="GM228" s="2">
        <f t="shared" si="160"/>
        <v>0</v>
      </c>
      <c r="GN228" s="2">
        <f t="shared" si="161"/>
        <v>0</v>
      </c>
      <c r="GO228" s="2">
        <f t="shared" si="162"/>
        <v>0</v>
      </c>
      <c r="GP228" s="2">
        <f t="shared" si="163"/>
        <v>0</v>
      </c>
      <c r="GQ228" s="2"/>
      <c r="GR228" s="2">
        <v>0</v>
      </c>
      <c r="GS228" s="2">
        <v>3</v>
      </c>
      <c r="GT228" s="2">
        <v>0</v>
      </c>
      <c r="GU228" s="2" t="s">
        <v>3</v>
      </c>
      <c r="GV228" s="2">
        <f t="shared" si="164"/>
        <v>0</v>
      </c>
      <c r="GW228" s="2">
        <v>1</v>
      </c>
      <c r="GX228" s="2">
        <f t="shared" si="165"/>
        <v>0</v>
      </c>
      <c r="GY228" s="2"/>
      <c r="GZ228" s="2"/>
      <c r="HA228" s="2">
        <v>0</v>
      </c>
      <c r="HB228" s="2">
        <v>0</v>
      </c>
      <c r="HC228" s="2">
        <f t="shared" si="166"/>
        <v>0</v>
      </c>
      <c r="HD228" s="2"/>
      <c r="HE228" s="2" t="s">
        <v>3</v>
      </c>
      <c r="HF228" s="2" t="s">
        <v>3</v>
      </c>
      <c r="HG228" s="2"/>
      <c r="HH228" s="2"/>
      <c r="HI228" s="2"/>
      <c r="HJ228" s="2"/>
      <c r="HK228" s="2"/>
      <c r="HL228" s="2"/>
      <c r="HM228" s="2" t="s">
        <v>3</v>
      </c>
      <c r="HN228" s="2" t="s">
        <v>164</v>
      </c>
      <c r="HO228" s="2" t="s">
        <v>165</v>
      </c>
      <c r="HP228" s="2" t="s">
        <v>160</v>
      </c>
      <c r="HQ228" s="2" t="s">
        <v>160</v>
      </c>
      <c r="HR228" s="2"/>
      <c r="HS228" s="2">
        <v>0</v>
      </c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>
        <v>0</v>
      </c>
      <c r="IL228" s="2"/>
      <c r="IM228" s="2"/>
      <c r="IN228" s="2"/>
      <c r="IO228" s="2"/>
      <c r="IP228" s="2"/>
      <c r="IQ228" s="2"/>
      <c r="IR228" s="2"/>
      <c r="IS228" s="2"/>
      <c r="IT228" s="2"/>
      <c r="IU228" s="2"/>
    </row>
    <row r="229" spans="1:255" x14ac:dyDescent="0.2">
      <c r="A229" s="2">
        <v>18</v>
      </c>
      <c r="B229" s="2">
        <v>1</v>
      </c>
      <c r="C229" s="2">
        <v>257</v>
      </c>
      <c r="D229" s="2"/>
      <c r="E229" s="2" t="s">
        <v>3</v>
      </c>
      <c r="F229" s="2" t="s">
        <v>316</v>
      </c>
      <c r="G229" s="2" t="s">
        <v>317</v>
      </c>
      <c r="H229" s="2" t="s">
        <v>129</v>
      </c>
      <c r="I229" s="2">
        <f>I227*J229</f>
        <v>0</v>
      </c>
      <c r="J229" s="2">
        <v>4</v>
      </c>
      <c r="K229" s="2">
        <v>4</v>
      </c>
      <c r="L229" s="2"/>
      <c r="M229" s="2"/>
      <c r="N229" s="2"/>
      <c r="O229" s="2">
        <f t="shared" si="145"/>
        <v>0</v>
      </c>
      <c r="P229" s="2">
        <f>ROUND(CQ229*I229,2)</f>
        <v>0</v>
      </c>
      <c r="Q229" s="2">
        <f>ROUND(CR229*I229,2)</f>
        <v>0</v>
      </c>
      <c r="R229" s="2">
        <f>ROUND(CS229*I229,2)</f>
        <v>0</v>
      </c>
      <c r="S229" s="2">
        <f>ROUND(CT229*I229,2)</f>
        <v>0</v>
      </c>
      <c r="T229" s="2">
        <f t="shared" si="146"/>
        <v>0</v>
      </c>
      <c r="U229" s="2">
        <f>ROUND(CV229*I229,7)</f>
        <v>0</v>
      </c>
      <c r="V229" s="2">
        <f>ROUND(CW229*I229,7)</f>
        <v>0</v>
      </c>
      <c r="W229" s="2">
        <f t="shared" si="147"/>
        <v>0</v>
      </c>
      <c r="X229" s="2">
        <f t="shared" si="148"/>
        <v>0</v>
      </c>
      <c r="Y229" s="2">
        <f t="shared" si="149"/>
        <v>0</v>
      </c>
      <c r="Z229" s="2"/>
      <c r="AA229" s="2">
        <v>-1</v>
      </c>
      <c r="AB229" s="2">
        <f t="shared" si="150"/>
        <v>0</v>
      </c>
      <c r="AC229" s="2">
        <f>ROUND((ES229),6)</f>
        <v>0</v>
      </c>
      <c r="AD229" s="2">
        <f>ROUND((((ET229)-(EU229))+AE229),6)</f>
        <v>0</v>
      </c>
      <c r="AE229" s="2">
        <f>ROUND((EU229),6)</f>
        <v>0</v>
      </c>
      <c r="AF229" s="2">
        <f>ROUND((EV229),6)</f>
        <v>0</v>
      </c>
      <c r="AG229" s="2">
        <f t="shared" si="152"/>
        <v>0</v>
      </c>
      <c r="AH229" s="2">
        <f>(EW229)</f>
        <v>0</v>
      </c>
      <c r="AI229" s="2">
        <f>(EX229)</f>
        <v>0</v>
      </c>
      <c r="AJ229" s="2">
        <f t="shared" si="153"/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121</v>
      </c>
      <c r="AU229" s="2">
        <v>72</v>
      </c>
      <c r="AV229" s="2">
        <v>1</v>
      </c>
      <c r="AW229" s="2">
        <v>1</v>
      </c>
      <c r="AX229" s="2"/>
      <c r="AY229" s="2"/>
      <c r="AZ229" s="2">
        <v>1</v>
      </c>
      <c r="BA229" s="2">
        <v>1</v>
      </c>
      <c r="BB229" s="2">
        <v>1</v>
      </c>
      <c r="BC229" s="2">
        <v>1</v>
      </c>
      <c r="BD229" s="2" t="s">
        <v>3</v>
      </c>
      <c r="BE229" s="2" t="s">
        <v>3</v>
      </c>
      <c r="BF229" s="2" t="s">
        <v>3</v>
      </c>
      <c r="BG229" s="2" t="s">
        <v>3</v>
      </c>
      <c r="BH229" s="2">
        <v>3</v>
      </c>
      <c r="BI229" s="2">
        <v>1</v>
      </c>
      <c r="BJ229" s="2" t="s">
        <v>3</v>
      </c>
      <c r="BK229" s="2"/>
      <c r="BL229" s="2"/>
      <c r="BM229" s="2">
        <v>18001</v>
      </c>
      <c r="BN229" s="2">
        <v>0</v>
      </c>
      <c r="BO229" s="2" t="s">
        <v>3</v>
      </c>
      <c r="BP229" s="2">
        <v>0</v>
      </c>
      <c r="BQ229" s="2">
        <v>2</v>
      </c>
      <c r="BR229" s="2">
        <v>0</v>
      </c>
      <c r="BS229" s="2">
        <v>1</v>
      </c>
      <c r="BT229" s="2">
        <v>1</v>
      </c>
      <c r="BU229" s="2">
        <v>1</v>
      </c>
      <c r="BV229" s="2">
        <v>1</v>
      </c>
      <c r="BW229" s="2">
        <v>1</v>
      </c>
      <c r="BX229" s="2">
        <v>1</v>
      </c>
      <c r="BY229" s="2" t="s">
        <v>3</v>
      </c>
      <c r="BZ229" s="2">
        <v>121</v>
      </c>
      <c r="CA229" s="2">
        <v>72</v>
      </c>
      <c r="CB229" s="2" t="s">
        <v>3</v>
      </c>
      <c r="CC229" s="2"/>
      <c r="CD229" s="2"/>
      <c r="CE229" s="2">
        <v>0</v>
      </c>
      <c r="CF229" s="2">
        <v>0</v>
      </c>
      <c r="CG229" s="2">
        <v>0</v>
      </c>
      <c r="CH229" s="2"/>
      <c r="CI229" s="2"/>
      <c r="CJ229" s="2"/>
      <c r="CK229" s="2"/>
      <c r="CL229" s="2"/>
      <c r="CM229" s="2">
        <v>0</v>
      </c>
      <c r="CN229" s="2" t="s">
        <v>3</v>
      </c>
      <c r="CO229" s="2">
        <v>0</v>
      </c>
      <c r="CP229" s="2">
        <f t="shared" si="154"/>
        <v>0</v>
      </c>
      <c r="CQ229" s="2">
        <f>ROUND(AL229*BC229,2)</f>
        <v>0</v>
      </c>
      <c r="CR229" s="2">
        <f>ROUND(AM229*BB229,2)</f>
        <v>0</v>
      </c>
      <c r="CS229" s="2">
        <f>ROUND(AN229*BS229,2)</f>
        <v>0</v>
      </c>
      <c r="CT229" s="2">
        <f>ROUND(AO229*BA229,2)</f>
        <v>0</v>
      </c>
      <c r="CU229" s="2">
        <f t="shared" si="155"/>
        <v>0</v>
      </c>
      <c r="CV229" s="2">
        <f>AH229</f>
        <v>0</v>
      </c>
      <c r="CW229" s="2">
        <f>AI229</f>
        <v>0</v>
      </c>
      <c r="CX229" s="2">
        <f t="shared" si="156"/>
        <v>0</v>
      </c>
      <c r="CY229" s="2">
        <f t="shared" si="157"/>
        <v>0</v>
      </c>
      <c r="CZ229" s="2">
        <f t="shared" si="158"/>
        <v>0</v>
      </c>
      <c r="DA229" s="2"/>
      <c r="DB229" s="2"/>
      <c r="DC229" s="2" t="s">
        <v>3</v>
      </c>
      <c r="DD229" s="2" t="s">
        <v>3</v>
      </c>
      <c r="DE229" s="2" t="s">
        <v>3</v>
      </c>
      <c r="DF229" s="2" t="s">
        <v>3</v>
      </c>
      <c r="DG229" s="2" t="s">
        <v>3</v>
      </c>
      <c r="DH229" s="2" t="s">
        <v>3</v>
      </c>
      <c r="DI229" s="2" t="s">
        <v>3</v>
      </c>
      <c r="DJ229" s="2" t="s">
        <v>3</v>
      </c>
      <c r="DK229" s="2" t="s">
        <v>3</v>
      </c>
      <c r="DL229" s="2" t="s">
        <v>3</v>
      </c>
      <c r="DM229" s="2" t="s">
        <v>3</v>
      </c>
      <c r="DN229" s="2">
        <v>0</v>
      </c>
      <c r="DO229" s="2">
        <v>0</v>
      </c>
      <c r="DP229" s="2">
        <v>1</v>
      </c>
      <c r="DQ229" s="2">
        <v>1</v>
      </c>
      <c r="DR229" s="2"/>
      <c r="DS229" s="2"/>
      <c r="DT229" s="2"/>
      <c r="DU229" s="2">
        <v>1013</v>
      </c>
      <c r="DV229" s="2" t="s">
        <v>129</v>
      </c>
      <c r="DW229" s="2" t="s">
        <v>129</v>
      </c>
      <c r="DX229" s="2">
        <v>1</v>
      </c>
      <c r="DY229" s="2"/>
      <c r="DZ229" s="2" t="s">
        <v>3</v>
      </c>
      <c r="EA229" s="2" t="s">
        <v>3</v>
      </c>
      <c r="EB229" s="2" t="s">
        <v>3</v>
      </c>
      <c r="EC229" s="2" t="s">
        <v>3</v>
      </c>
      <c r="ED229" s="2"/>
      <c r="EE229" s="2">
        <v>89369860</v>
      </c>
      <c r="EF229" s="2">
        <v>2</v>
      </c>
      <c r="EG229" s="2" t="s">
        <v>159</v>
      </c>
      <c r="EH229" s="2">
        <v>16</v>
      </c>
      <c r="EI229" s="2" t="s">
        <v>160</v>
      </c>
      <c r="EJ229" s="2">
        <v>1</v>
      </c>
      <c r="EK229" s="2">
        <v>18001</v>
      </c>
      <c r="EL229" s="2" t="s">
        <v>312</v>
      </c>
      <c r="EM229" s="2" t="s">
        <v>313</v>
      </c>
      <c r="EN229" s="2"/>
      <c r="EO229" s="2" t="s">
        <v>3</v>
      </c>
      <c r="EP229" s="2"/>
      <c r="EQ229" s="2">
        <v>1024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>
        <v>0</v>
      </c>
      <c r="FR229" s="2">
        <v>0</v>
      </c>
      <c r="FS229" s="2">
        <v>0</v>
      </c>
      <c r="FT229" s="2"/>
      <c r="FU229" s="2"/>
      <c r="FV229" s="2"/>
      <c r="FW229" s="2"/>
      <c r="FX229" s="2">
        <v>121</v>
      </c>
      <c r="FY229" s="2">
        <v>72</v>
      </c>
      <c r="FZ229" s="2"/>
      <c r="GA229" s="2" t="s">
        <v>3</v>
      </c>
      <c r="GB229" s="2"/>
      <c r="GC229" s="2"/>
      <c r="GD229" s="2">
        <v>1</v>
      </c>
      <c r="GE229" s="2"/>
      <c r="GF229" s="2">
        <v>-2036935815</v>
      </c>
      <c r="GG229" s="2">
        <v>2</v>
      </c>
      <c r="GH229" s="2">
        <v>1</v>
      </c>
      <c r="GI229" s="2">
        <v>-2</v>
      </c>
      <c r="GJ229" s="2">
        <v>0</v>
      </c>
      <c r="GK229" s="2">
        <v>0</v>
      </c>
      <c r="GL229" s="2">
        <f t="shared" si="159"/>
        <v>0</v>
      </c>
      <c r="GM229" s="2">
        <f t="shared" si="160"/>
        <v>0</v>
      </c>
      <c r="GN229" s="2">
        <f t="shared" si="161"/>
        <v>0</v>
      </c>
      <c r="GO229" s="2">
        <f t="shared" si="162"/>
        <v>0</v>
      </c>
      <c r="GP229" s="2">
        <f t="shared" si="163"/>
        <v>0</v>
      </c>
      <c r="GQ229" s="2"/>
      <c r="GR229" s="2">
        <v>0</v>
      </c>
      <c r="GS229" s="2">
        <v>3</v>
      </c>
      <c r="GT229" s="2">
        <v>0</v>
      </c>
      <c r="GU229" s="2" t="s">
        <v>3</v>
      </c>
      <c r="GV229" s="2">
        <f t="shared" si="164"/>
        <v>0</v>
      </c>
      <c r="GW229" s="2">
        <v>1</v>
      </c>
      <c r="GX229" s="2">
        <f t="shared" si="165"/>
        <v>0</v>
      </c>
      <c r="GY229" s="2"/>
      <c r="GZ229" s="2"/>
      <c r="HA229" s="2">
        <v>0</v>
      </c>
      <c r="HB229" s="2">
        <v>0</v>
      </c>
      <c r="HC229" s="2">
        <f t="shared" si="166"/>
        <v>0</v>
      </c>
      <c r="HD229" s="2"/>
      <c r="HE229" s="2" t="s">
        <v>3</v>
      </c>
      <c r="HF229" s="2" t="s">
        <v>3</v>
      </c>
      <c r="HG229" s="2"/>
      <c r="HH229" s="2"/>
      <c r="HI229" s="2"/>
      <c r="HJ229" s="2"/>
      <c r="HK229" s="2"/>
      <c r="HL229" s="2"/>
      <c r="HM229" s="2" t="s">
        <v>3</v>
      </c>
      <c r="HN229" s="2" t="s">
        <v>164</v>
      </c>
      <c r="HO229" s="2" t="s">
        <v>165</v>
      </c>
      <c r="HP229" s="2" t="s">
        <v>160</v>
      </c>
      <c r="HQ229" s="2" t="s">
        <v>160</v>
      </c>
      <c r="HR229" s="2"/>
      <c r="HS229" s="2">
        <v>0</v>
      </c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>
        <v>0</v>
      </c>
      <c r="IL229" s="2"/>
      <c r="IM229" s="2"/>
      <c r="IN229" s="2"/>
      <c r="IO229" s="2"/>
      <c r="IP229" s="2"/>
      <c r="IQ229" s="2"/>
      <c r="IR229" s="2"/>
      <c r="IS229" s="2"/>
      <c r="IT229" s="2"/>
      <c r="IU229" s="2"/>
    </row>
    <row r="231" spans="1:255" x14ac:dyDescent="0.2">
      <c r="A231" s="3">
        <v>51</v>
      </c>
      <c r="B231" s="3">
        <f>B212</f>
        <v>1</v>
      </c>
      <c r="C231" s="3">
        <f>A212</f>
        <v>4</v>
      </c>
      <c r="D231" s="3">
        <f>ROW(A212)</f>
        <v>212</v>
      </c>
      <c r="E231" s="3"/>
      <c r="F231" s="3" t="str">
        <f>IF(F212&lt;&gt;"",F212,"")</f>
        <v>Новый раздел</v>
      </c>
      <c r="G231" s="3" t="str">
        <f>IF(G212&lt;&gt;"",G212,"")</f>
        <v>Гидравлические испытания</v>
      </c>
      <c r="H231" s="3">
        <v>0</v>
      </c>
      <c r="I231" s="3"/>
      <c r="J231" s="3"/>
      <c r="K231" s="3"/>
      <c r="L231" s="3"/>
      <c r="M231" s="3"/>
      <c r="N231" s="3"/>
      <c r="O231" s="3">
        <f t="shared" ref="O231:T231" si="167">ROUND(AB231,2)</f>
        <v>9191.6299999999992</v>
      </c>
      <c r="P231" s="3">
        <f t="shared" si="167"/>
        <v>641.46</v>
      </c>
      <c r="Q231" s="3">
        <f t="shared" si="167"/>
        <v>58.93</v>
      </c>
      <c r="R231" s="3">
        <f t="shared" si="167"/>
        <v>0</v>
      </c>
      <c r="S231" s="3">
        <f t="shared" si="167"/>
        <v>8491.24</v>
      </c>
      <c r="T231" s="3">
        <f t="shared" si="167"/>
        <v>0</v>
      </c>
      <c r="U231" s="3">
        <f>AH231</f>
        <v>9.7394400000000001</v>
      </c>
      <c r="V231" s="3">
        <f>AI231</f>
        <v>0</v>
      </c>
      <c r="W231" s="3">
        <f>ROUND(AJ231,2)</f>
        <v>0</v>
      </c>
      <c r="X231" s="3">
        <f>ROUND(AK231,2)</f>
        <v>10274.4</v>
      </c>
      <c r="Y231" s="3">
        <f>ROUND(AL231,2)</f>
        <v>6113.69</v>
      </c>
      <c r="Z231" s="3"/>
      <c r="AA231" s="3"/>
      <c r="AB231" s="3">
        <f>ROUND(SUMIF(AA216:AA229,"=92701116",O216:O229),2)</f>
        <v>9191.6299999999992</v>
      </c>
      <c r="AC231" s="3">
        <f>ROUND(SUMIF(AA216:AA229,"=92701116",P216:P229),2)</f>
        <v>641.46</v>
      </c>
      <c r="AD231" s="3">
        <f>ROUND(SUMIF(AA216:AA229,"=92701116",Q216:Q229),2)</f>
        <v>58.93</v>
      </c>
      <c r="AE231" s="3">
        <f>ROUND(SUMIF(AA216:AA229,"=92701116",R216:R229),2)</f>
        <v>0</v>
      </c>
      <c r="AF231" s="3">
        <f>ROUND(SUMIF(AA216:AA229,"=92701116",S216:S229),2)</f>
        <v>8491.24</v>
      </c>
      <c r="AG231" s="3">
        <f>ROUND(SUMIF(AA216:AA229,"=92701116",T216:T229),2)</f>
        <v>0</v>
      </c>
      <c r="AH231" s="3">
        <f>SUMIF(AA216:AA229,"=92701116",U216:U229)</f>
        <v>9.7394400000000001</v>
      </c>
      <c r="AI231" s="3">
        <f>SUMIF(AA216:AA229,"=92701116",V216:V229)</f>
        <v>0</v>
      </c>
      <c r="AJ231" s="3">
        <f>ROUND(SUMIF(AA216:AA229,"=92701116",W216:W229),2)</f>
        <v>0</v>
      </c>
      <c r="AK231" s="3">
        <f>ROUND(SUMIF(AA216:AA229,"=92701116",X216:X229),2)</f>
        <v>10274.4</v>
      </c>
      <c r="AL231" s="3">
        <f>ROUND(SUMIF(AA216:AA229,"=92701116",Y216:Y229),2)</f>
        <v>6113.69</v>
      </c>
      <c r="AM231" s="3"/>
      <c r="AN231" s="3"/>
      <c r="AO231" s="3">
        <f t="shared" ref="AO231:BD231" si="168">ROUND(BX231,2)</f>
        <v>0</v>
      </c>
      <c r="AP231" s="3">
        <f t="shared" si="168"/>
        <v>0</v>
      </c>
      <c r="AQ231" s="3">
        <f t="shared" si="168"/>
        <v>0</v>
      </c>
      <c r="AR231" s="3">
        <f t="shared" si="168"/>
        <v>25579.72</v>
      </c>
      <c r="AS231" s="3">
        <f t="shared" si="168"/>
        <v>25579.72</v>
      </c>
      <c r="AT231" s="3">
        <f t="shared" si="168"/>
        <v>0</v>
      </c>
      <c r="AU231" s="3">
        <f t="shared" si="168"/>
        <v>0</v>
      </c>
      <c r="AV231" s="3">
        <f t="shared" si="168"/>
        <v>641.46</v>
      </c>
      <c r="AW231" s="3">
        <f t="shared" si="168"/>
        <v>641.46</v>
      </c>
      <c r="AX231" s="3">
        <f t="shared" si="168"/>
        <v>0</v>
      </c>
      <c r="AY231" s="3">
        <f t="shared" si="168"/>
        <v>641.46</v>
      </c>
      <c r="AZ231" s="3">
        <f t="shared" si="168"/>
        <v>0</v>
      </c>
      <c r="BA231" s="3">
        <f t="shared" si="168"/>
        <v>0</v>
      </c>
      <c r="BB231" s="3">
        <f t="shared" si="168"/>
        <v>0</v>
      </c>
      <c r="BC231" s="3">
        <f t="shared" si="168"/>
        <v>0</v>
      </c>
      <c r="BD231" s="3">
        <f t="shared" si="168"/>
        <v>0</v>
      </c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>
        <f>ROUND(SUMIF(AA216:AA229,"=92701116",FQ216:FQ229),2)</f>
        <v>0</v>
      </c>
      <c r="BY231" s="3">
        <f>ROUND(SUMIF(AA216:AA229,"=92701116",FR216:FR229),2)</f>
        <v>0</v>
      </c>
      <c r="BZ231" s="3">
        <f>ROUND(SUMIF(AA216:AA229,"=92701116",GL216:GL229),2)</f>
        <v>0</v>
      </c>
      <c r="CA231" s="3">
        <f>ROUND(SUMIF(AA216:AA229,"=92701116",GM216:GM229),2)</f>
        <v>25579.72</v>
      </c>
      <c r="CB231" s="3">
        <f>ROUND(SUMIF(AA216:AA229,"=92701116",GN216:GN229),2)</f>
        <v>25579.72</v>
      </c>
      <c r="CC231" s="3">
        <f>ROUND(SUMIF(AA216:AA229,"=92701116",GO216:GO229),2)</f>
        <v>0</v>
      </c>
      <c r="CD231" s="3">
        <f>ROUND(SUMIF(AA216:AA229,"=92701116",GP216:GP229),2)</f>
        <v>0</v>
      </c>
      <c r="CE231" s="3">
        <f>AC231-BX231</f>
        <v>641.46</v>
      </c>
      <c r="CF231" s="3">
        <f>AC231-BY231</f>
        <v>641.46</v>
      </c>
      <c r="CG231" s="3">
        <f>BX231-BZ231</f>
        <v>0</v>
      </c>
      <c r="CH231" s="3">
        <f>AC231-BX231-BY231+BZ231</f>
        <v>641.46</v>
      </c>
      <c r="CI231" s="3">
        <f>BY231-BZ231</f>
        <v>0</v>
      </c>
      <c r="CJ231" s="3">
        <f>ROUND(SUMIF(AA216:AA229,"=92701116",GX216:GX229),2)</f>
        <v>0</v>
      </c>
      <c r="CK231" s="3">
        <f>ROUND(SUMIF(AA216:AA229,"=92701116",GY216:GY229),2)</f>
        <v>0</v>
      </c>
      <c r="CL231" s="3">
        <f>ROUND(SUMIF(AA216:AA229,"=92701116",GZ216:GZ229),2)</f>
        <v>0</v>
      </c>
      <c r="CM231" s="3">
        <f>ROUND(SUMIF(AA216:AA229,"=92701116",HD216:HD229),2)</f>
        <v>0</v>
      </c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>
        <v>0</v>
      </c>
    </row>
    <row r="233" spans="1:255" x14ac:dyDescent="0.2">
      <c r="A233" s="5">
        <v>50</v>
      </c>
      <c r="B233" s="5">
        <v>0</v>
      </c>
      <c r="C233" s="5">
        <v>0</v>
      </c>
      <c r="D233" s="5">
        <v>1</v>
      </c>
      <c r="E233" s="5">
        <v>201</v>
      </c>
      <c r="F233" s="5">
        <f>ROUND(Source!O231,O233)</f>
        <v>9191.6299999999992</v>
      </c>
      <c r="G233" s="5" t="s">
        <v>48</v>
      </c>
      <c r="H233" s="5" t="s">
        <v>49</v>
      </c>
      <c r="I233" s="5"/>
      <c r="J233" s="5"/>
      <c r="K233" s="5">
        <v>201</v>
      </c>
      <c r="L233" s="5">
        <v>1</v>
      </c>
      <c r="M233" s="5">
        <v>3</v>
      </c>
      <c r="N233" s="5" t="s">
        <v>3</v>
      </c>
      <c r="O233" s="5">
        <v>2</v>
      </c>
      <c r="P233" s="5"/>
      <c r="Q233" s="5"/>
      <c r="R233" s="5"/>
      <c r="S233" s="5"/>
      <c r="T233" s="5"/>
      <c r="U233" s="5"/>
      <c r="V233" s="5"/>
      <c r="W233" s="5">
        <v>9191.6299999999992</v>
      </c>
      <c r="X233" s="5">
        <v>1</v>
      </c>
      <c r="Y233" s="5">
        <v>9191.6299999999992</v>
      </c>
      <c r="Z233" s="5"/>
      <c r="AA233" s="5"/>
      <c r="AB233" s="5"/>
    </row>
    <row r="234" spans="1:255" x14ac:dyDescent="0.2">
      <c r="A234" s="5">
        <v>50</v>
      </c>
      <c r="B234" s="5">
        <v>0</v>
      </c>
      <c r="C234" s="5">
        <v>0</v>
      </c>
      <c r="D234" s="5">
        <v>1</v>
      </c>
      <c r="E234" s="5">
        <v>202</v>
      </c>
      <c r="F234" s="5">
        <f>ROUND(Source!P231,O234)</f>
        <v>641.46</v>
      </c>
      <c r="G234" s="5" t="s">
        <v>50</v>
      </c>
      <c r="H234" s="5" t="s">
        <v>51</v>
      </c>
      <c r="I234" s="5"/>
      <c r="J234" s="5"/>
      <c r="K234" s="5">
        <v>202</v>
      </c>
      <c r="L234" s="5">
        <v>2</v>
      </c>
      <c r="M234" s="5">
        <v>3</v>
      </c>
      <c r="N234" s="5" t="s">
        <v>3</v>
      </c>
      <c r="O234" s="5">
        <v>2</v>
      </c>
      <c r="P234" s="5"/>
      <c r="Q234" s="5"/>
      <c r="R234" s="5"/>
      <c r="S234" s="5"/>
      <c r="T234" s="5"/>
      <c r="U234" s="5"/>
      <c r="V234" s="5"/>
      <c r="W234" s="5">
        <v>641.46</v>
      </c>
      <c r="X234" s="5">
        <v>1</v>
      </c>
      <c r="Y234" s="5">
        <v>641.46</v>
      </c>
      <c r="Z234" s="5"/>
      <c r="AA234" s="5"/>
      <c r="AB234" s="5"/>
    </row>
    <row r="235" spans="1:255" x14ac:dyDescent="0.2">
      <c r="A235" s="5">
        <v>50</v>
      </c>
      <c r="B235" s="5">
        <v>0</v>
      </c>
      <c r="C235" s="5">
        <v>0</v>
      </c>
      <c r="D235" s="5">
        <v>1</v>
      </c>
      <c r="E235" s="5">
        <v>222</v>
      </c>
      <c r="F235" s="5">
        <f>ROUND(Source!AO231,O235)</f>
        <v>0</v>
      </c>
      <c r="G235" s="5" t="s">
        <v>52</v>
      </c>
      <c r="H235" s="5" t="s">
        <v>53</v>
      </c>
      <c r="I235" s="5"/>
      <c r="J235" s="5"/>
      <c r="K235" s="5">
        <v>222</v>
      </c>
      <c r="L235" s="5">
        <v>3</v>
      </c>
      <c r="M235" s="5">
        <v>3</v>
      </c>
      <c r="N235" s="5" t="s">
        <v>3</v>
      </c>
      <c r="O235" s="5">
        <v>2</v>
      </c>
      <c r="P235" s="5"/>
      <c r="Q235" s="5"/>
      <c r="R235" s="5"/>
      <c r="S235" s="5"/>
      <c r="T235" s="5"/>
      <c r="U235" s="5"/>
      <c r="V235" s="5"/>
      <c r="W235" s="5">
        <v>0</v>
      </c>
      <c r="X235" s="5">
        <v>1</v>
      </c>
      <c r="Y235" s="5">
        <v>0</v>
      </c>
      <c r="Z235" s="5"/>
      <c r="AA235" s="5"/>
      <c r="AB235" s="5"/>
    </row>
    <row r="236" spans="1:255" x14ac:dyDescent="0.2">
      <c r="A236" s="5">
        <v>50</v>
      </c>
      <c r="B236" s="5">
        <v>0</v>
      </c>
      <c r="C236" s="5">
        <v>0</v>
      </c>
      <c r="D236" s="5">
        <v>1</v>
      </c>
      <c r="E236" s="5">
        <v>225</v>
      </c>
      <c r="F236" s="5">
        <f>ROUND(Source!AV231,O236)</f>
        <v>641.46</v>
      </c>
      <c r="G236" s="5" t="s">
        <v>54</v>
      </c>
      <c r="H236" s="5" t="s">
        <v>55</v>
      </c>
      <c r="I236" s="5"/>
      <c r="J236" s="5"/>
      <c r="K236" s="5">
        <v>225</v>
      </c>
      <c r="L236" s="5">
        <v>4</v>
      </c>
      <c r="M236" s="5">
        <v>3</v>
      </c>
      <c r="N236" s="5" t="s">
        <v>3</v>
      </c>
      <c r="O236" s="5">
        <v>2</v>
      </c>
      <c r="P236" s="5"/>
      <c r="Q236" s="5"/>
      <c r="R236" s="5"/>
      <c r="S236" s="5"/>
      <c r="T236" s="5"/>
      <c r="U236" s="5"/>
      <c r="V236" s="5"/>
      <c r="W236" s="5">
        <v>641.46</v>
      </c>
      <c r="X236" s="5">
        <v>1</v>
      </c>
      <c r="Y236" s="5">
        <v>641.46</v>
      </c>
      <c r="Z236" s="5"/>
      <c r="AA236" s="5"/>
      <c r="AB236" s="5"/>
    </row>
    <row r="237" spans="1:255" x14ac:dyDescent="0.2">
      <c r="A237" s="5">
        <v>50</v>
      </c>
      <c r="B237" s="5">
        <v>0</v>
      </c>
      <c r="C237" s="5">
        <v>0</v>
      </c>
      <c r="D237" s="5">
        <v>1</v>
      </c>
      <c r="E237" s="5">
        <v>226</v>
      </c>
      <c r="F237" s="5">
        <f>ROUND(Source!AW231,O237)</f>
        <v>641.46</v>
      </c>
      <c r="G237" s="5" t="s">
        <v>56</v>
      </c>
      <c r="H237" s="5" t="s">
        <v>57</v>
      </c>
      <c r="I237" s="5"/>
      <c r="J237" s="5"/>
      <c r="K237" s="5">
        <v>226</v>
      </c>
      <c r="L237" s="5">
        <v>5</v>
      </c>
      <c r="M237" s="5">
        <v>3</v>
      </c>
      <c r="N237" s="5" t="s">
        <v>3</v>
      </c>
      <c r="O237" s="5">
        <v>2</v>
      </c>
      <c r="P237" s="5"/>
      <c r="Q237" s="5"/>
      <c r="R237" s="5"/>
      <c r="S237" s="5"/>
      <c r="T237" s="5"/>
      <c r="U237" s="5"/>
      <c r="V237" s="5"/>
      <c r="W237" s="5">
        <v>641.46</v>
      </c>
      <c r="X237" s="5">
        <v>1</v>
      </c>
      <c r="Y237" s="5">
        <v>641.46</v>
      </c>
      <c r="Z237" s="5"/>
      <c r="AA237" s="5"/>
      <c r="AB237" s="5"/>
    </row>
    <row r="238" spans="1:255" x14ac:dyDescent="0.2">
      <c r="A238" s="5">
        <v>50</v>
      </c>
      <c r="B238" s="5">
        <v>0</v>
      </c>
      <c r="C238" s="5">
        <v>0</v>
      </c>
      <c r="D238" s="5">
        <v>1</v>
      </c>
      <c r="E238" s="5">
        <v>227</v>
      </c>
      <c r="F238" s="5">
        <f>ROUND(Source!AX231,O238)</f>
        <v>0</v>
      </c>
      <c r="G238" s="5" t="s">
        <v>58</v>
      </c>
      <c r="H238" s="5" t="s">
        <v>59</v>
      </c>
      <c r="I238" s="5"/>
      <c r="J238" s="5"/>
      <c r="K238" s="5">
        <v>227</v>
      </c>
      <c r="L238" s="5">
        <v>6</v>
      </c>
      <c r="M238" s="5">
        <v>3</v>
      </c>
      <c r="N238" s="5" t="s">
        <v>3</v>
      </c>
      <c r="O238" s="5">
        <v>2</v>
      </c>
      <c r="P238" s="5"/>
      <c r="Q238" s="5"/>
      <c r="R238" s="5"/>
      <c r="S238" s="5"/>
      <c r="T238" s="5"/>
      <c r="U238" s="5"/>
      <c r="V238" s="5"/>
      <c r="W238" s="5">
        <v>0</v>
      </c>
      <c r="X238" s="5">
        <v>1</v>
      </c>
      <c r="Y238" s="5">
        <v>0</v>
      </c>
      <c r="Z238" s="5"/>
      <c r="AA238" s="5"/>
      <c r="AB238" s="5"/>
    </row>
    <row r="239" spans="1:255" x14ac:dyDescent="0.2">
      <c r="A239" s="5">
        <v>50</v>
      </c>
      <c r="B239" s="5">
        <v>0</v>
      </c>
      <c r="C239" s="5">
        <v>0</v>
      </c>
      <c r="D239" s="5">
        <v>1</v>
      </c>
      <c r="E239" s="5">
        <v>228</v>
      </c>
      <c r="F239" s="5">
        <f>ROUND(Source!AY231,O239)</f>
        <v>641.46</v>
      </c>
      <c r="G239" s="5" t="s">
        <v>60</v>
      </c>
      <c r="H239" s="5" t="s">
        <v>61</v>
      </c>
      <c r="I239" s="5"/>
      <c r="J239" s="5"/>
      <c r="K239" s="5">
        <v>228</v>
      </c>
      <c r="L239" s="5">
        <v>7</v>
      </c>
      <c r="M239" s="5">
        <v>3</v>
      </c>
      <c r="N239" s="5" t="s">
        <v>3</v>
      </c>
      <c r="O239" s="5">
        <v>2</v>
      </c>
      <c r="P239" s="5"/>
      <c r="Q239" s="5"/>
      <c r="R239" s="5"/>
      <c r="S239" s="5"/>
      <c r="T239" s="5"/>
      <c r="U239" s="5"/>
      <c r="V239" s="5"/>
      <c r="W239" s="5">
        <v>641.46</v>
      </c>
      <c r="X239" s="5">
        <v>1</v>
      </c>
      <c r="Y239" s="5">
        <v>641.46</v>
      </c>
      <c r="Z239" s="5"/>
      <c r="AA239" s="5"/>
      <c r="AB239" s="5"/>
    </row>
    <row r="240" spans="1:255" x14ac:dyDescent="0.2">
      <c r="A240" s="5">
        <v>50</v>
      </c>
      <c r="B240" s="5">
        <v>0</v>
      </c>
      <c r="C240" s="5">
        <v>0</v>
      </c>
      <c r="D240" s="5">
        <v>1</v>
      </c>
      <c r="E240" s="5">
        <v>216</v>
      </c>
      <c r="F240" s="5">
        <f>ROUND(Source!AP231,O240)</f>
        <v>0</v>
      </c>
      <c r="G240" s="5" t="s">
        <v>62</v>
      </c>
      <c r="H240" s="5" t="s">
        <v>63</v>
      </c>
      <c r="I240" s="5"/>
      <c r="J240" s="5"/>
      <c r="K240" s="5">
        <v>216</v>
      </c>
      <c r="L240" s="5">
        <v>8</v>
      </c>
      <c r="M240" s="5">
        <v>3</v>
      </c>
      <c r="N240" s="5" t="s">
        <v>3</v>
      </c>
      <c r="O240" s="5">
        <v>2</v>
      </c>
      <c r="P240" s="5"/>
      <c r="Q240" s="5"/>
      <c r="R240" s="5"/>
      <c r="S240" s="5"/>
      <c r="T240" s="5"/>
      <c r="U240" s="5"/>
      <c r="V240" s="5"/>
      <c r="W240" s="5">
        <v>0</v>
      </c>
      <c r="X240" s="5">
        <v>1</v>
      </c>
      <c r="Y240" s="5">
        <v>0</v>
      </c>
      <c r="Z240" s="5"/>
      <c r="AA240" s="5"/>
      <c r="AB240" s="5"/>
    </row>
    <row r="241" spans="1:28" x14ac:dyDescent="0.2">
      <c r="A241" s="5">
        <v>50</v>
      </c>
      <c r="B241" s="5">
        <v>0</v>
      </c>
      <c r="C241" s="5">
        <v>0</v>
      </c>
      <c r="D241" s="5">
        <v>1</v>
      </c>
      <c r="E241" s="5">
        <v>223</v>
      </c>
      <c r="F241" s="5">
        <f>ROUND(Source!AQ231,O241)</f>
        <v>0</v>
      </c>
      <c r="G241" s="5" t="s">
        <v>64</v>
      </c>
      <c r="H241" s="5" t="s">
        <v>65</v>
      </c>
      <c r="I241" s="5"/>
      <c r="J241" s="5"/>
      <c r="K241" s="5">
        <v>223</v>
      </c>
      <c r="L241" s="5">
        <v>9</v>
      </c>
      <c r="M241" s="5">
        <v>3</v>
      </c>
      <c r="N241" s="5" t="s">
        <v>3</v>
      </c>
      <c r="O241" s="5">
        <v>2</v>
      </c>
      <c r="P241" s="5"/>
      <c r="Q241" s="5"/>
      <c r="R241" s="5"/>
      <c r="S241" s="5"/>
      <c r="T241" s="5"/>
      <c r="U241" s="5"/>
      <c r="V241" s="5"/>
      <c r="W241" s="5">
        <v>0</v>
      </c>
      <c r="X241" s="5">
        <v>1</v>
      </c>
      <c r="Y241" s="5">
        <v>0</v>
      </c>
      <c r="Z241" s="5"/>
      <c r="AA241" s="5"/>
      <c r="AB241" s="5"/>
    </row>
    <row r="242" spans="1:28" x14ac:dyDescent="0.2">
      <c r="A242" s="5">
        <v>50</v>
      </c>
      <c r="B242" s="5">
        <v>0</v>
      </c>
      <c r="C242" s="5">
        <v>0</v>
      </c>
      <c r="D242" s="5">
        <v>1</v>
      </c>
      <c r="E242" s="5">
        <v>229</v>
      </c>
      <c r="F242" s="5">
        <f>ROUND(Source!AZ231,O242)</f>
        <v>0</v>
      </c>
      <c r="G242" s="5" t="s">
        <v>66</v>
      </c>
      <c r="H242" s="5" t="s">
        <v>67</v>
      </c>
      <c r="I242" s="5"/>
      <c r="J242" s="5"/>
      <c r="K242" s="5">
        <v>229</v>
      </c>
      <c r="L242" s="5">
        <v>10</v>
      </c>
      <c r="M242" s="5">
        <v>3</v>
      </c>
      <c r="N242" s="5" t="s">
        <v>3</v>
      </c>
      <c r="O242" s="5">
        <v>2</v>
      </c>
      <c r="P242" s="5"/>
      <c r="Q242" s="5"/>
      <c r="R242" s="5"/>
      <c r="S242" s="5"/>
      <c r="T242" s="5"/>
      <c r="U242" s="5"/>
      <c r="V242" s="5"/>
      <c r="W242" s="5">
        <v>0</v>
      </c>
      <c r="X242" s="5">
        <v>1</v>
      </c>
      <c r="Y242" s="5">
        <v>0</v>
      </c>
      <c r="Z242" s="5"/>
      <c r="AA242" s="5"/>
      <c r="AB242" s="5"/>
    </row>
    <row r="243" spans="1:28" x14ac:dyDescent="0.2">
      <c r="A243" s="5">
        <v>50</v>
      </c>
      <c r="B243" s="5">
        <v>0</v>
      </c>
      <c r="C243" s="5">
        <v>0</v>
      </c>
      <c r="D243" s="5">
        <v>1</v>
      </c>
      <c r="E243" s="5">
        <v>203</v>
      </c>
      <c r="F243" s="5">
        <f>ROUND(Source!Q231,O243)</f>
        <v>58.93</v>
      </c>
      <c r="G243" s="5" t="s">
        <v>68</v>
      </c>
      <c r="H243" s="5" t="s">
        <v>69</v>
      </c>
      <c r="I243" s="5"/>
      <c r="J243" s="5"/>
      <c r="K243" s="5">
        <v>203</v>
      </c>
      <c r="L243" s="5">
        <v>11</v>
      </c>
      <c r="M243" s="5">
        <v>3</v>
      </c>
      <c r="N243" s="5" t="s">
        <v>3</v>
      </c>
      <c r="O243" s="5">
        <v>2</v>
      </c>
      <c r="P243" s="5"/>
      <c r="Q243" s="5"/>
      <c r="R243" s="5"/>
      <c r="S243" s="5"/>
      <c r="T243" s="5"/>
      <c r="U243" s="5"/>
      <c r="V243" s="5"/>
      <c r="W243" s="5">
        <v>58.930000000000007</v>
      </c>
      <c r="X243" s="5">
        <v>1</v>
      </c>
      <c r="Y243" s="5">
        <v>58.930000000000007</v>
      </c>
      <c r="Z243" s="5"/>
      <c r="AA243" s="5"/>
      <c r="AB243" s="5"/>
    </row>
    <row r="244" spans="1:28" x14ac:dyDescent="0.2">
      <c r="A244" s="5">
        <v>50</v>
      </c>
      <c r="B244" s="5">
        <v>0</v>
      </c>
      <c r="C244" s="5">
        <v>0</v>
      </c>
      <c r="D244" s="5">
        <v>1</v>
      </c>
      <c r="E244" s="5">
        <v>231</v>
      </c>
      <c r="F244" s="5">
        <f>ROUND(Source!BB231,O244)</f>
        <v>0</v>
      </c>
      <c r="G244" s="5" t="s">
        <v>70</v>
      </c>
      <c r="H244" s="5" t="s">
        <v>71</v>
      </c>
      <c r="I244" s="5"/>
      <c r="J244" s="5"/>
      <c r="K244" s="5">
        <v>231</v>
      </c>
      <c r="L244" s="5">
        <v>12</v>
      </c>
      <c r="M244" s="5">
        <v>3</v>
      </c>
      <c r="N244" s="5" t="s">
        <v>3</v>
      </c>
      <c r="O244" s="5">
        <v>2</v>
      </c>
      <c r="P244" s="5"/>
      <c r="Q244" s="5"/>
      <c r="R244" s="5"/>
      <c r="S244" s="5"/>
      <c r="T244" s="5"/>
      <c r="U244" s="5"/>
      <c r="V244" s="5"/>
      <c r="W244" s="5">
        <v>0</v>
      </c>
      <c r="X244" s="5">
        <v>1</v>
      </c>
      <c r="Y244" s="5">
        <v>0</v>
      </c>
      <c r="Z244" s="5"/>
      <c r="AA244" s="5"/>
      <c r="AB244" s="5"/>
    </row>
    <row r="245" spans="1:28" x14ac:dyDescent="0.2">
      <c r="A245" s="5">
        <v>50</v>
      </c>
      <c r="B245" s="5">
        <v>0</v>
      </c>
      <c r="C245" s="5">
        <v>0</v>
      </c>
      <c r="D245" s="5">
        <v>1</v>
      </c>
      <c r="E245" s="5">
        <v>204</v>
      </c>
      <c r="F245" s="5">
        <f>ROUND(Source!R231,O245)</f>
        <v>0</v>
      </c>
      <c r="G245" s="5" t="s">
        <v>72</v>
      </c>
      <c r="H245" s="5" t="s">
        <v>73</v>
      </c>
      <c r="I245" s="5"/>
      <c r="J245" s="5"/>
      <c r="K245" s="5">
        <v>204</v>
      </c>
      <c r="L245" s="5">
        <v>13</v>
      </c>
      <c r="M245" s="5">
        <v>3</v>
      </c>
      <c r="N245" s="5" t="s">
        <v>3</v>
      </c>
      <c r="O245" s="5">
        <v>2</v>
      </c>
      <c r="P245" s="5"/>
      <c r="Q245" s="5"/>
      <c r="R245" s="5"/>
      <c r="S245" s="5"/>
      <c r="T245" s="5"/>
      <c r="U245" s="5"/>
      <c r="V245" s="5"/>
      <c r="W245" s="5">
        <v>0</v>
      </c>
      <c r="X245" s="5">
        <v>1</v>
      </c>
      <c r="Y245" s="5">
        <v>0</v>
      </c>
      <c r="Z245" s="5"/>
      <c r="AA245" s="5"/>
      <c r="AB245" s="5"/>
    </row>
    <row r="246" spans="1:28" x14ac:dyDescent="0.2">
      <c r="A246" s="5">
        <v>50</v>
      </c>
      <c r="B246" s="5">
        <v>0</v>
      </c>
      <c r="C246" s="5">
        <v>0</v>
      </c>
      <c r="D246" s="5">
        <v>1</v>
      </c>
      <c r="E246" s="5">
        <v>205</v>
      </c>
      <c r="F246" s="5">
        <f>ROUND(Source!S231,O246)</f>
        <v>8491.24</v>
      </c>
      <c r="G246" s="5" t="s">
        <v>74</v>
      </c>
      <c r="H246" s="5" t="s">
        <v>75</v>
      </c>
      <c r="I246" s="5"/>
      <c r="J246" s="5"/>
      <c r="K246" s="5">
        <v>205</v>
      </c>
      <c r="L246" s="5">
        <v>14</v>
      </c>
      <c r="M246" s="5">
        <v>3</v>
      </c>
      <c r="N246" s="5" t="s">
        <v>3</v>
      </c>
      <c r="O246" s="5">
        <v>2</v>
      </c>
      <c r="P246" s="5"/>
      <c r="Q246" s="5"/>
      <c r="R246" s="5"/>
      <c r="S246" s="5"/>
      <c r="T246" s="5"/>
      <c r="U246" s="5"/>
      <c r="V246" s="5"/>
      <c r="W246" s="5">
        <v>8491.24</v>
      </c>
      <c r="X246" s="5">
        <v>1</v>
      </c>
      <c r="Y246" s="5">
        <v>8491.24</v>
      </c>
      <c r="Z246" s="5"/>
      <c r="AA246" s="5"/>
      <c r="AB246" s="5"/>
    </row>
    <row r="247" spans="1:28" x14ac:dyDescent="0.2">
      <c r="A247" s="5">
        <v>50</v>
      </c>
      <c r="B247" s="5">
        <v>0</v>
      </c>
      <c r="C247" s="5">
        <v>0</v>
      </c>
      <c r="D247" s="5">
        <v>1</v>
      </c>
      <c r="E247" s="5">
        <v>232</v>
      </c>
      <c r="F247" s="5">
        <f>ROUND(Source!BC231,O247)</f>
        <v>0</v>
      </c>
      <c r="G247" s="5" t="s">
        <v>76</v>
      </c>
      <c r="H247" s="5" t="s">
        <v>77</v>
      </c>
      <c r="I247" s="5"/>
      <c r="J247" s="5"/>
      <c r="K247" s="5">
        <v>232</v>
      </c>
      <c r="L247" s="5">
        <v>15</v>
      </c>
      <c r="M247" s="5">
        <v>3</v>
      </c>
      <c r="N247" s="5" t="s">
        <v>3</v>
      </c>
      <c r="O247" s="5">
        <v>2</v>
      </c>
      <c r="P247" s="5"/>
      <c r="Q247" s="5"/>
      <c r="R247" s="5"/>
      <c r="S247" s="5"/>
      <c r="T247" s="5"/>
      <c r="U247" s="5"/>
      <c r="V247" s="5"/>
      <c r="W247" s="5">
        <v>0</v>
      </c>
      <c r="X247" s="5">
        <v>1</v>
      </c>
      <c r="Y247" s="5">
        <v>0</v>
      </c>
      <c r="Z247" s="5"/>
      <c r="AA247" s="5"/>
      <c r="AB247" s="5"/>
    </row>
    <row r="248" spans="1:28" x14ac:dyDescent="0.2">
      <c r="A248" s="5">
        <v>50</v>
      </c>
      <c r="B248" s="5">
        <v>0</v>
      </c>
      <c r="C248" s="5">
        <v>0</v>
      </c>
      <c r="D248" s="5">
        <v>1</v>
      </c>
      <c r="E248" s="5">
        <v>214</v>
      </c>
      <c r="F248" s="5">
        <f>ROUND(Source!AS231,O248)</f>
        <v>25579.72</v>
      </c>
      <c r="G248" s="5" t="s">
        <v>78</v>
      </c>
      <c r="H248" s="5" t="s">
        <v>79</v>
      </c>
      <c r="I248" s="5"/>
      <c r="J248" s="5"/>
      <c r="K248" s="5">
        <v>214</v>
      </c>
      <c r="L248" s="5">
        <v>16</v>
      </c>
      <c r="M248" s="5">
        <v>3</v>
      </c>
      <c r="N248" s="5" t="s">
        <v>3</v>
      </c>
      <c r="O248" s="5">
        <v>2</v>
      </c>
      <c r="P248" s="5"/>
      <c r="Q248" s="5"/>
      <c r="R248" s="5"/>
      <c r="S248" s="5"/>
      <c r="T248" s="5"/>
      <c r="U248" s="5"/>
      <c r="V248" s="5"/>
      <c r="W248" s="5">
        <v>25579.72</v>
      </c>
      <c r="X248" s="5">
        <v>1</v>
      </c>
      <c r="Y248" s="5">
        <v>25579.72</v>
      </c>
      <c r="Z248" s="5"/>
      <c r="AA248" s="5"/>
      <c r="AB248" s="5"/>
    </row>
    <row r="249" spans="1:28" x14ac:dyDescent="0.2">
      <c r="A249" s="5">
        <v>50</v>
      </c>
      <c r="B249" s="5">
        <v>0</v>
      </c>
      <c r="C249" s="5">
        <v>0</v>
      </c>
      <c r="D249" s="5">
        <v>1</v>
      </c>
      <c r="E249" s="5">
        <v>215</v>
      </c>
      <c r="F249" s="5">
        <f>ROUND(Source!AT231,O249)</f>
        <v>0</v>
      </c>
      <c r="G249" s="5" t="s">
        <v>80</v>
      </c>
      <c r="H249" s="5" t="s">
        <v>81</v>
      </c>
      <c r="I249" s="5"/>
      <c r="J249" s="5"/>
      <c r="K249" s="5">
        <v>215</v>
      </c>
      <c r="L249" s="5">
        <v>17</v>
      </c>
      <c r="M249" s="5">
        <v>3</v>
      </c>
      <c r="N249" s="5" t="s">
        <v>3</v>
      </c>
      <c r="O249" s="5">
        <v>2</v>
      </c>
      <c r="P249" s="5"/>
      <c r="Q249" s="5"/>
      <c r="R249" s="5"/>
      <c r="S249" s="5"/>
      <c r="T249" s="5"/>
      <c r="U249" s="5"/>
      <c r="V249" s="5"/>
      <c r="W249" s="5">
        <v>0</v>
      </c>
      <c r="X249" s="5">
        <v>1</v>
      </c>
      <c r="Y249" s="5">
        <v>0</v>
      </c>
      <c r="Z249" s="5"/>
      <c r="AA249" s="5"/>
      <c r="AB249" s="5"/>
    </row>
    <row r="250" spans="1:28" x14ac:dyDescent="0.2">
      <c r="A250" s="5">
        <v>50</v>
      </c>
      <c r="B250" s="5">
        <v>0</v>
      </c>
      <c r="C250" s="5">
        <v>0</v>
      </c>
      <c r="D250" s="5">
        <v>1</v>
      </c>
      <c r="E250" s="5">
        <v>217</v>
      </c>
      <c r="F250" s="5">
        <f>ROUND(Source!AU231,O250)</f>
        <v>0</v>
      </c>
      <c r="G250" s="5" t="s">
        <v>82</v>
      </c>
      <c r="H250" s="5" t="s">
        <v>83</v>
      </c>
      <c r="I250" s="5"/>
      <c r="J250" s="5"/>
      <c r="K250" s="5">
        <v>217</v>
      </c>
      <c r="L250" s="5">
        <v>18</v>
      </c>
      <c r="M250" s="5">
        <v>3</v>
      </c>
      <c r="N250" s="5" t="s">
        <v>3</v>
      </c>
      <c r="O250" s="5">
        <v>2</v>
      </c>
      <c r="P250" s="5"/>
      <c r="Q250" s="5"/>
      <c r="R250" s="5"/>
      <c r="S250" s="5"/>
      <c r="T250" s="5"/>
      <c r="U250" s="5"/>
      <c r="V250" s="5"/>
      <c r="W250" s="5">
        <v>0</v>
      </c>
      <c r="X250" s="5">
        <v>1</v>
      </c>
      <c r="Y250" s="5">
        <v>0</v>
      </c>
      <c r="Z250" s="5"/>
      <c r="AA250" s="5"/>
      <c r="AB250" s="5"/>
    </row>
    <row r="251" spans="1:28" x14ac:dyDescent="0.2">
      <c r="A251" s="5">
        <v>50</v>
      </c>
      <c r="B251" s="5">
        <v>0</v>
      </c>
      <c r="C251" s="5">
        <v>0</v>
      </c>
      <c r="D251" s="5">
        <v>1</v>
      </c>
      <c r="E251" s="5">
        <v>230</v>
      </c>
      <c r="F251" s="5">
        <f>ROUND(Source!BA231,O251)</f>
        <v>0</v>
      </c>
      <c r="G251" s="5" t="s">
        <v>84</v>
      </c>
      <c r="H251" s="5" t="s">
        <v>85</v>
      </c>
      <c r="I251" s="5"/>
      <c r="J251" s="5"/>
      <c r="K251" s="5">
        <v>230</v>
      </c>
      <c r="L251" s="5">
        <v>19</v>
      </c>
      <c r="M251" s="5">
        <v>3</v>
      </c>
      <c r="N251" s="5" t="s">
        <v>3</v>
      </c>
      <c r="O251" s="5">
        <v>2</v>
      </c>
      <c r="P251" s="5"/>
      <c r="Q251" s="5"/>
      <c r="R251" s="5"/>
      <c r="S251" s="5"/>
      <c r="T251" s="5"/>
      <c r="U251" s="5"/>
      <c r="V251" s="5"/>
      <c r="W251" s="5">
        <v>0</v>
      </c>
      <c r="X251" s="5">
        <v>1</v>
      </c>
      <c r="Y251" s="5">
        <v>0</v>
      </c>
      <c r="Z251" s="5"/>
      <c r="AA251" s="5"/>
      <c r="AB251" s="5"/>
    </row>
    <row r="252" spans="1:28" x14ac:dyDescent="0.2">
      <c r="A252" s="5">
        <v>50</v>
      </c>
      <c r="B252" s="5">
        <v>0</v>
      </c>
      <c r="C252" s="5">
        <v>0</v>
      </c>
      <c r="D252" s="5">
        <v>1</v>
      </c>
      <c r="E252" s="5">
        <v>206</v>
      </c>
      <c r="F252" s="5">
        <f>ROUND(Source!T231,O252)</f>
        <v>0</v>
      </c>
      <c r="G252" s="5" t="s">
        <v>86</v>
      </c>
      <c r="H252" s="5" t="s">
        <v>87</v>
      </c>
      <c r="I252" s="5"/>
      <c r="J252" s="5"/>
      <c r="K252" s="5">
        <v>206</v>
      </c>
      <c r="L252" s="5">
        <v>20</v>
      </c>
      <c r="M252" s="5">
        <v>3</v>
      </c>
      <c r="N252" s="5" t="s">
        <v>3</v>
      </c>
      <c r="O252" s="5">
        <v>2</v>
      </c>
      <c r="P252" s="5"/>
      <c r="Q252" s="5"/>
      <c r="R252" s="5"/>
      <c r="S252" s="5"/>
      <c r="T252" s="5"/>
      <c r="U252" s="5"/>
      <c r="V252" s="5"/>
      <c r="W252" s="5">
        <v>0</v>
      </c>
      <c r="X252" s="5">
        <v>1</v>
      </c>
      <c r="Y252" s="5">
        <v>0</v>
      </c>
      <c r="Z252" s="5"/>
      <c r="AA252" s="5"/>
      <c r="AB252" s="5"/>
    </row>
    <row r="253" spans="1:28" x14ac:dyDescent="0.2">
      <c r="A253" s="5">
        <v>50</v>
      </c>
      <c r="B253" s="5">
        <v>0</v>
      </c>
      <c r="C253" s="5">
        <v>0</v>
      </c>
      <c r="D253" s="5">
        <v>1</v>
      </c>
      <c r="E253" s="5">
        <v>207</v>
      </c>
      <c r="F253" s="5">
        <f>ROUND(Source!U231,O253)</f>
        <v>9.7394400000000001</v>
      </c>
      <c r="G253" s="5" t="s">
        <v>88</v>
      </c>
      <c r="H253" s="5" t="s">
        <v>89</v>
      </c>
      <c r="I253" s="5"/>
      <c r="J253" s="5"/>
      <c r="K253" s="5">
        <v>207</v>
      </c>
      <c r="L253" s="5">
        <v>21</v>
      </c>
      <c r="M253" s="5">
        <v>3</v>
      </c>
      <c r="N253" s="5" t="s">
        <v>3</v>
      </c>
      <c r="O253" s="5">
        <v>7</v>
      </c>
      <c r="P253" s="5"/>
      <c r="Q253" s="5"/>
      <c r="R253" s="5"/>
      <c r="S253" s="5"/>
      <c r="T253" s="5"/>
      <c r="U253" s="5"/>
      <c r="V253" s="5"/>
      <c r="W253" s="5">
        <v>9.7394400000000001</v>
      </c>
      <c r="X253" s="5">
        <v>1</v>
      </c>
      <c r="Y253" s="5">
        <v>9.7394400000000001</v>
      </c>
      <c r="Z253" s="5"/>
      <c r="AA253" s="5"/>
      <c r="AB253" s="5"/>
    </row>
    <row r="254" spans="1:28" x14ac:dyDescent="0.2">
      <c r="A254" s="5">
        <v>50</v>
      </c>
      <c r="B254" s="5">
        <v>0</v>
      </c>
      <c r="C254" s="5">
        <v>0</v>
      </c>
      <c r="D254" s="5">
        <v>1</v>
      </c>
      <c r="E254" s="5">
        <v>208</v>
      </c>
      <c r="F254" s="5">
        <f>ROUND(Source!V231,O254)</f>
        <v>0</v>
      </c>
      <c r="G254" s="5" t="s">
        <v>90</v>
      </c>
      <c r="H254" s="5" t="s">
        <v>91</v>
      </c>
      <c r="I254" s="5"/>
      <c r="J254" s="5"/>
      <c r="K254" s="5">
        <v>208</v>
      </c>
      <c r="L254" s="5">
        <v>22</v>
      </c>
      <c r="M254" s="5">
        <v>3</v>
      </c>
      <c r="N254" s="5" t="s">
        <v>3</v>
      </c>
      <c r="O254" s="5">
        <v>7</v>
      </c>
      <c r="P254" s="5"/>
      <c r="Q254" s="5"/>
      <c r="R254" s="5"/>
      <c r="S254" s="5"/>
      <c r="T254" s="5"/>
      <c r="U254" s="5"/>
      <c r="V254" s="5"/>
      <c r="W254" s="5">
        <v>0</v>
      </c>
      <c r="X254" s="5">
        <v>1</v>
      </c>
      <c r="Y254" s="5">
        <v>0</v>
      </c>
      <c r="Z254" s="5"/>
      <c r="AA254" s="5"/>
      <c r="AB254" s="5"/>
    </row>
    <row r="255" spans="1:28" x14ac:dyDescent="0.2">
      <c r="A255" s="5">
        <v>50</v>
      </c>
      <c r="B255" s="5">
        <v>0</v>
      </c>
      <c r="C255" s="5">
        <v>0</v>
      </c>
      <c r="D255" s="5">
        <v>1</v>
      </c>
      <c r="E255" s="5">
        <v>209</v>
      </c>
      <c r="F255" s="5">
        <f>ROUND(Source!W231,O255)</f>
        <v>0</v>
      </c>
      <c r="G255" s="5" t="s">
        <v>92</v>
      </c>
      <c r="H255" s="5" t="s">
        <v>93</v>
      </c>
      <c r="I255" s="5"/>
      <c r="J255" s="5"/>
      <c r="K255" s="5">
        <v>209</v>
      </c>
      <c r="L255" s="5">
        <v>23</v>
      </c>
      <c r="M255" s="5">
        <v>3</v>
      </c>
      <c r="N255" s="5" t="s">
        <v>3</v>
      </c>
      <c r="O255" s="5">
        <v>2</v>
      </c>
      <c r="P255" s="5"/>
      <c r="Q255" s="5"/>
      <c r="R255" s="5"/>
      <c r="S255" s="5"/>
      <c r="T255" s="5"/>
      <c r="U255" s="5"/>
      <c r="V255" s="5"/>
      <c r="W255" s="5">
        <v>0</v>
      </c>
      <c r="X255" s="5">
        <v>1</v>
      </c>
      <c r="Y255" s="5">
        <v>0</v>
      </c>
      <c r="Z255" s="5"/>
      <c r="AA255" s="5"/>
      <c r="AB255" s="5"/>
    </row>
    <row r="256" spans="1:28" x14ac:dyDescent="0.2">
      <c r="A256" s="5">
        <v>50</v>
      </c>
      <c r="B256" s="5">
        <v>0</v>
      </c>
      <c r="C256" s="5">
        <v>0</v>
      </c>
      <c r="D256" s="5">
        <v>1</v>
      </c>
      <c r="E256" s="5">
        <v>233</v>
      </c>
      <c r="F256" s="5">
        <f>ROUND(Source!BD231,O256)</f>
        <v>0</v>
      </c>
      <c r="G256" s="5" t="s">
        <v>94</v>
      </c>
      <c r="H256" s="5" t="s">
        <v>95</v>
      </c>
      <c r="I256" s="5"/>
      <c r="J256" s="5"/>
      <c r="K256" s="5">
        <v>233</v>
      </c>
      <c r="L256" s="5">
        <v>24</v>
      </c>
      <c r="M256" s="5">
        <v>3</v>
      </c>
      <c r="N256" s="5" t="s">
        <v>3</v>
      </c>
      <c r="O256" s="5">
        <v>2</v>
      </c>
      <c r="P256" s="5"/>
      <c r="Q256" s="5"/>
      <c r="R256" s="5"/>
      <c r="S256" s="5"/>
      <c r="T256" s="5"/>
      <c r="U256" s="5"/>
      <c r="V256" s="5"/>
      <c r="W256" s="5">
        <v>0</v>
      </c>
      <c r="X256" s="5">
        <v>1</v>
      </c>
      <c r="Y256" s="5">
        <v>0</v>
      </c>
      <c r="Z256" s="5"/>
      <c r="AA256" s="5"/>
      <c r="AB256" s="5"/>
    </row>
    <row r="257" spans="1:206" x14ac:dyDescent="0.2">
      <c r="A257" s="5">
        <v>50</v>
      </c>
      <c r="B257" s="5">
        <v>0</v>
      </c>
      <c r="C257" s="5">
        <v>0</v>
      </c>
      <c r="D257" s="5">
        <v>1</v>
      </c>
      <c r="E257" s="5">
        <v>210</v>
      </c>
      <c r="F257" s="5">
        <f>ROUND(Source!X231,O257)</f>
        <v>10274.4</v>
      </c>
      <c r="G257" s="5" t="s">
        <v>96</v>
      </c>
      <c r="H257" s="5" t="s">
        <v>97</v>
      </c>
      <c r="I257" s="5"/>
      <c r="J257" s="5"/>
      <c r="K257" s="5">
        <v>210</v>
      </c>
      <c r="L257" s="5">
        <v>25</v>
      </c>
      <c r="M257" s="5">
        <v>3</v>
      </c>
      <c r="N257" s="5" t="s">
        <v>3</v>
      </c>
      <c r="O257" s="5">
        <v>2</v>
      </c>
      <c r="P257" s="5"/>
      <c r="Q257" s="5"/>
      <c r="R257" s="5"/>
      <c r="S257" s="5"/>
      <c r="T257" s="5"/>
      <c r="U257" s="5"/>
      <c r="V257" s="5"/>
      <c r="W257" s="5">
        <v>10274.4</v>
      </c>
      <c r="X257" s="5">
        <v>1</v>
      </c>
      <c r="Y257" s="5">
        <v>10274.4</v>
      </c>
      <c r="Z257" s="5"/>
      <c r="AA257" s="5"/>
      <c r="AB257" s="5"/>
    </row>
    <row r="258" spans="1:206" x14ac:dyDescent="0.2">
      <c r="A258" s="5">
        <v>50</v>
      </c>
      <c r="B258" s="5">
        <v>0</v>
      </c>
      <c r="C258" s="5">
        <v>0</v>
      </c>
      <c r="D258" s="5">
        <v>1</v>
      </c>
      <c r="E258" s="5">
        <v>211</v>
      </c>
      <c r="F258" s="5">
        <f>ROUND(Source!Y231,O258)</f>
        <v>6113.69</v>
      </c>
      <c r="G258" s="5" t="s">
        <v>98</v>
      </c>
      <c r="H258" s="5" t="s">
        <v>99</v>
      </c>
      <c r="I258" s="5"/>
      <c r="J258" s="5"/>
      <c r="K258" s="5">
        <v>211</v>
      </c>
      <c r="L258" s="5">
        <v>26</v>
      </c>
      <c r="M258" s="5">
        <v>3</v>
      </c>
      <c r="N258" s="5" t="s">
        <v>3</v>
      </c>
      <c r="O258" s="5">
        <v>2</v>
      </c>
      <c r="P258" s="5"/>
      <c r="Q258" s="5"/>
      <c r="R258" s="5"/>
      <c r="S258" s="5"/>
      <c r="T258" s="5"/>
      <c r="U258" s="5"/>
      <c r="V258" s="5"/>
      <c r="W258" s="5">
        <v>6113.69</v>
      </c>
      <c r="X258" s="5">
        <v>1</v>
      </c>
      <c r="Y258" s="5">
        <v>6113.69</v>
      </c>
      <c r="Z258" s="5"/>
      <c r="AA258" s="5"/>
      <c r="AB258" s="5"/>
    </row>
    <row r="259" spans="1:206" x14ac:dyDescent="0.2">
      <c r="A259" s="5">
        <v>50</v>
      </c>
      <c r="B259" s="5">
        <v>0</v>
      </c>
      <c r="C259" s="5">
        <v>0</v>
      </c>
      <c r="D259" s="5">
        <v>1</v>
      </c>
      <c r="E259" s="5">
        <v>224</v>
      </c>
      <c r="F259" s="5">
        <f>ROUND(Source!AR231,O259)</f>
        <v>25579.72</v>
      </c>
      <c r="G259" s="5" t="s">
        <v>100</v>
      </c>
      <c r="H259" s="5" t="s">
        <v>101</v>
      </c>
      <c r="I259" s="5"/>
      <c r="J259" s="5"/>
      <c r="K259" s="5">
        <v>224</v>
      </c>
      <c r="L259" s="5">
        <v>27</v>
      </c>
      <c r="M259" s="5">
        <v>3</v>
      </c>
      <c r="N259" s="5" t="s">
        <v>3</v>
      </c>
      <c r="O259" s="5">
        <v>2</v>
      </c>
      <c r="P259" s="5"/>
      <c r="Q259" s="5"/>
      <c r="R259" s="5"/>
      <c r="S259" s="5"/>
      <c r="T259" s="5"/>
      <c r="U259" s="5"/>
      <c r="V259" s="5"/>
      <c r="W259" s="5">
        <v>25579.72</v>
      </c>
      <c r="X259" s="5">
        <v>1</v>
      </c>
      <c r="Y259" s="5">
        <v>25579.72</v>
      </c>
      <c r="Z259" s="5"/>
      <c r="AA259" s="5"/>
      <c r="AB259" s="5"/>
    </row>
    <row r="261" spans="1:206" x14ac:dyDescent="0.2">
      <c r="A261" s="3">
        <v>51</v>
      </c>
      <c r="B261" s="3">
        <f>B20</f>
        <v>1</v>
      </c>
      <c r="C261" s="3">
        <f>A20</f>
        <v>3</v>
      </c>
      <c r="D261" s="3">
        <f>ROW(A20)</f>
        <v>20</v>
      </c>
      <c r="E261" s="3"/>
      <c r="F261" s="3" t="str">
        <f>IF(F20&lt;&gt;"",F20,"")</f>
        <v>Новая локальная смета</v>
      </c>
      <c r="G261" s="3" t="str">
        <f>IF(G20&lt;&gt;"",G20,"")</f>
        <v>Выполнение работ по текущему ремонту ИТП по адресу: г.Москва, Петроверигский пер., д.10, стр.3</v>
      </c>
      <c r="H261" s="3">
        <v>0</v>
      </c>
      <c r="I261" s="3"/>
      <c r="J261" s="3"/>
      <c r="K261" s="3"/>
      <c r="L261" s="3"/>
      <c r="M261" s="3"/>
      <c r="N261" s="3"/>
      <c r="O261" s="3">
        <f t="shared" ref="O261:T261" si="169">ROUND(O36+O84+O129+O182+O231+AB261,2)</f>
        <v>281846.39</v>
      </c>
      <c r="P261" s="3">
        <f t="shared" si="169"/>
        <v>211211.63</v>
      </c>
      <c r="Q261" s="3">
        <f t="shared" si="169"/>
        <v>1174.6400000000001</v>
      </c>
      <c r="R261" s="3">
        <f t="shared" si="169"/>
        <v>1094.21</v>
      </c>
      <c r="S261" s="3">
        <f t="shared" si="169"/>
        <v>68365.91</v>
      </c>
      <c r="T261" s="3">
        <f t="shared" si="169"/>
        <v>0</v>
      </c>
      <c r="U261" s="3">
        <f>U36+U84+U129+U182+U231+AH261</f>
        <v>99.150826000000009</v>
      </c>
      <c r="V261" s="3">
        <f>V36+V84+V129+V182+V231+AI261</f>
        <v>1.4983569000000001</v>
      </c>
      <c r="W261" s="3">
        <f>ROUND(W36+W84+W129+W182+W231+AJ261,2)</f>
        <v>0</v>
      </c>
      <c r="X261" s="3">
        <f>ROUND(X36+X84+X129+X182+X231+AK261,2)</f>
        <v>72678.45</v>
      </c>
      <c r="Y261" s="3">
        <f>ROUND(Y36+Y84+Y129+Y182+Y231+AL261,2)</f>
        <v>38846.800000000003</v>
      </c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>
        <f t="shared" ref="AO261:BD261" si="170">ROUND(AO36+AO84+AO129+AO182+AO231+BX261,2)</f>
        <v>0</v>
      </c>
      <c r="AP261" s="3">
        <f t="shared" si="170"/>
        <v>21332.39</v>
      </c>
      <c r="AQ261" s="3">
        <f t="shared" si="170"/>
        <v>0</v>
      </c>
      <c r="AR261" s="3">
        <f t="shared" si="170"/>
        <v>393371.64</v>
      </c>
      <c r="AS261" s="3">
        <f t="shared" si="170"/>
        <v>369576.92</v>
      </c>
      <c r="AT261" s="3">
        <f t="shared" si="170"/>
        <v>2462.33</v>
      </c>
      <c r="AU261" s="3">
        <f t="shared" si="170"/>
        <v>0</v>
      </c>
      <c r="AV261" s="3">
        <f t="shared" si="170"/>
        <v>211211.63</v>
      </c>
      <c r="AW261" s="3">
        <f t="shared" si="170"/>
        <v>189879.24</v>
      </c>
      <c r="AX261" s="3">
        <f t="shared" si="170"/>
        <v>0</v>
      </c>
      <c r="AY261" s="3">
        <f t="shared" si="170"/>
        <v>189879.24</v>
      </c>
      <c r="AZ261" s="3">
        <f t="shared" si="170"/>
        <v>21332.39</v>
      </c>
      <c r="BA261" s="3">
        <f t="shared" si="170"/>
        <v>0</v>
      </c>
      <c r="BB261" s="3">
        <f t="shared" si="170"/>
        <v>0</v>
      </c>
      <c r="BC261" s="3">
        <f t="shared" si="170"/>
        <v>0</v>
      </c>
      <c r="BD261" s="3">
        <f t="shared" si="170"/>
        <v>0</v>
      </c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>
        <v>0</v>
      </c>
    </row>
    <row r="263" spans="1:206" x14ac:dyDescent="0.2">
      <c r="A263" s="5">
        <v>50</v>
      </c>
      <c r="B263" s="5">
        <v>0</v>
      </c>
      <c r="C263" s="5">
        <v>0</v>
      </c>
      <c r="D263" s="5">
        <v>1</v>
      </c>
      <c r="E263" s="5">
        <v>201</v>
      </c>
      <c r="F263" s="5">
        <f>ROUND(Source!O261,O263)</f>
        <v>281846.39</v>
      </c>
      <c r="G263" s="5" t="s">
        <v>48</v>
      </c>
      <c r="H263" s="5" t="s">
        <v>49</v>
      </c>
      <c r="I263" s="5"/>
      <c r="J263" s="5"/>
      <c r="K263" s="5">
        <v>201</v>
      </c>
      <c r="L263" s="5">
        <v>1</v>
      </c>
      <c r="M263" s="5">
        <v>3</v>
      </c>
      <c r="N263" s="5" t="s">
        <v>3</v>
      </c>
      <c r="O263" s="5">
        <v>2</v>
      </c>
      <c r="P263" s="5"/>
      <c r="Q263" s="5"/>
      <c r="R263" s="5"/>
      <c r="S263" s="5"/>
      <c r="T263" s="5"/>
      <c r="U263" s="5"/>
      <c r="V263" s="5"/>
      <c r="W263" s="5">
        <v>260514</v>
      </c>
      <c r="X263" s="5">
        <v>1</v>
      </c>
      <c r="Y263" s="5">
        <v>260514</v>
      </c>
      <c r="Z263" s="5"/>
      <c r="AA263" s="5"/>
      <c r="AB263" s="5"/>
    </row>
    <row r="264" spans="1:206" x14ac:dyDescent="0.2">
      <c r="A264" s="5">
        <v>50</v>
      </c>
      <c r="B264" s="5">
        <v>0</v>
      </c>
      <c r="C264" s="5">
        <v>0</v>
      </c>
      <c r="D264" s="5">
        <v>1</v>
      </c>
      <c r="E264" s="5">
        <v>202</v>
      </c>
      <c r="F264" s="5">
        <f>ROUND(Source!P261,O264)</f>
        <v>211211.63</v>
      </c>
      <c r="G264" s="5" t="s">
        <v>50</v>
      </c>
      <c r="H264" s="5" t="s">
        <v>51</v>
      </c>
      <c r="I264" s="5"/>
      <c r="J264" s="5"/>
      <c r="K264" s="5">
        <v>202</v>
      </c>
      <c r="L264" s="5">
        <v>2</v>
      </c>
      <c r="M264" s="5">
        <v>3</v>
      </c>
      <c r="N264" s="5" t="s">
        <v>3</v>
      </c>
      <c r="O264" s="5">
        <v>2</v>
      </c>
      <c r="P264" s="5"/>
      <c r="Q264" s="5"/>
      <c r="R264" s="5"/>
      <c r="S264" s="5"/>
      <c r="T264" s="5"/>
      <c r="U264" s="5"/>
      <c r="V264" s="5"/>
      <c r="W264" s="5">
        <v>211211.63</v>
      </c>
      <c r="X264" s="5">
        <v>1</v>
      </c>
      <c r="Y264" s="5">
        <v>211211.63</v>
      </c>
      <c r="Z264" s="5"/>
      <c r="AA264" s="5"/>
      <c r="AB264" s="5"/>
    </row>
    <row r="265" spans="1:206" x14ac:dyDescent="0.2">
      <c r="A265" s="5">
        <v>50</v>
      </c>
      <c r="B265" s="5">
        <v>0</v>
      </c>
      <c r="C265" s="5">
        <v>0</v>
      </c>
      <c r="D265" s="5">
        <v>1</v>
      </c>
      <c r="E265" s="5">
        <v>222</v>
      </c>
      <c r="F265" s="5">
        <f>ROUND(Source!AO261,O265)</f>
        <v>0</v>
      </c>
      <c r="G265" s="5" t="s">
        <v>52</v>
      </c>
      <c r="H265" s="5" t="s">
        <v>53</v>
      </c>
      <c r="I265" s="5"/>
      <c r="J265" s="5"/>
      <c r="K265" s="5">
        <v>222</v>
      </c>
      <c r="L265" s="5">
        <v>3</v>
      </c>
      <c r="M265" s="5">
        <v>3</v>
      </c>
      <c r="N265" s="5" t="s">
        <v>3</v>
      </c>
      <c r="O265" s="5">
        <v>2</v>
      </c>
      <c r="P265" s="5"/>
      <c r="Q265" s="5"/>
      <c r="R265" s="5"/>
      <c r="S265" s="5"/>
      <c r="T265" s="5"/>
      <c r="U265" s="5"/>
      <c r="V265" s="5"/>
      <c r="W265" s="5">
        <v>0</v>
      </c>
      <c r="X265" s="5">
        <v>1</v>
      </c>
      <c r="Y265" s="5">
        <v>0</v>
      </c>
      <c r="Z265" s="5"/>
      <c r="AA265" s="5"/>
      <c r="AB265" s="5"/>
    </row>
    <row r="266" spans="1:206" x14ac:dyDescent="0.2">
      <c r="A266" s="5">
        <v>50</v>
      </c>
      <c r="B266" s="5">
        <v>0</v>
      </c>
      <c r="C266" s="5">
        <v>0</v>
      </c>
      <c r="D266" s="5">
        <v>1</v>
      </c>
      <c r="E266" s="5">
        <v>225</v>
      </c>
      <c r="F266" s="5">
        <f>ROUND(Source!AV261,O266)</f>
        <v>211211.63</v>
      </c>
      <c r="G266" s="5" t="s">
        <v>54</v>
      </c>
      <c r="H266" s="5" t="s">
        <v>55</v>
      </c>
      <c r="I266" s="5"/>
      <c r="J266" s="5"/>
      <c r="K266" s="5">
        <v>225</v>
      </c>
      <c r="L266" s="5">
        <v>4</v>
      </c>
      <c r="M266" s="5">
        <v>3</v>
      </c>
      <c r="N266" s="5" t="s">
        <v>3</v>
      </c>
      <c r="O266" s="5">
        <v>2</v>
      </c>
      <c r="P266" s="5"/>
      <c r="Q266" s="5"/>
      <c r="R266" s="5"/>
      <c r="S266" s="5"/>
      <c r="T266" s="5"/>
      <c r="U266" s="5"/>
      <c r="V266" s="5"/>
      <c r="W266" s="5">
        <v>211211.63</v>
      </c>
      <c r="X266" s="5">
        <v>1</v>
      </c>
      <c r="Y266" s="5">
        <v>211211.63</v>
      </c>
      <c r="Z266" s="5"/>
      <c r="AA266" s="5"/>
      <c r="AB266" s="5"/>
    </row>
    <row r="267" spans="1:206" x14ac:dyDescent="0.2">
      <c r="A267" s="5">
        <v>50</v>
      </c>
      <c r="B267" s="5">
        <v>0</v>
      </c>
      <c r="C267" s="5">
        <v>0</v>
      </c>
      <c r="D267" s="5">
        <v>1</v>
      </c>
      <c r="E267" s="5">
        <v>226</v>
      </c>
      <c r="F267" s="5">
        <f>ROUND(Source!AW261,O267)</f>
        <v>189879.24</v>
      </c>
      <c r="G267" s="5" t="s">
        <v>56</v>
      </c>
      <c r="H267" s="5" t="s">
        <v>57</v>
      </c>
      <c r="I267" s="5"/>
      <c r="J267" s="5"/>
      <c r="K267" s="5">
        <v>226</v>
      </c>
      <c r="L267" s="5">
        <v>5</v>
      </c>
      <c r="M267" s="5">
        <v>3</v>
      </c>
      <c r="N267" s="5" t="s">
        <v>3</v>
      </c>
      <c r="O267" s="5">
        <v>2</v>
      </c>
      <c r="P267" s="5"/>
      <c r="Q267" s="5"/>
      <c r="R267" s="5"/>
      <c r="S267" s="5"/>
      <c r="T267" s="5"/>
      <c r="U267" s="5"/>
      <c r="V267" s="5"/>
      <c r="W267" s="5">
        <v>189879.24</v>
      </c>
      <c r="X267" s="5">
        <v>1</v>
      </c>
      <c r="Y267" s="5">
        <v>189879.24</v>
      </c>
      <c r="Z267" s="5"/>
      <c r="AA267" s="5"/>
      <c r="AB267" s="5"/>
    </row>
    <row r="268" spans="1:206" x14ac:dyDescent="0.2">
      <c r="A268" s="5">
        <v>50</v>
      </c>
      <c r="B268" s="5">
        <v>0</v>
      </c>
      <c r="C268" s="5">
        <v>0</v>
      </c>
      <c r="D268" s="5">
        <v>1</v>
      </c>
      <c r="E268" s="5">
        <v>227</v>
      </c>
      <c r="F268" s="5">
        <f>ROUND(Source!AX261,O268)</f>
        <v>0</v>
      </c>
      <c r="G268" s="5" t="s">
        <v>58</v>
      </c>
      <c r="H268" s="5" t="s">
        <v>59</v>
      </c>
      <c r="I268" s="5"/>
      <c r="J268" s="5"/>
      <c r="K268" s="5">
        <v>227</v>
      </c>
      <c r="L268" s="5">
        <v>6</v>
      </c>
      <c r="M268" s="5">
        <v>3</v>
      </c>
      <c r="N268" s="5" t="s">
        <v>3</v>
      </c>
      <c r="O268" s="5">
        <v>2</v>
      </c>
      <c r="P268" s="5"/>
      <c r="Q268" s="5"/>
      <c r="R268" s="5"/>
      <c r="S268" s="5"/>
      <c r="T268" s="5"/>
      <c r="U268" s="5"/>
      <c r="V268" s="5"/>
      <c r="W268" s="5">
        <v>0</v>
      </c>
      <c r="X268" s="5">
        <v>1</v>
      </c>
      <c r="Y268" s="5">
        <v>0</v>
      </c>
      <c r="Z268" s="5"/>
      <c r="AA268" s="5"/>
      <c r="AB268" s="5"/>
    </row>
    <row r="269" spans="1:206" x14ac:dyDescent="0.2">
      <c r="A269" s="5">
        <v>50</v>
      </c>
      <c r="B269" s="5">
        <v>0</v>
      </c>
      <c r="C269" s="5">
        <v>0</v>
      </c>
      <c r="D269" s="5">
        <v>1</v>
      </c>
      <c r="E269" s="5">
        <v>228</v>
      </c>
      <c r="F269" s="5">
        <f>ROUND(Source!AY261,O269)</f>
        <v>189879.24</v>
      </c>
      <c r="G269" s="5" t="s">
        <v>60</v>
      </c>
      <c r="H269" s="5" t="s">
        <v>61</v>
      </c>
      <c r="I269" s="5"/>
      <c r="J269" s="5"/>
      <c r="K269" s="5">
        <v>228</v>
      </c>
      <c r="L269" s="5">
        <v>7</v>
      </c>
      <c r="M269" s="5">
        <v>3</v>
      </c>
      <c r="N269" s="5" t="s">
        <v>3</v>
      </c>
      <c r="O269" s="5">
        <v>2</v>
      </c>
      <c r="P269" s="5"/>
      <c r="Q269" s="5"/>
      <c r="R269" s="5"/>
      <c r="S269" s="5"/>
      <c r="T269" s="5"/>
      <c r="U269" s="5"/>
      <c r="V269" s="5"/>
      <c r="W269" s="5">
        <v>189879.24</v>
      </c>
      <c r="X269" s="5">
        <v>1</v>
      </c>
      <c r="Y269" s="5">
        <v>189879.24</v>
      </c>
      <c r="Z269" s="5"/>
      <c r="AA269" s="5"/>
      <c r="AB269" s="5"/>
    </row>
    <row r="270" spans="1:206" x14ac:dyDescent="0.2">
      <c r="A270" s="5">
        <v>50</v>
      </c>
      <c r="B270" s="5">
        <v>0</v>
      </c>
      <c r="C270" s="5">
        <v>0</v>
      </c>
      <c r="D270" s="5">
        <v>1</v>
      </c>
      <c r="E270" s="5">
        <v>216</v>
      </c>
      <c r="F270" s="5">
        <f>ROUND(Source!AP261,O270)</f>
        <v>21332.39</v>
      </c>
      <c r="G270" s="5" t="s">
        <v>62</v>
      </c>
      <c r="H270" s="5" t="s">
        <v>63</v>
      </c>
      <c r="I270" s="5"/>
      <c r="J270" s="5"/>
      <c r="K270" s="5">
        <v>216</v>
      </c>
      <c r="L270" s="5">
        <v>8</v>
      </c>
      <c r="M270" s="5">
        <v>3</v>
      </c>
      <c r="N270" s="5" t="s">
        <v>3</v>
      </c>
      <c r="O270" s="5">
        <v>2</v>
      </c>
      <c r="P270" s="5"/>
      <c r="Q270" s="5"/>
      <c r="R270" s="5"/>
      <c r="S270" s="5"/>
      <c r="T270" s="5"/>
      <c r="U270" s="5"/>
      <c r="V270" s="5"/>
      <c r="W270" s="5">
        <v>21332.39</v>
      </c>
      <c r="X270" s="5">
        <v>1</v>
      </c>
      <c r="Y270" s="5">
        <v>21332.39</v>
      </c>
      <c r="Z270" s="5"/>
      <c r="AA270" s="5"/>
      <c r="AB270" s="5"/>
    </row>
    <row r="271" spans="1:206" x14ac:dyDescent="0.2">
      <c r="A271" s="5">
        <v>50</v>
      </c>
      <c r="B271" s="5">
        <v>0</v>
      </c>
      <c r="C271" s="5">
        <v>0</v>
      </c>
      <c r="D271" s="5">
        <v>1</v>
      </c>
      <c r="E271" s="5">
        <v>223</v>
      </c>
      <c r="F271" s="5">
        <f>ROUND(Source!AQ261,O271)</f>
        <v>0</v>
      </c>
      <c r="G271" s="5" t="s">
        <v>64</v>
      </c>
      <c r="H271" s="5" t="s">
        <v>65</v>
      </c>
      <c r="I271" s="5"/>
      <c r="J271" s="5"/>
      <c r="K271" s="5">
        <v>223</v>
      </c>
      <c r="L271" s="5">
        <v>9</v>
      </c>
      <c r="M271" s="5">
        <v>3</v>
      </c>
      <c r="N271" s="5" t="s">
        <v>3</v>
      </c>
      <c r="O271" s="5">
        <v>2</v>
      </c>
      <c r="P271" s="5"/>
      <c r="Q271" s="5"/>
      <c r="R271" s="5"/>
      <c r="S271" s="5"/>
      <c r="T271" s="5"/>
      <c r="U271" s="5"/>
      <c r="V271" s="5"/>
      <c r="W271" s="5">
        <v>0</v>
      </c>
      <c r="X271" s="5">
        <v>1</v>
      </c>
      <c r="Y271" s="5">
        <v>0</v>
      </c>
      <c r="Z271" s="5"/>
      <c r="AA271" s="5"/>
      <c r="AB271" s="5"/>
    </row>
    <row r="272" spans="1:206" x14ac:dyDescent="0.2">
      <c r="A272" s="5">
        <v>50</v>
      </c>
      <c r="B272" s="5">
        <v>0</v>
      </c>
      <c r="C272" s="5">
        <v>0</v>
      </c>
      <c r="D272" s="5">
        <v>1</v>
      </c>
      <c r="E272" s="5">
        <v>229</v>
      </c>
      <c r="F272" s="5">
        <f>ROUND(Source!AZ261,O272)</f>
        <v>21332.39</v>
      </c>
      <c r="G272" s="5" t="s">
        <v>66</v>
      </c>
      <c r="H272" s="5" t="s">
        <v>67</v>
      </c>
      <c r="I272" s="5"/>
      <c r="J272" s="5"/>
      <c r="K272" s="5">
        <v>229</v>
      </c>
      <c r="L272" s="5">
        <v>10</v>
      </c>
      <c r="M272" s="5">
        <v>3</v>
      </c>
      <c r="N272" s="5" t="s">
        <v>3</v>
      </c>
      <c r="O272" s="5">
        <v>2</v>
      </c>
      <c r="P272" s="5"/>
      <c r="Q272" s="5"/>
      <c r="R272" s="5"/>
      <c r="S272" s="5"/>
      <c r="T272" s="5"/>
      <c r="U272" s="5"/>
      <c r="V272" s="5"/>
      <c r="W272" s="5">
        <v>21332.39</v>
      </c>
      <c r="X272" s="5">
        <v>1</v>
      </c>
      <c r="Y272" s="5">
        <v>21332.39</v>
      </c>
      <c r="Z272" s="5"/>
      <c r="AA272" s="5"/>
      <c r="AB272" s="5"/>
    </row>
    <row r="273" spans="1:28" x14ac:dyDescent="0.2">
      <c r="A273" s="5">
        <v>50</v>
      </c>
      <c r="B273" s="5">
        <v>0</v>
      </c>
      <c r="C273" s="5">
        <v>0</v>
      </c>
      <c r="D273" s="5">
        <v>1</v>
      </c>
      <c r="E273" s="5">
        <v>203</v>
      </c>
      <c r="F273" s="5">
        <f>ROUND(Source!Q261,O273)</f>
        <v>1174.6400000000001</v>
      </c>
      <c r="G273" s="5" t="s">
        <v>68</v>
      </c>
      <c r="H273" s="5" t="s">
        <v>69</v>
      </c>
      <c r="I273" s="5"/>
      <c r="J273" s="5"/>
      <c r="K273" s="5">
        <v>203</v>
      </c>
      <c r="L273" s="5">
        <v>11</v>
      </c>
      <c r="M273" s="5">
        <v>3</v>
      </c>
      <c r="N273" s="5" t="s">
        <v>3</v>
      </c>
      <c r="O273" s="5">
        <v>2</v>
      </c>
      <c r="P273" s="5"/>
      <c r="Q273" s="5"/>
      <c r="R273" s="5"/>
      <c r="S273" s="5"/>
      <c r="T273" s="5"/>
      <c r="U273" s="5"/>
      <c r="V273" s="5"/>
      <c r="W273" s="5">
        <v>1174.6400000000001</v>
      </c>
      <c r="X273" s="5">
        <v>1</v>
      </c>
      <c r="Y273" s="5">
        <v>1174.6400000000001</v>
      </c>
      <c r="Z273" s="5"/>
      <c r="AA273" s="5"/>
      <c r="AB273" s="5"/>
    </row>
    <row r="274" spans="1:28" x14ac:dyDescent="0.2">
      <c r="A274" s="5">
        <v>50</v>
      </c>
      <c r="B274" s="5">
        <v>0</v>
      </c>
      <c r="C274" s="5">
        <v>0</v>
      </c>
      <c r="D274" s="5">
        <v>1</v>
      </c>
      <c r="E274" s="5">
        <v>231</v>
      </c>
      <c r="F274" s="5">
        <f>ROUND(Source!BB261,O274)</f>
        <v>0</v>
      </c>
      <c r="G274" s="5" t="s">
        <v>70</v>
      </c>
      <c r="H274" s="5" t="s">
        <v>71</v>
      </c>
      <c r="I274" s="5"/>
      <c r="J274" s="5"/>
      <c r="K274" s="5">
        <v>231</v>
      </c>
      <c r="L274" s="5">
        <v>12</v>
      </c>
      <c r="M274" s="5">
        <v>3</v>
      </c>
      <c r="N274" s="5" t="s">
        <v>3</v>
      </c>
      <c r="O274" s="5">
        <v>2</v>
      </c>
      <c r="P274" s="5"/>
      <c r="Q274" s="5"/>
      <c r="R274" s="5"/>
      <c r="S274" s="5"/>
      <c r="T274" s="5"/>
      <c r="U274" s="5"/>
      <c r="V274" s="5"/>
      <c r="W274" s="5">
        <v>0</v>
      </c>
      <c r="X274" s="5">
        <v>1</v>
      </c>
      <c r="Y274" s="5">
        <v>0</v>
      </c>
      <c r="Z274" s="5"/>
      <c r="AA274" s="5"/>
      <c r="AB274" s="5"/>
    </row>
    <row r="275" spans="1:28" x14ac:dyDescent="0.2">
      <c r="A275" s="5">
        <v>50</v>
      </c>
      <c r="B275" s="5">
        <v>0</v>
      </c>
      <c r="C275" s="5">
        <v>0</v>
      </c>
      <c r="D275" s="5">
        <v>1</v>
      </c>
      <c r="E275" s="5">
        <v>204</v>
      </c>
      <c r="F275" s="5">
        <f>ROUND(Source!R261,O275)</f>
        <v>1094.21</v>
      </c>
      <c r="G275" s="5" t="s">
        <v>72</v>
      </c>
      <c r="H275" s="5" t="s">
        <v>73</v>
      </c>
      <c r="I275" s="5"/>
      <c r="J275" s="5"/>
      <c r="K275" s="5">
        <v>204</v>
      </c>
      <c r="L275" s="5">
        <v>13</v>
      </c>
      <c r="M275" s="5">
        <v>3</v>
      </c>
      <c r="N275" s="5" t="s">
        <v>3</v>
      </c>
      <c r="O275" s="5">
        <v>2</v>
      </c>
      <c r="P275" s="5"/>
      <c r="Q275" s="5"/>
      <c r="R275" s="5"/>
      <c r="S275" s="5"/>
      <c r="T275" s="5"/>
      <c r="U275" s="5"/>
      <c r="V275" s="5"/>
      <c r="W275" s="5">
        <v>1094.21</v>
      </c>
      <c r="X275" s="5">
        <v>1</v>
      </c>
      <c r="Y275" s="5">
        <v>1094.21</v>
      </c>
      <c r="Z275" s="5"/>
      <c r="AA275" s="5"/>
      <c r="AB275" s="5"/>
    </row>
    <row r="276" spans="1:28" x14ac:dyDescent="0.2">
      <c r="A276" s="5">
        <v>50</v>
      </c>
      <c r="B276" s="5">
        <v>0</v>
      </c>
      <c r="C276" s="5">
        <v>0</v>
      </c>
      <c r="D276" s="5">
        <v>1</v>
      </c>
      <c r="E276" s="5">
        <v>205</v>
      </c>
      <c r="F276" s="5">
        <f>ROUND(Source!S261,O276)</f>
        <v>68365.91</v>
      </c>
      <c r="G276" s="5" t="s">
        <v>74</v>
      </c>
      <c r="H276" s="5" t="s">
        <v>75</v>
      </c>
      <c r="I276" s="5"/>
      <c r="J276" s="5"/>
      <c r="K276" s="5">
        <v>205</v>
      </c>
      <c r="L276" s="5">
        <v>14</v>
      </c>
      <c r="M276" s="5">
        <v>3</v>
      </c>
      <c r="N276" s="5" t="s">
        <v>3</v>
      </c>
      <c r="O276" s="5">
        <v>2</v>
      </c>
      <c r="P276" s="5"/>
      <c r="Q276" s="5"/>
      <c r="R276" s="5"/>
      <c r="S276" s="5"/>
      <c r="T276" s="5"/>
      <c r="U276" s="5"/>
      <c r="V276" s="5"/>
      <c r="W276" s="5">
        <v>68365.910000000018</v>
      </c>
      <c r="X276" s="5">
        <v>1</v>
      </c>
      <c r="Y276" s="5">
        <v>68365.910000000018</v>
      </c>
      <c r="Z276" s="5"/>
      <c r="AA276" s="5"/>
      <c r="AB276" s="5"/>
    </row>
    <row r="277" spans="1:28" x14ac:dyDescent="0.2">
      <c r="A277" s="5">
        <v>50</v>
      </c>
      <c r="B277" s="5">
        <v>0</v>
      </c>
      <c r="C277" s="5">
        <v>0</v>
      </c>
      <c r="D277" s="5">
        <v>1</v>
      </c>
      <c r="E277" s="5">
        <v>232</v>
      </c>
      <c r="F277" s="5">
        <f>ROUND(Source!BC261,O277)</f>
        <v>0</v>
      </c>
      <c r="G277" s="5" t="s">
        <v>76</v>
      </c>
      <c r="H277" s="5" t="s">
        <v>77</v>
      </c>
      <c r="I277" s="5"/>
      <c r="J277" s="5"/>
      <c r="K277" s="5">
        <v>232</v>
      </c>
      <c r="L277" s="5">
        <v>15</v>
      </c>
      <c r="M277" s="5">
        <v>3</v>
      </c>
      <c r="N277" s="5" t="s">
        <v>3</v>
      </c>
      <c r="O277" s="5">
        <v>2</v>
      </c>
      <c r="P277" s="5"/>
      <c r="Q277" s="5"/>
      <c r="R277" s="5"/>
      <c r="S277" s="5"/>
      <c r="T277" s="5"/>
      <c r="U277" s="5"/>
      <c r="V277" s="5"/>
      <c r="W277" s="5">
        <v>0</v>
      </c>
      <c r="X277" s="5">
        <v>1</v>
      </c>
      <c r="Y277" s="5">
        <v>0</v>
      </c>
      <c r="Z277" s="5"/>
      <c r="AA277" s="5"/>
      <c r="AB277" s="5"/>
    </row>
    <row r="278" spans="1:28" x14ac:dyDescent="0.2">
      <c r="A278" s="5">
        <v>50</v>
      </c>
      <c r="B278" s="5">
        <v>0</v>
      </c>
      <c r="C278" s="5">
        <v>0</v>
      </c>
      <c r="D278" s="5">
        <v>1</v>
      </c>
      <c r="E278" s="5">
        <v>214</v>
      </c>
      <c r="F278" s="5">
        <f>ROUND(Source!AS261,O278)</f>
        <v>369576.92</v>
      </c>
      <c r="G278" s="5" t="s">
        <v>78</v>
      </c>
      <c r="H278" s="5" t="s">
        <v>79</v>
      </c>
      <c r="I278" s="5"/>
      <c r="J278" s="5"/>
      <c r="K278" s="5">
        <v>214</v>
      </c>
      <c r="L278" s="5">
        <v>16</v>
      </c>
      <c r="M278" s="5">
        <v>3</v>
      </c>
      <c r="N278" s="5" t="s">
        <v>3</v>
      </c>
      <c r="O278" s="5">
        <v>2</v>
      </c>
      <c r="P278" s="5"/>
      <c r="Q278" s="5"/>
      <c r="R278" s="5"/>
      <c r="S278" s="5"/>
      <c r="T278" s="5"/>
      <c r="U278" s="5"/>
      <c r="V278" s="5"/>
      <c r="W278" s="5">
        <v>369576.92</v>
      </c>
      <c r="X278" s="5">
        <v>1</v>
      </c>
      <c r="Y278" s="5">
        <v>369576.92</v>
      </c>
      <c r="Z278" s="5"/>
      <c r="AA278" s="5"/>
      <c r="AB278" s="5"/>
    </row>
    <row r="279" spans="1:28" x14ac:dyDescent="0.2">
      <c r="A279" s="5">
        <v>50</v>
      </c>
      <c r="B279" s="5">
        <v>0</v>
      </c>
      <c r="C279" s="5">
        <v>0</v>
      </c>
      <c r="D279" s="5">
        <v>1</v>
      </c>
      <c r="E279" s="5">
        <v>215</v>
      </c>
      <c r="F279" s="5">
        <f>ROUND(Source!AT261,O279)</f>
        <v>2462.33</v>
      </c>
      <c r="G279" s="5" t="s">
        <v>80</v>
      </c>
      <c r="H279" s="5" t="s">
        <v>81</v>
      </c>
      <c r="I279" s="5"/>
      <c r="J279" s="5"/>
      <c r="K279" s="5">
        <v>215</v>
      </c>
      <c r="L279" s="5">
        <v>17</v>
      </c>
      <c r="M279" s="5">
        <v>3</v>
      </c>
      <c r="N279" s="5" t="s">
        <v>3</v>
      </c>
      <c r="O279" s="5">
        <v>2</v>
      </c>
      <c r="P279" s="5"/>
      <c r="Q279" s="5"/>
      <c r="R279" s="5"/>
      <c r="S279" s="5"/>
      <c r="T279" s="5"/>
      <c r="U279" s="5"/>
      <c r="V279" s="5"/>
      <c r="W279" s="5">
        <v>2462.33</v>
      </c>
      <c r="X279" s="5">
        <v>1</v>
      </c>
      <c r="Y279" s="5">
        <v>2462.33</v>
      </c>
      <c r="Z279" s="5"/>
      <c r="AA279" s="5"/>
      <c r="AB279" s="5"/>
    </row>
    <row r="280" spans="1:28" x14ac:dyDescent="0.2">
      <c r="A280" s="5">
        <v>50</v>
      </c>
      <c r="B280" s="5">
        <v>0</v>
      </c>
      <c r="C280" s="5">
        <v>0</v>
      </c>
      <c r="D280" s="5">
        <v>1</v>
      </c>
      <c r="E280" s="5">
        <v>217</v>
      </c>
      <c r="F280" s="5">
        <f>ROUND(Source!AU261,O280)</f>
        <v>0</v>
      </c>
      <c r="G280" s="5" t="s">
        <v>82</v>
      </c>
      <c r="H280" s="5" t="s">
        <v>83</v>
      </c>
      <c r="I280" s="5"/>
      <c r="J280" s="5"/>
      <c r="K280" s="5">
        <v>217</v>
      </c>
      <c r="L280" s="5">
        <v>18</v>
      </c>
      <c r="M280" s="5">
        <v>3</v>
      </c>
      <c r="N280" s="5" t="s">
        <v>3</v>
      </c>
      <c r="O280" s="5">
        <v>2</v>
      </c>
      <c r="P280" s="5"/>
      <c r="Q280" s="5"/>
      <c r="R280" s="5"/>
      <c r="S280" s="5"/>
      <c r="T280" s="5"/>
      <c r="U280" s="5"/>
      <c r="V280" s="5"/>
      <c r="W280" s="5">
        <v>0</v>
      </c>
      <c r="X280" s="5">
        <v>1</v>
      </c>
      <c r="Y280" s="5">
        <v>0</v>
      </c>
      <c r="Z280" s="5"/>
      <c r="AA280" s="5"/>
      <c r="AB280" s="5"/>
    </row>
    <row r="281" spans="1:28" x14ac:dyDescent="0.2">
      <c r="A281" s="5">
        <v>50</v>
      </c>
      <c r="B281" s="5">
        <v>0</v>
      </c>
      <c r="C281" s="5">
        <v>0</v>
      </c>
      <c r="D281" s="5">
        <v>1</v>
      </c>
      <c r="E281" s="5">
        <v>230</v>
      </c>
      <c r="F281" s="5">
        <f>ROUND(Source!BA261,O281)</f>
        <v>0</v>
      </c>
      <c r="G281" s="5" t="s">
        <v>84</v>
      </c>
      <c r="H281" s="5" t="s">
        <v>85</v>
      </c>
      <c r="I281" s="5"/>
      <c r="J281" s="5"/>
      <c r="K281" s="5">
        <v>230</v>
      </c>
      <c r="L281" s="5">
        <v>19</v>
      </c>
      <c r="M281" s="5">
        <v>3</v>
      </c>
      <c r="N281" s="5" t="s">
        <v>3</v>
      </c>
      <c r="O281" s="5">
        <v>2</v>
      </c>
      <c r="P281" s="5"/>
      <c r="Q281" s="5"/>
      <c r="R281" s="5"/>
      <c r="S281" s="5"/>
      <c r="T281" s="5"/>
      <c r="U281" s="5"/>
      <c r="V281" s="5"/>
      <c r="W281" s="5">
        <v>0</v>
      </c>
      <c r="X281" s="5">
        <v>1</v>
      </c>
      <c r="Y281" s="5">
        <v>0</v>
      </c>
      <c r="Z281" s="5"/>
      <c r="AA281" s="5"/>
      <c r="AB281" s="5"/>
    </row>
    <row r="282" spans="1:28" x14ac:dyDescent="0.2">
      <c r="A282" s="5">
        <v>50</v>
      </c>
      <c r="B282" s="5">
        <v>0</v>
      </c>
      <c r="C282" s="5">
        <v>0</v>
      </c>
      <c r="D282" s="5">
        <v>1</v>
      </c>
      <c r="E282" s="5">
        <v>206</v>
      </c>
      <c r="F282" s="5">
        <f>ROUND(Source!T261,O282)</f>
        <v>0</v>
      </c>
      <c r="G282" s="5" t="s">
        <v>86</v>
      </c>
      <c r="H282" s="5" t="s">
        <v>87</v>
      </c>
      <c r="I282" s="5"/>
      <c r="J282" s="5"/>
      <c r="K282" s="5">
        <v>206</v>
      </c>
      <c r="L282" s="5">
        <v>20</v>
      </c>
      <c r="M282" s="5">
        <v>3</v>
      </c>
      <c r="N282" s="5" t="s">
        <v>3</v>
      </c>
      <c r="O282" s="5">
        <v>2</v>
      </c>
      <c r="P282" s="5"/>
      <c r="Q282" s="5"/>
      <c r="R282" s="5"/>
      <c r="S282" s="5"/>
      <c r="T282" s="5"/>
      <c r="U282" s="5"/>
      <c r="V282" s="5"/>
      <c r="W282" s="5">
        <v>0</v>
      </c>
      <c r="X282" s="5">
        <v>1</v>
      </c>
      <c r="Y282" s="5">
        <v>0</v>
      </c>
      <c r="Z282" s="5"/>
      <c r="AA282" s="5"/>
      <c r="AB282" s="5"/>
    </row>
    <row r="283" spans="1:28" x14ac:dyDescent="0.2">
      <c r="A283" s="5">
        <v>50</v>
      </c>
      <c r="B283" s="5">
        <v>0</v>
      </c>
      <c r="C283" s="5">
        <v>0</v>
      </c>
      <c r="D283" s="5">
        <v>1</v>
      </c>
      <c r="E283" s="5">
        <v>207</v>
      </c>
      <c r="F283" s="5">
        <f>ROUND(Source!U261,O283)</f>
        <v>99.150825999999995</v>
      </c>
      <c r="G283" s="5" t="s">
        <v>88</v>
      </c>
      <c r="H283" s="5" t="s">
        <v>89</v>
      </c>
      <c r="I283" s="5"/>
      <c r="J283" s="5"/>
      <c r="K283" s="5">
        <v>207</v>
      </c>
      <c r="L283" s="5">
        <v>21</v>
      </c>
      <c r="M283" s="5">
        <v>3</v>
      </c>
      <c r="N283" s="5" t="s">
        <v>3</v>
      </c>
      <c r="O283" s="5">
        <v>7</v>
      </c>
      <c r="P283" s="5"/>
      <c r="Q283" s="5"/>
      <c r="R283" s="5"/>
      <c r="S283" s="5"/>
      <c r="T283" s="5"/>
      <c r="U283" s="5"/>
      <c r="V283" s="5"/>
      <c r="W283" s="5">
        <v>99.150825999999995</v>
      </c>
      <c r="X283" s="5">
        <v>1</v>
      </c>
      <c r="Y283" s="5">
        <v>99.150825999999995</v>
      </c>
      <c r="Z283" s="5"/>
      <c r="AA283" s="5"/>
      <c r="AB283" s="5"/>
    </row>
    <row r="284" spans="1:28" x14ac:dyDescent="0.2">
      <c r="A284" s="5">
        <v>50</v>
      </c>
      <c r="B284" s="5">
        <v>0</v>
      </c>
      <c r="C284" s="5">
        <v>0</v>
      </c>
      <c r="D284" s="5">
        <v>1</v>
      </c>
      <c r="E284" s="5">
        <v>208</v>
      </c>
      <c r="F284" s="5">
        <f>ROUND(Source!V261,O284)</f>
        <v>1.4983569000000001</v>
      </c>
      <c r="G284" s="5" t="s">
        <v>90</v>
      </c>
      <c r="H284" s="5" t="s">
        <v>91</v>
      </c>
      <c r="I284" s="5"/>
      <c r="J284" s="5"/>
      <c r="K284" s="5">
        <v>208</v>
      </c>
      <c r="L284" s="5">
        <v>22</v>
      </c>
      <c r="M284" s="5">
        <v>3</v>
      </c>
      <c r="N284" s="5" t="s">
        <v>3</v>
      </c>
      <c r="O284" s="5">
        <v>7</v>
      </c>
      <c r="P284" s="5"/>
      <c r="Q284" s="5"/>
      <c r="R284" s="5"/>
      <c r="S284" s="5"/>
      <c r="T284" s="5"/>
      <c r="U284" s="5"/>
      <c r="V284" s="5"/>
      <c r="W284" s="5">
        <v>1.4983569000000001</v>
      </c>
      <c r="X284" s="5">
        <v>1</v>
      </c>
      <c r="Y284" s="5">
        <v>1.4983569000000001</v>
      </c>
      <c r="Z284" s="5"/>
      <c r="AA284" s="5"/>
      <c r="AB284" s="5"/>
    </row>
    <row r="285" spans="1:28" x14ac:dyDescent="0.2">
      <c r="A285" s="5">
        <v>50</v>
      </c>
      <c r="B285" s="5">
        <v>0</v>
      </c>
      <c r="C285" s="5">
        <v>0</v>
      </c>
      <c r="D285" s="5">
        <v>1</v>
      </c>
      <c r="E285" s="5">
        <v>209</v>
      </c>
      <c r="F285" s="5">
        <f>ROUND(Source!W261,O285)</f>
        <v>0</v>
      </c>
      <c r="G285" s="5" t="s">
        <v>92</v>
      </c>
      <c r="H285" s="5" t="s">
        <v>93</v>
      </c>
      <c r="I285" s="5"/>
      <c r="J285" s="5"/>
      <c r="K285" s="5">
        <v>209</v>
      </c>
      <c r="L285" s="5">
        <v>23</v>
      </c>
      <c r="M285" s="5">
        <v>3</v>
      </c>
      <c r="N285" s="5" t="s">
        <v>3</v>
      </c>
      <c r="O285" s="5">
        <v>2</v>
      </c>
      <c r="P285" s="5"/>
      <c r="Q285" s="5"/>
      <c r="R285" s="5"/>
      <c r="S285" s="5"/>
      <c r="T285" s="5"/>
      <c r="U285" s="5"/>
      <c r="V285" s="5"/>
      <c r="W285" s="5">
        <v>0</v>
      </c>
      <c r="X285" s="5">
        <v>1</v>
      </c>
      <c r="Y285" s="5">
        <v>0</v>
      </c>
      <c r="Z285" s="5"/>
      <c r="AA285" s="5"/>
      <c r="AB285" s="5"/>
    </row>
    <row r="286" spans="1:28" x14ac:dyDescent="0.2">
      <c r="A286" s="5">
        <v>50</v>
      </c>
      <c r="B286" s="5">
        <v>0</v>
      </c>
      <c r="C286" s="5">
        <v>0</v>
      </c>
      <c r="D286" s="5">
        <v>1</v>
      </c>
      <c r="E286" s="5">
        <v>233</v>
      </c>
      <c r="F286" s="5">
        <f>ROUND(Source!BD261,O286)</f>
        <v>0</v>
      </c>
      <c r="G286" s="5" t="s">
        <v>94</v>
      </c>
      <c r="H286" s="5" t="s">
        <v>95</v>
      </c>
      <c r="I286" s="5"/>
      <c r="J286" s="5"/>
      <c r="K286" s="5">
        <v>233</v>
      </c>
      <c r="L286" s="5">
        <v>24</v>
      </c>
      <c r="M286" s="5">
        <v>3</v>
      </c>
      <c r="N286" s="5" t="s">
        <v>3</v>
      </c>
      <c r="O286" s="5">
        <v>2</v>
      </c>
      <c r="P286" s="5"/>
      <c r="Q286" s="5"/>
      <c r="R286" s="5"/>
      <c r="S286" s="5"/>
      <c r="T286" s="5"/>
      <c r="U286" s="5"/>
      <c r="V286" s="5"/>
      <c r="W286" s="5">
        <v>0</v>
      </c>
      <c r="X286" s="5">
        <v>1</v>
      </c>
      <c r="Y286" s="5">
        <v>0</v>
      </c>
      <c r="Z286" s="5"/>
      <c r="AA286" s="5"/>
      <c r="AB286" s="5"/>
    </row>
    <row r="287" spans="1:28" x14ac:dyDescent="0.2">
      <c r="A287" s="5">
        <v>50</v>
      </c>
      <c r="B287" s="5">
        <v>0</v>
      </c>
      <c r="C287" s="5">
        <v>0</v>
      </c>
      <c r="D287" s="5">
        <v>1</v>
      </c>
      <c r="E287" s="5">
        <v>210</v>
      </c>
      <c r="F287" s="5">
        <f>ROUND(Source!X261,O287)</f>
        <v>72678.45</v>
      </c>
      <c r="G287" s="5" t="s">
        <v>96</v>
      </c>
      <c r="H287" s="5" t="s">
        <v>97</v>
      </c>
      <c r="I287" s="5"/>
      <c r="J287" s="5"/>
      <c r="K287" s="5">
        <v>210</v>
      </c>
      <c r="L287" s="5">
        <v>25</v>
      </c>
      <c r="M287" s="5">
        <v>3</v>
      </c>
      <c r="N287" s="5" t="s">
        <v>3</v>
      </c>
      <c r="O287" s="5">
        <v>2</v>
      </c>
      <c r="P287" s="5"/>
      <c r="Q287" s="5"/>
      <c r="R287" s="5"/>
      <c r="S287" s="5"/>
      <c r="T287" s="5"/>
      <c r="U287" s="5"/>
      <c r="V287" s="5"/>
      <c r="W287" s="5">
        <v>72678.45</v>
      </c>
      <c r="X287" s="5">
        <v>1</v>
      </c>
      <c r="Y287" s="5">
        <v>72678.45</v>
      </c>
      <c r="Z287" s="5"/>
      <c r="AA287" s="5"/>
      <c r="AB287" s="5"/>
    </row>
    <row r="288" spans="1:28" x14ac:dyDescent="0.2">
      <c r="A288" s="5">
        <v>50</v>
      </c>
      <c r="B288" s="5">
        <v>0</v>
      </c>
      <c r="C288" s="5">
        <v>0</v>
      </c>
      <c r="D288" s="5">
        <v>1</v>
      </c>
      <c r="E288" s="5">
        <v>211</v>
      </c>
      <c r="F288" s="5">
        <f>ROUND(Source!Y261,O288)</f>
        <v>38846.800000000003</v>
      </c>
      <c r="G288" s="5" t="s">
        <v>98</v>
      </c>
      <c r="H288" s="5" t="s">
        <v>99</v>
      </c>
      <c r="I288" s="5"/>
      <c r="J288" s="5"/>
      <c r="K288" s="5">
        <v>211</v>
      </c>
      <c r="L288" s="5">
        <v>26</v>
      </c>
      <c r="M288" s="5">
        <v>3</v>
      </c>
      <c r="N288" s="5" t="s">
        <v>3</v>
      </c>
      <c r="O288" s="5">
        <v>2</v>
      </c>
      <c r="P288" s="5"/>
      <c r="Q288" s="5"/>
      <c r="R288" s="5"/>
      <c r="S288" s="5"/>
      <c r="T288" s="5"/>
      <c r="U288" s="5"/>
      <c r="V288" s="5"/>
      <c r="W288" s="5">
        <v>38846.800000000003</v>
      </c>
      <c r="X288" s="5">
        <v>1</v>
      </c>
      <c r="Y288" s="5">
        <v>38846.800000000003</v>
      </c>
      <c r="Z288" s="5"/>
      <c r="AA288" s="5"/>
      <c r="AB288" s="5"/>
    </row>
    <row r="289" spans="1:206" x14ac:dyDescent="0.2">
      <c r="A289" s="5">
        <v>50</v>
      </c>
      <c r="B289" s="5">
        <v>0</v>
      </c>
      <c r="C289" s="5">
        <v>0</v>
      </c>
      <c r="D289" s="5">
        <v>1</v>
      </c>
      <c r="E289" s="5">
        <v>224</v>
      </c>
      <c r="F289" s="5">
        <f>ROUND(Source!AR261,O289)</f>
        <v>393371.64</v>
      </c>
      <c r="G289" s="5" t="s">
        <v>100</v>
      </c>
      <c r="H289" s="5" t="s">
        <v>101</v>
      </c>
      <c r="I289" s="5"/>
      <c r="J289" s="5"/>
      <c r="K289" s="5">
        <v>224</v>
      </c>
      <c r="L289" s="5">
        <v>27</v>
      </c>
      <c r="M289" s="5">
        <v>3</v>
      </c>
      <c r="N289" s="5" t="s">
        <v>3</v>
      </c>
      <c r="O289" s="5">
        <v>2</v>
      </c>
      <c r="P289" s="5"/>
      <c r="Q289" s="5"/>
      <c r="R289" s="5"/>
      <c r="S289" s="5"/>
      <c r="T289" s="5"/>
      <c r="U289" s="5"/>
      <c r="V289" s="5"/>
      <c r="W289" s="5">
        <v>393371.64</v>
      </c>
      <c r="X289" s="5">
        <v>1</v>
      </c>
      <c r="Y289" s="5">
        <v>393371.64</v>
      </c>
      <c r="Z289" s="5"/>
      <c r="AA289" s="5"/>
      <c r="AB289" s="5"/>
    </row>
    <row r="290" spans="1:206" x14ac:dyDescent="0.2">
      <c r="A290" s="5">
        <v>50</v>
      </c>
      <c r="B290" s="5">
        <v>1</v>
      </c>
      <c r="C290" s="5">
        <v>0</v>
      </c>
      <c r="D290" s="5">
        <v>2</v>
      </c>
      <c r="E290" s="5">
        <v>0</v>
      </c>
      <c r="F290" s="5">
        <f>ROUND(F289*0.22,O290)</f>
        <v>86541.759999999995</v>
      </c>
      <c r="G290" s="5" t="s">
        <v>318</v>
      </c>
      <c r="H290" s="5" t="s">
        <v>319</v>
      </c>
      <c r="I290" s="5"/>
      <c r="J290" s="5"/>
      <c r="K290" s="5">
        <v>212</v>
      </c>
      <c r="L290" s="5">
        <v>28</v>
      </c>
      <c r="M290" s="5">
        <v>0</v>
      </c>
      <c r="N290" s="5" t="s">
        <v>3</v>
      </c>
      <c r="O290" s="5">
        <v>2</v>
      </c>
      <c r="P290" s="5"/>
      <c r="Q290" s="5"/>
      <c r="R290" s="5"/>
      <c r="S290" s="5"/>
      <c r="T290" s="5"/>
      <c r="U290" s="5"/>
      <c r="V290" s="5"/>
      <c r="W290" s="5">
        <v>86541.759999999995</v>
      </c>
      <c r="X290" s="5">
        <v>1</v>
      </c>
      <c r="Y290" s="5">
        <v>86541.759999999995</v>
      </c>
      <c r="Z290" s="5"/>
      <c r="AA290" s="5"/>
      <c r="AB290" s="5"/>
    </row>
    <row r="291" spans="1:206" x14ac:dyDescent="0.2">
      <c r="A291" s="5">
        <v>50</v>
      </c>
      <c r="B291" s="5">
        <v>1</v>
      </c>
      <c r="C291" s="5">
        <v>0</v>
      </c>
      <c r="D291" s="5">
        <v>2</v>
      </c>
      <c r="E291" s="5">
        <v>0</v>
      </c>
      <c r="F291" s="5">
        <f>ROUND(F289+F290,O291)</f>
        <v>479913.4</v>
      </c>
      <c r="G291" s="5" t="s">
        <v>320</v>
      </c>
      <c r="H291" s="5" t="s">
        <v>321</v>
      </c>
      <c r="I291" s="5"/>
      <c r="J291" s="5"/>
      <c r="K291" s="5">
        <v>212</v>
      </c>
      <c r="L291" s="5">
        <v>29</v>
      </c>
      <c r="M291" s="5">
        <v>0</v>
      </c>
      <c r="N291" s="5" t="s">
        <v>3</v>
      </c>
      <c r="O291" s="5">
        <v>2</v>
      </c>
      <c r="P291" s="5"/>
      <c r="Q291" s="5"/>
      <c r="R291" s="5"/>
      <c r="S291" s="5"/>
      <c r="T291" s="5"/>
      <c r="U291" s="5"/>
      <c r="V291" s="5"/>
      <c r="W291" s="5">
        <v>479913.4</v>
      </c>
      <c r="X291" s="5">
        <v>1</v>
      </c>
      <c r="Y291" s="5">
        <v>479913.4</v>
      </c>
      <c r="Z291" s="5"/>
      <c r="AA291" s="5"/>
      <c r="AB291" s="5"/>
    </row>
    <row r="293" spans="1:206" x14ac:dyDescent="0.2">
      <c r="A293" s="3">
        <v>51</v>
      </c>
      <c r="B293" s="3">
        <f>B12</f>
        <v>352</v>
      </c>
      <c r="C293" s="3">
        <f>A12</f>
        <v>1</v>
      </c>
      <c r="D293" s="3">
        <f>ROW(A12)</f>
        <v>12</v>
      </c>
      <c r="E293" s="3"/>
      <c r="F293" s="3" t="str">
        <f>IF(F12&lt;&gt;"",F12,"")</f>
        <v>Новый объект</v>
      </c>
      <c r="G293" s="3" t="str">
        <f>IF(G12&lt;&gt;"",G12,"")</f>
        <v>Выполнение работ по текущему ремонту ИТП по адресу: г.Москва, Петроверигский пер., д.10, стр.3</v>
      </c>
      <c r="H293" s="3">
        <v>0</v>
      </c>
      <c r="I293" s="3"/>
      <c r="J293" s="3"/>
      <c r="K293" s="3"/>
      <c r="L293" s="3"/>
      <c r="M293" s="3"/>
      <c r="N293" s="3"/>
      <c r="O293" s="3">
        <f t="shared" ref="O293:T293" si="171">ROUND(O261,2)</f>
        <v>281846.39</v>
      </c>
      <c r="P293" s="3">
        <f t="shared" si="171"/>
        <v>211211.63</v>
      </c>
      <c r="Q293" s="3">
        <f t="shared" si="171"/>
        <v>1174.6400000000001</v>
      </c>
      <c r="R293" s="3">
        <f t="shared" si="171"/>
        <v>1094.21</v>
      </c>
      <c r="S293" s="3">
        <f t="shared" si="171"/>
        <v>68365.91</v>
      </c>
      <c r="T293" s="3">
        <f t="shared" si="171"/>
        <v>0</v>
      </c>
      <c r="U293" s="3">
        <f>U261</f>
        <v>99.150826000000009</v>
      </c>
      <c r="V293" s="3">
        <f>V261</f>
        <v>1.4983569000000001</v>
      </c>
      <c r="W293" s="3">
        <f>ROUND(W261,2)</f>
        <v>0</v>
      </c>
      <c r="X293" s="3">
        <f>ROUND(X261,2)</f>
        <v>72678.45</v>
      </c>
      <c r="Y293" s="3">
        <f>ROUND(Y261,2)</f>
        <v>38846.800000000003</v>
      </c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>
        <f t="shared" ref="AO293:BD293" si="172">ROUND(AO261,2)</f>
        <v>0</v>
      </c>
      <c r="AP293" s="3">
        <f t="shared" si="172"/>
        <v>21332.39</v>
      </c>
      <c r="AQ293" s="3">
        <f t="shared" si="172"/>
        <v>0</v>
      </c>
      <c r="AR293" s="3">
        <f t="shared" si="172"/>
        <v>393371.64</v>
      </c>
      <c r="AS293" s="3">
        <f t="shared" si="172"/>
        <v>369576.92</v>
      </c>
      <c r="AT293" s="3">
        <f t="shared" si="172"/>
        <v>2462.33</v>
      </c>
      <c r="AU293" s="3">
        <f t="shared" si="172"/>
        <v>0</v>
      </c>
      <c r="AV293" s="3">
        <f t="shared" si="172"/>
        <v>211211.63</v>
      </c>
      <c r="AW293" s="3">
        <f t="shared" si="172"/>
        <v>189879.24</v>
      </c>
      <c r="AX293" s="3">
        <f t="shared" si="172"/>
        <v>0</v>
      </c>
      <c r="AY293" s="3">
        <f t="shared" si="172"/>
        <v>189879.24</v>
      </c>
      <c r="AZ293" s="3">
        <f t="shared" si="172"/>
        <v>21332.39</v>
      </c>
      <c r="BA293" s="3">
        <f t="shared" si="172"/>
        <v>0</v>
      </c>
      <c r="BB293" s="3">
        <f t="shared" si="172"/>
        <v>0</v>
      </c>
      <c r="BC293" s="3">
        <f t="shared" si="172"/>
        <v>0</v>
      </c>
      <c r="BD293" s="3">
        <f t="shared" si="172"/>
        <v>0</v>
      </c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>
        <v>0</v>
      </c>
    </row>
    <row r="295" spans="1:206" x14ac:dyDescent="0.2">
      <c r="A295" s="5">
        <v>50</v>
      </c>
      <c r="B295" s="5">
        <v>0</v>
      </c>
      <c r="C295" s="5">
        <v>0</v>
      </c>
      <c r="D295" s="5">
        <v>1</v>
      </c>
      <c r="E295" s="5">
        <v>201</v>
      </c>
      <c r="F295" s="5">
        <f>ROUND(Source!O293,O295)</f>
        <v>281846.39</v>
      </c>
      <c r="G295" s="5" t="s">
        <v>48</v>
      </c>
      <c r="H295" s="5" t="s">
        <v>49</v>
      </c>
      <c r="I295" s="5"/>
      <c r="J295" s="5"/>
      <c r="K295" s="5">
        <v>201</v>
      </c>
      <c r="L295" s="5">
        <v>1</v>
      </c>
      <c r="M295" s="5">
        <v>3</v>
      </c>
      <c r="N295" s="5" t="s">
        <v>3</v>
      </c>
      <c r="O295" s="5">
        <v>2</v>
      </c>
      <c r="P295" s="5"/>
      <c r="Q295" s="5"/>
      <c r="R295" s="5"/>
      <c r="S295" s="5"/>
      <c r="T295" s="5"/>
      <c r="U295" s="5"/>
      <c r="V295" s="5"/>
      <c r="W295" s="5">
        <v>260514</v>
      </c>
      <c r="X295" s="5">
        <v>1</v>
      </c>
      <c r="Y295" s="5">
        <v>260514</v>
      </c>
      <c r="Z295" s="5"/>
      <c r="AA295" s="5"/>
      <c r="AB295" s="5"/>
    </row>
    <row r="296" spans="1:206" x14ac:dyDescent="0.2">
      <c r="A296" s="5">
        <v>50</v>
      </c>
      <c r="B296" s="5">
        <v>0</v>
      </c>
      <c r="C296" s="5">
        <v>0</v>
      </c>
      <c r="D296" s="5">
        <v>1</v>
      </c>
      <c r="E296" s="5">
        <v>202</v>
      </c>
      <c r="F296" s="5">
        <f>ROUND(Source!P293,O296)</f>
        <v>211211.63</v>
      </c>
      <c r="G296" s="5" t="s">
        <v>50</v>
      </c>
      <c r="H296" s="5" t="s">
        <v>51</v>
      </c>
      <c r="I296" s="5"/>
      <c r="J296" s="5"/>
      <c r="K296" s="5">
        <v>202</v>
      </c>
      <c r="L296" s="5">
        <v>2</v>
      </c>
      <c r="M296" s="5">
        <v>3</v>
      </c>
      <c r="N296" s="5" t="s">
        <v>3</v>
      </c>
      <c r="O296" s="5">
        <v>2</v>
      </c>
      <c r="P296" s="5"/>
      <c r="Q296" s="5"/>
      <c r="R296" s="5"/>
      <c r="S296" s="5"/>
      <c r="T296" s="5"/>
      <c r="U296" s="5"/>
      <c r="V296" s="5"/>
      <c r="W296" s="5">
        <v>211211.63</v>
      </c>
      <c r="X296" s="5">
        <v>1</v>
      </c>
      <c r="Y296" s="5">
        <v>211211.63</v>
      </c>
      <c r="Z296" s="5"/>
      <c r="AA296" s="5"/>
      <c r="AB296" s="5"/>
    </row>
    <row r="297" spans="1:206" x14ac:dyDescent="0.2">
      <c r="A297" s="5">
        <v>50</v>
      </c>
      <c r="B297" s="5">
        <v>0</v>
      </c>
      <c r="C297" s="5">
        <v>0</v>
      </c>
      <c r="D297" s="5">
        <v>1</v>
      </c>
      <c r="E297" s="5">
        <v>222</v>
      </c>
      <c r="F297" s="5">
        <f>ROUND(Source!AO293,O297)</f>
        <v>0</v>
      </c>
      <c r="G297" s="5" t="s">
        <v>52</v>
      </c>
      <c r="H297" s="5" t="s">
        <v>53</v>
      </c>
      <c r="I297" s="5"/>
      <c r="J297" s="5"/>
      <c r="K297" s="5">
        <v>222</v>
      </c>
      <c r="L297" s="5">
        <v>3</v>
      </c>
      <c r="M297" s="5">
        <v>3</v>
      </c>
      <c r="N297" s="5" t="s">
        <v>3</v>
      </c>
      <c r="O297" s="5">
        <v>2</v>
      </c>
      <c r="P297" s="5"/>
      <c r="Q297" s="5"/>
      <c r="R297" s="5"/>
      <c r="S297" s="5"/>
      <c r="T297" s="5"/>
      <c r="U297" s="5"/>
      <c r="V297" s="5"/>
      <c r="W297" s="5">
        <v>0</v>
      </c>
      <c r="X297" s="5">
        <v>1</v>
      </c>
      <c r="Y297" s="5">
        <v>0</v>
      </c>
      <c r="Z297" s="5"/>
      <c r="AA297" s="5"/>
      <c r="AB297" s="5"/>
    </row>
    <row r="298" spans="1:206" x14ac:dyDescent="0.2">
      <c r="A298" s="5">
        <v>50</v>
      </c>
      <c r="B298" s="5">
        <v>0</v>
      </c>
      <c r="C298" s="5">
        <v>0</v>
      </c>
      <c r="D298" s="5">
        <v>1</v>
      </c>
      <c r="E298" s="5">
        <v>225</v>
      </c>
      <c r="F298" s="5">
        <f>ROUND(Source!AV293,O298)</f>
        <v>211211.63</v>
      </c>
      <c r="G298" s="5" t="s">
        <v>54</v>
      </c>
      <c r="H298" s="5" t="s">
        <v>55</v>
      </c>
      <c r="I298" s="5"/>
      <c r="J298" s="5"/>
      <c r="K298" s="5">
        <v>225</v>
      </c>
      <c r="L298" s="5">
        <v>4</v>
      </c>
      <c r="M298" s="5">
        <v>3</v>
      </c>
      <c r="N298" s="5" t="s">
        <v>3</v>
      </c>
      <c r="O298" s="5">
        <v>2</v>
      </c>
      <c r="P298" s="5"/>
      <c r="Q298" s="5"/>
      <c r="R298" s="5"/>
      <c r="S298" s="5"/>
      <c r="T298" s="5"/>
      <c r="U298" s="5"/>
      <c r="V298" s="5"/>
      <c r="W298" s="5">
        <v>211211.63</v>
      </c>
      <c r="X298" s="5">
        <v>1</v>
      </c>
      <c r="Y298" s="5">
        <v>211211.63</v>
      </c>
      <c r="Z298" s="5"/>
      <c r="AA298" s="5"/>
      <c r="AB298" s="5"/>
    </row>
    <row r="299" spans="1:206" x14ac:dyDescent="0.2">
      <c r="A299" s="5">
        <v>50</v>
      </c>
      <c r="B299" s="5">
        <v>0</v>
      </c>
      <c r="C299" s="5">
        <v>0</v>
      </c>
      <c r="D299" s="5">
        <v>1</v>
      </c>
      <c r="E299" s="5">
        <v>226</v>
      </c>
      <c r="F299" s="5">
        <f>ROUND(Source!AW293,O299)</f>
        <v>189879.24</v>
      </c>
      <c r="G299" s="5" t="s">
        <v>56</v>
      </c>
      <c r="H299" s="5" t="s">
        <v>57</v>
      </c>
      <c r="I299" s="5"/>
      <c r="J299" s="5"/>
      <c r="K299" s="5">
        <v>226</v>
      </c>
      <c r="L299" s="5">
        <v>5</v>
      </c>
      <c r="M299" s="5">
        <v>3</v>
      </c>
      <c r="N299" s="5" t="s">
        <v>3</v>
      </c>
      <c r="O299" s="5">
        <v>2</v>
      </c>
      <c r="P299" s="5"/>
      <c r="Q299" s="5"/>
      <c r="R299" s="5"/>
      <c r="S299" s="5"/>
      <c r="T299" s="5"/>
      <c r="U299" s="5"/>
      <c r="V299" s="5"/>
      <c r="W299" s="5">
        <v>189879.24</v>
      </c>
      <c r="X299" s="5">
        <v>1</v>
      </c>
      <c r="Y299" s="5">
        <v>189879.24</v>
      </c>
      <c r="Z299" s="5"/>
      <c r="AA299" s="5"/>
      <c r="AB299" s="5"/>
    </row>
    <row r="300" spans="1:206" x14ac:dyDescent="0.2">
      <c r="A300" s="5">
        <v>50</v>
      </c>
      <c r="B300" s="5">
        <v>0</v>
      </c>
      <c r="C300" s="5">
        <v>0</v>
      </c>
      <c r="D300" s="5">
        <v>1</v>
      </c>
      <c r="E300" s="5">
        <v>227</v>
      </c>
      <c r="F300" s="5">
        <f>ROUND(Source!AX293,O300)</f>
        <v>0</v>
      </c>
      <c r="G300" s="5" t="s">
        <v>58</v>
      </c>
      <c r="H300" s="5" t="s">
        <v>59</v>
      </c>
      <c r="I300" s="5"/>
      <c r="J300" s="5"/>
      <c r="K300" s="5">
        <v>227</v>
      </c>
      <c r="L300" s="5">
        <v>6</v>
      </c>
      <c r="M300" s="5">
        <v>3</v>
      </c>
      <c r="N300" s="5" t="s">
        <v>3</v>
      </c>
      <c r="O300" s="5">
        <v>2</v>
      </c>
      <c r="P300" s="5"/>
      <c r="Q300" s="5"/>
      <c r="R300" s="5"/>
      <c r="S300" s="5"/>
      <c r="T300" s="5"/>
      <c r="U300" s="5"/>
      <c r="V300" s="5"/>
      <c r="W300" s="5">
        <v>0</v>
      </c>
      <c r="X300" s="5">
        <v>1</v>
      </c>
      <c r="Y300" s="5">
        <v>0</v>
      </c>
      <c r="Z300" s="5"/>
      <c r="AA300" s="5"/>
      <c r="AB300" s="5"/>
    </row>
    <row r="301" spans="1:206" x14ac:dyDescent="0.2">
      <c r="A301" s="5">
        <v>50</v>
      </c>
      <c r="B301" s="5">
        <v>0</v>
      </c>
      <c r="C301" s="5">
        <v>0</v>
      </c>
      <c r="D301" s="5">
        <v>1</v>
      </c>
      <c r="E301" s="5">
        <v>228</v>
      </c>
      <c r="F301" s="5">
        <f>ROUND(Source!AY293,O301)</f>
        <v>189879.24</v>
      </c>
      <c r="G301" s="5" t="s">
        <v>60</v>
      </c>
      <c r="H301" s="5" t="s">
        <v>61</v>
      </c>
      <c r="I301" s="5"/>
      <c r="J301" s="5"/>
      <c r="K301" s="5">
        <v>228</v>
      </c>
      <c r="L301" s="5">
        <v>7</v>
      </c>
      <c r="M301" s="5">
        <v>3</v>
      </c>
      <c r="N301" s="5" t="s">
        <v>3</v>
      </c>
      <c r="O301" s="5">
        <v>2</v>
      </c>
      <c r="P301" s="5"/>
      <c r="Q301" s="5"/>
      <c r="R301" s="5"/>
      <c r="S301" s="5"/>
      <c r="T301" s="5"/>
      <c r="U301" s="5"/>
      <c r="V301" s="5"/>
      <c r="W301" s="5">
        <v>189879.24</v>
      </c>
      <c r="X301" s="5">
        <v>1</v>
      </c>
      <c r="Y301" s="5">
        <v>189879.24</v>
      </c>
      <c r="Z301" s="5"/>
      <c r="AA301" s="5"/>
      <c r="AB301" s="5"/>
    </row>
    <row r="302" spans="1:206" x14ac:dyDescent="0.2">
      <c r="A302" s="5">
        <v>50</v>
      </c>
      <c r="B302" s="5">
        <v>0</v>
      </c>
      <c r="C302" s="5">
        <v>0</v>
      </c>
      <c r="D302" s="5">
        <v>1</v>
      </c>
      <c r="E302" s="5">
        <v>216</v>
      </c>
      <c r="F302" s="5">
        <f>ROUND(Source!AP293,O302)</f>
        <v>21332.39</v>
      </c>
      <c r="G302" s="5" t="s">
        <v>62</v>
      </c>
      <c r="H302" s="5" t="s">
        <v>63</v>
      </c>
      <c r="I302" s="5"/>
      <c r="J302" s="5"/>
      <c r="K302" s="5">
        <v>216</v>
      </c>
      <c r="L302" s="5">
        <v>8</v>
      </c>
      <c r="M302" s="5">
        <v>3</v>
      </c>
      <c r="N302" s="5" t="s">
        <v>3</v>
      </c>
      <c r="O302" s="5">
        <v>2</v>
      </c>
      <c r="P302" s="5"/>
      <c r="Q302" s="5"/>
      <c r="R302" s="5"/>
      <c r="S302" s="5"/>
      <c r="T302" s="5"/>
      <c r="U302" s="5"/>
      <c r="V302" s="5"/>
      <c r="W302" s="5">
        <v>21332.39</v>
      </c>
      <c r="X302" s="5">
        <v>1</v>
      </c>
      <c r="Y302" s="5">
        <v>21332.39</v>
      </c>
      <c r="Z302" s="5"/>
      <c r="AA302" s="5"/>
      <c r="AB302" s="5"/>
    </row>
    <row r="303" spans="1:206" x14ac:dyDescent="0.2">
      <c r="A303" s="5">
        <v>50</v>
      </c>
      <c r="B303" s="5">
        <v>0</v>
      </c>
      <c r="C303" s="5">
        <v>0</v>
      </c>
      <c r="D303" s="5">
        <v>1</v>
      </c>
      <c r="E303" s="5">
        <v>223</v>
      </c>
      <c r="F303" s="5">
        <f>ROUND(Source!AQ293,O303)</f>
        <v>0</v>
      </c>
      <c r="G303" s="5" t="s">
        <v>64</v>
      </c>
      <c r="H303" s="5" t="s">
        <v>65</v>
      </c>
      <c r="I303" s="5"/>
      <c r="J303" s="5"/>
      <c r="K303" s="5">
        <v>223</v>
      </c>
      <c r="L303" s="5">
        <v>9</v>
      </c>
      <c r="M303" s="5">
        <v>3</v>
      </c>
      <c r="N303" s="5" t="s">
        <v>3</v>
      </c>
      <c r="O303" s="5">
        <v>2</v>
      </c>
      <c r="P303" s="5"/>
      <c r="Q303" s="5"/>
      <c r="R303" s="5"/>
      <c r="S303" s="5"/>
      <c r="T303" s="5"/>
      <c r="U303" s="5"/>
      <c r="V303" s="5"/>
      <c r="W303" s="5">
        <v>0</v>
      </c>
      <c r="X303" s="5">
        <v>1</v>
      </c>
      <c r="Y303" s="5">
        <v>0</v>
      </c>
      <c r="Z303" s="5"/>
      <c r="AA303" s="5"/>
      <c r="AB303" s="5"/>
    </row>
    <row r="304" spans="1:206" x14ac:dyDescent="0.2">
      <c r="A304" s="5">
        <v>50</v>
      </c>
      <c r="B304" s="5">
        <v>0</v>
      </c>
      <c r="C304" s="5">
        <v>0</v>
      </c>
      <c r="D304" s="5">
        <v>1</v>
      </c>
      <c r="E304" s="5">
        <v>229</v>
      </c>
      <c r="F304" s="5">
        <f>ROUND(Source!AZ293,O304)</f>
        <v>21332.39</v>
      </c>
      <c r="G304" s="5" t="s">
        <v>66</v>
      </c>
      <c r="H304" s="5" t="s">
        <v>67</v>
      </c>
      <c r="I304" s="5"/>
      <c r="J304" s="5"/>
      <c r="K304" s="5">
        <v>229</v>
      </c>
      <c r="L304" s="5">
        <v>10</v>
      </c>
      <c r="M304" s="5">
        <v>3</v>
      </c>
      <c r="N304" s="5" t="s">
        <v>3</v>
      </c>
      <c r="O304" s="5">
        <v>2</v>
      </c>
      <c r="P304" s="5"/>
      <c r="Q304" s="5"/>
      <c r="R304" s="5"/>
      <c r="S304" s="5"/>
      <c r="T304" s="5"/>
      <c r="U304" s="5"/>
      <c r="V304" s="5"/>
      <c r="W304" s="5">
        <v>21332.39</v>
      </c>
      <c r="X304" s="5">
        <v>1</v>
      </c>
      <c r="Y304" s="5">
        <v>21332.39</v>
      </c>
      <c r="Z304" s="5"/>
      <c r="AA304" s="5"/>
      <c r="AB304" s="5"/>
    </row>
    <row r="305" spans="1:28" x14ac:dyDescent="0.2">
      <c r="A305" s="5">
        <v>50</v>
      </c>
      <c r="B305" s="5">
        <v>0</v>
      </c>
      <c r="C305" s="5">
        <v>0</v>
      </c>
      <c r="D305" s="5">
        <v>1</v>
      </c>
      <c r="E305" s="5">
        <v>203</v>
      </c>
      <c r="F305" s="5">
        <f>ROUND(Source!Q293,O305)</f>
        <v>1174.6400000000001</v>
      </c>
      <c r="G305" s="5" t="s">
        <v>68</v>
      </c>
      <c r="H305" s="5" t="s">
        <v>69</v>
      </c>
      <c r="I305" s="5"/>
      <c r="J305" s="5"/>
      <c r="K305" s="5">
        <v>203</v>
      </c>
      <c r="L305" s="5">
        <v>11</v>
      </c>
      <c r="M305" s="5">
        <v>3</v>
      </c>
      <c r="N305" s="5" t="s">
        <v>3</v>
      </c>
      <c r="O305" s="5">
        <v>2</v>
      </c>
      <c r="P305" s="5"/>
      <c r="Q305" s="5"/>
      <c r="R305" s="5"/>
      <c r="S305" s="5"/>
      <c r="T305" s="5"/>
      <c r="U305" s="5"/>
      <c r="V305" s="5"/>
      <c r="W305" s="5">
        <v>1174.6400000000001</v>
      </c>
      <c r="X305" s="5">
        <v>1</v>
      </c>
      <c r="Y305" s="5">
        <v>1174.6400000000001</v>
      </c>
      <c r="Z305" s="5"/>
      <c r="AA305" s="5"/>
      <c r="AB305" s="5"/>
    </row>
    <row r="306" spans="1:28" x14ac:dyDescent="0.2">
      <c r="A306" s="5">
        <v>50</v>
      </c>
      <c r="B306" s="5">
        <v>0</v>
      </c>
      <c r="C306" s="5">
        <v>0</v>
      </c>
      <c r="D306" s="5">
        <v>1</v>
      </c>
      <c r="E306" s="5">
        <v>231</v>
      </c>
      <c r="F306" s="5">
        <f>ROUND(Source!BB293,O306)</f>
        <v>0</v>
      </c>
      <c r="G306" s="5" t="s">
        <v>70</v>
      </c>
      <c r="H306" s="5" t="s">
        <v>71</v>
      </c>
      <c r="I306" s="5"/>
      <c r="J306" s="5"/>
      <c r="K306" s="5">
        <v>231</v>
      </c>
      <c r="L306" s="5">
        <v>12</v>
      </c>
      <c r="M306" s="5">
        <v>3</v>
      </c>
      <c r="N306" s="5" t="s">
        <v>3</v>
      </c>
      <c r="O306" s="5">
        <v>2</v>
      </c>
      <c r="P306" s="5"/>
      <c r="Q306" s="5"/>
      <c r="R306" s="5"/>
      <c r="S306" s="5"/>
      <c r="T306" s="5"/>
      <c r="U306" s="5"/>
      <c r="V306" s="5"/>
      <c r="W306" s="5">
        <v>0</v>
      </c>
      <c r="X306" s="5">
        <v>1</v>
      </c>
      <c r="Y306" s="5">
        <v>0</v>
      </c>
      <c r="Z306" s="5"/>
      <c r="AA306" s="5"/>
      <c r="AB306" s="5"/>
    </row>
    <row r="307" spans="1:28" x14ac:dyDescent="0.2">
      <c r="A307" s="5">
        <v>50</v>
      </c>
      <c r="B307" s="5">
        <v>0</v>
      </c>
      <c r="C307" s="5">
        <v>0</v>
      </c>
      <c r="D307" s="5">
        <v>1</v>
      </c>
      <c r="E307" s="5">
        <v>204</v>
      </c>
      <c r="F307" s="5">
        <f>ROUND(Source!R293,O307)</f>
        <v>1094.21</v>
      </c>
      <c r="G307" s="5" t="s">
        <v>72</v>
      </c>
      <c r="H307" s="5" t="s">
        <v>73</v>
      </c>
      <c r="I307" s="5"/>
      <c r="J307" s="5"/>
      <c r="K307" s="5">
        <v>204</v>
      </c>
      <c r="L307" s="5">
        <v>13</v>
      </c>
      <c r="M307" s="5">
        <v>3</v>
      </c>
      <c r="N307" s="5" t="s">
        <v>3</v>
      </c>
      <c r="O307" s="5">
        <v>2</v>
      </c>
      <c r="P307" s="5"/>
      <c r="Q307" s="5"/>
      <c r="R307" s="5"/>
      <c r="S307" s="5"/>
      <c r="T307" s="5"/>
      <c r="U307" s="5"/>
      <c r="V307" s="5"/>
      <c r="W307" s="5">
        <v>1094.21</v>
      </c>
      <c r="X307" s="5">
        <v>1</v>
      </c>
      <c r="Y307" s="5">
        <v>1094.21</v>
      </c>
      <c r="Z307" s="5"/>
      <c r="AA307" s="5"/>
      <c r="AB307" s="5"/>
    </row>
    <row r="308" spans="1:28" x14ac:dyDescent="0.2">
      <c r="A308" s="5">
        <v>50</v>
      </c>
      <c r="B308" s="5">
        <v>0</v>
      </c>
      <c r="C308" s="5">
        <v>0</v>
      </c>
      <c r="D308" s="5">
        <v>1</v>
      </c>
      <c r="E308" s="5">
        <v>205</v>
      </c>
      <c r="F308" s="5">
        <f>ROUND(Source!S293,O308)</f>
        <v>68365.91</v>
      </c>
      <c r="G308" s="5" t="s">
        <v>74</v>
      </c>
      <c r="H308" s="5" t="s">
        <v>75</v>
      </c>
      <c r="I308" s="5"/>
      <c r="J308" s="5"/>
      <c r="K308" s="5">
        <v>205</v>
      </c>
      <c r="L308" s="5">
        <v>14</v>
      </c>
      <c r="M308" s="5">
        <v>3</v>
      </c>
      <c r="N308" s="5" t="s">
        <v>3</v>
      </c>
      <c r="O308" s="5">
        <v>2</v>
      </c>
      <c r="P308" s="5"/>
      <c r="Q308" s="5"/>
      <c r="R308" s="5"/>
      <c r="S308" s="5"/>
      <c r="T308" s="5"/>
      <c r="U308" s="5"/>
      <c r="V308" s="5"/>
      <c r="W308" s="5">
        <v>68365.91</v>
      </c>
      <c r="X308" s="5">
        <v>1</v>
      </c>
      <c r="Y308" s="5">
        <v>68365.91</v>
      </c>
      <c r="Z308" s="5"/>
      <c r="AA308" s="5"/>
      <c r="AB308" s="5"/>
    </row>
    <row r="309" spans="1:28" x14ac:dyDescent="0.2">
      <c r="A309" s="5">
        <v>50</v>
      </c>
      <c r="B309" s="5">
        <v>0</v>
      </c>
      <c r="C309" s="5">
        <v>0</v>
      </c>
      <c r="D309" s="5">
        <v>1</v>
      </c>
      <c r="E309" s="5">
        <v>232</v>
      </c>
      <c r="F309" s="5">
        <f>ROUND(Source!BC293,O309)</f>
        <v>0</v>
      </c>
      <c r="G309" s="5" t="s">
        <v>76</v>
      </c>
      <c r="H309" s="5" t="s">
        <v>77</v>
      </c>
      <c r="I309" s="5"/>
      <c r="J309" s="5"/>
      <c r="K309" s="5">
        <v>232</v>
      </c>
      <c r="L309" s="5">
        <v>15</v>
      </c>
      <c r="M309" s="5">
        <v>3</v>
      </c>
      <c r="N309" s="5" t="s">
        <v>3</v>
      </c>
      <c r="O309" s="5">
        <v>2</v>
      </c>
      <c r="P309" s="5"/>
      <c r="Q309" s="5"/>
      <c r="R309" s="5"/>
      <c r="S309" s="5"/>
      <c r="T309" s="5"/>
      <c r="U309" s="5"/>
      <c r="V309" s="5"/>
      <c r="W309" s="5">
        <v>0</v>
      </c>
      <c r="X309" s="5">
        <v>1</v>
      </c>
      <c r="Y309" s="5">
        <v>0</v>
      </c>
      <c r="Z309" s="5"/>
      <c r="AA309" s="5"/>
      <c r="AB309" s="5"/>
    </row>
    <row r="310" spans="1:28" x14ac:dyDescent="0.2">
      <c r="A310" s="5">
        <v>50</v>
      </c>
      <c r="B310" s="5">
        <v>0</v>
      </c>
      <c r="C310" s="5">
        <v>0</v>
      </c>
      <c r="D310" s="5">
        <v>1</v>
      </c>
      <c r="E310" s="5">
        <v>214</v>
      </c>
      <c r="F310" s="5">
        <f>ROUND(Source!AS293,O310)</f>
        <v>369576.92</v>
      </c>
      <c r="G310" s="5" t="s">
        <v>78</v>
      </c>
      <c r="H310" s="5" t="s">
        <v>79</v>
      </c>
      <c r="I310" s="5"/>
      <c r="J310" s="5"/>
      <c r="K310" s="5">
        <v>214</v>
      </c>
      <c r="L310" s="5">
        <v>16</v>
      </c>
      <c r="M310" s="5">
        <v>3</v>
      </c>
      <c r="N310" s="5" t="s">
        <v>3</v>
      </c>
      <c r="O310" s="5">
        <v>2</v>
      </c>
      <c r="P310" s="5"/>
      <c r="Q310" s="5"/>
      <c r="R310" s="5"/>
      <c r="S310" s="5"/>
      <c r="T310" s="5"/>
      <c r="U310" s="5"/>
      <c r="V310" s="5"/>
      <c r="W310" s="5">
        <v>369576.92</v>
      </c>
      <c r="X310" s="5">
        <v>1</v>
      </c>
      <c r="Y310" s="5">
        <v>369576.92</v>
      </c>
      <c r="Z310" s="5"/>
      <c r="AA310" s="5"/>
      <c r="AB310" s="5"/>
    </row>
    <row r="311" spans="1:28" x14ac:dyDescent="0.2">
      <c r="A311" s="5">
        <v>50</v>
      </c>
      <c r="B311" s="5">
        <v>0</v>
      </c>
      <c r="C311" s="5">
        <v>0</v>
      </c>
      <c r="D311" s="5">
        <v>1</v>
      </c>
      <c r="E311" s="5">
        <v>215</v>
      </c>
      <c r="F311" s="5">
        <f>ROUND(Source!AT293,O311)</f>
        <v>2462.33</v>
      </c>
      <c r="G311" s="5" t="s">
        <v>80</v>
      </c>
      <c r="H311" s="5" t="s">
        <v>81</v>
      </c>
      <c r="I311" s="5"/>
      <c r="J311" s="5"/>
      <c r="K311" s="5">
        <v>215</v>
      </c>
      <c r="L311" s="5">
        <v>17</v>
      </c>
      <c r="M311" s="5">
        <v>3</v>
      </c>
      <c r="N311" s="5" t="s">
        <v>3</v>
      </c>
      <c r="O311" s="5">
        <v>2</v>
      </c>
      <c r="P311" s="5"/>
      <c r="Q311" s="5"/>
      <c r="R311" s="5"/>
      <c r="S311" s="5"/>
      <c r="T311" s="5"/>
      <c r="U311" s="5"/>
      <c r="V311" s="5"/>
      <c r="W311" s="5">
        <v>2462.33</v>
      </c>
      <c r="X311" s="5">
        <v>1</v>
      </c>
      <c r="Y311" s="5">
        <v>2462.33</v>
      </c>
      <c r="Z311" s="5"/>
      <c r="AA311" s="5"/>
      <c r="AB311" s="5"/>
    </row>
    <row r="312" spans="1:28" x14ac:dyDescent="0.2">
      <c r="A312" s="5">
        <v>50</v>
      </c>
      <c r="B312" s="5">
        <v>0</v>
      </c>
      <c r="C312" s="5">
        <v>0</v>
      </c>
      <c r="D312" s="5">
        <v>1</v>
      </c>
      <c r="E312" s="5">
        <v>217</v>
      </c>
      <c r="F312" s="5">
        <f>ROUND(Source!AU293,O312)</f>
        <v>0</v>
      </c>
      <c r="G312" s="5" t="s">
        <v>82</v>
      </c>
      <c r="H312" s="5" t="s">
        <v>83</v>
      </c>
      <c r="I312" s="5"/>
      <c r="J312" s="5"/>
      <c r="K312" s="5">
        <v>217</v>
      </c>
      <c r="L312" s="5">
        <v>18</v>
      </c>
      <c r="M312" s="5">
        <v>3</v>
      </c>
      <c r="N312" s="5" t="s">
        <v>3</v>
      </c>
      <c r="O312" s="5">
        <v>2</v>
      </c>
      <c r="P312" s="5"/>
      <c r="Q312" s="5"/>
      <c r="R312" s="5"/>
      <c r="S312" s="5"/>
      <c r="T312" s="5"/>
      <c r="U312" s="5"/>
      <c r="V312" s="5"/>
      <c r="W312" s="5">
        <v>0</v>
      </c>
      <c r="X312" s="5">
        <v>1</v>
      </c>
      <c r="Y312" s="5">
        <v>0</v>
      </c>
      <c r="Z312" s="5"/>
      <c r="AA312" s="5"/>
      <c r="AB312" s="5"/>
    </row>
    <row r="313" spans="1:28" x14ac:dyDescent="0.2">
      <c r="A313" s="5">
        <v>50</v>
      </c>
      <c r="B313" s="5">
        <v>0</v>
      </c>
      <c r="C313" s="5">
        <v>0</v>
      </c>
      <c r="D313" s="5">
        <v>1</v>
      </c>
      <c r="E313" s="5">
        <v>230</v>
      </c>
      <c r="F313" s="5">
        <f>ROUND(Source!BA293,O313)</f>
        <v>0</v>
      </c>
      <c r="G313" s="5" t="s">
        <v>84</v>
      </c>
      <c r="H313" s="5" t="s">
        <v>85</v>
      </c>
      <c r="I313" s="5"/>
      <c r="J313" s="5"/>
      <c r="K313" s="5">
        <v>230</v>
      </c>
      <c r="L313" s="5">
        <v>19</v>
      </c>
      <c r="M313" s="5">
        <v>3</v>
      </c>
      <c r="N313" s="5" t="s">
        <v>3</v>
      </c>
      <c r="O313" s="5">
        <v>2</v>
      </c>
      <c r="P313" s="5"/>
      <c r="Q313" s="5"/>
      <c r="R313" s="5"/>
      <c r="S313" s="5"/>
      <c r="T313" s="5"/>
      <c r="U313" s="5"/>
      <c r="V313" s="5"/>
      <c r="W313" s="5">
        <v>0</v>
      </c>
      <c r="X313" s="5">
        <v>1</v>
      </c>
      <c r="Y313" s="5">
        <v>0</v>
      </c>
      <c r="Z313" s="5"/>
      <c r="AA313" s="5"/>
      <c r="AB313" s="5"/>
    </row>
    <row r="314" spans="1:28" x14ac:dyDescent="0.2">
      <c r="A314" s="5">
        <v>50</v>
      </c>
      <c r="B314" s="5">
        <v>0</v>
      </c>
      <c r="C314" s="5">
        <v>0</v>
      </c>
      <c r="D314" s="5">
        <v>1</v>
      </c>
      <c r="E314" s="5">
        <v>206</v>
      </c>
      <c r="F314" s="5">
        <f>ROUND(Source!T293,O314)</f>
        <v>0</v>
      </c>
      <c r="G314" s="5" t="s">
        <v>86</v>
      </c>
      <c r="H314" s="5" t="s">
        <v>87</v>
      </c>
      <c r="I314" s="5"/>
      <c r="J314" s="5"/>
      <c r="K314" s="5">
        <v>206</v>
      </c>
      <c r="L314" s="5">
        <v>20</v>
      </c>
      <c r="M314" s="5">
        <v>3</v>
      </c>
      <c r="N314" s="5" t="s">
        <v>3</v>
      </c>
      <c r="O314" s="5">
        <v>2</v>
      </c>
      <c r="P314" s="5"/>
      <c r="Q314" s="5"/>
      <c r="R314" s="5"/>
      <c r="S314" s="5"/>
      <c r="T314" s="5"/>
      <c r="U314" s="5"/>
      <c r="V314" s="5"/>
      <c r="W314" s="5">
        <v>0</v>
      </c>
      <c r="X314" s="5">
        <v>1</v>
      </c>
      <c r="Y314" s="5">
        <v>0</v>
      </c>
      <c r="Z314" s="5"/>
      <c r="AA314" s="5"/>
      <c r="AB314" s="5"/>
    </row>
    <row r="315" spans="1:28" x14ac:dyDescent="0.2">
      <c r="A315" s="5">
        <v>50</v>
      </c>
      <c r="B315" s="5">
        <v>0</v>
      </c>
      <c r="C315" s="5">
        <v>0</v>
      </c>
      <c r="D315" s="5">
        <v>1</v>
      </c>
      <c r="E315" s="5">
        <v>207</v>
      </c>
      <c r="F315" s="5">
        <f>ROUND(Source!U293,O315)</f>
        <v>99.150825999999995</v>
      </c>
      <c r="G315" s="5" t="s">
        <v>88</v>
      </c>
      <c r="H315" s="5" t="s">
        <v>89</v>
      </c>
      <c r="I315" s="5"/>
      <c r="J315" s="5"/>
      <c r="K315" s="5">
        <v>207</v>
      </c>
      <c r="L315" s="5">
        <v>21</v>
      </c>
      <c r="M315" s="5">
        <v>3</v>
      </c>
      <c r="N315" s="5" t="s">
        <v>3</v>
      </c>
      <c r="O315" s="5">
        <v>7</v>
      </c>
      <c r="P315" s="5"/>
      <c r="Q315" s="5"/>
      <c r="R315" s="5"/>
      <c r="S315" s="5"/>
      <c r="T315" s="5"/>
      <c r="U315" s="5"/>
      <c r="V315" s="5"/>
      <c r="W315" s="5">
        <v>99.150825999999995</v>
      </c>
      <c r="X315" s="5">
        <v>1</v>
      </c>
      <c r="Y315" s="5">
        <v>99.150825999999995</v>
      </c>
      <c r="Z315" s="5"/>
      <c r="AA315" s="5"/>
      <c r="AB315" s="5"/>
    </row>
    <row r="316" spans="1:28" x14ac:dyDescent="0.2">
      <c r="A316" s="5">
        <v>50</v>
      </c>
      <c r="B316" s="5">
        <v>0</v>
      </c>
      <c r="C316" s="5">
        <v>0</v>
      </c>
      <c r="D316" s="5">
        <v>1</v>
      </c>
      <c r="E316" s="5">
        <v>208</v>
      </c>
      <c r="F316" s="5">
        <f>ROUND(Source!V293,O316)</f>
        <v>1.4983569000000001</v>
      </c>
      <c r="G316" s="5" t="s">
        <v>90</v>
      </c>
      <c r="H316" s="5" t="s">
        <v>91</v>
      </c>
      <c r="I316" s="5"/>
      <c r="J316" s="5"/>
      <c r="K316" s="5">
        <v>208</v>
      </c>
      <c r="L316" s="5">
        <v>22</v>
      </c>
      <c r="M316" s="5">
        <v>3</v>
      </c>
      <c r="N316" s="5" t="s">
        <v>3</v>
      </c>
      <c r="O316" s="5">
        <v>7</v>
      </c>
      <c r="P316" s="5"/>
      <c r="Q316" s="5"/>
      <c r="R316" s="5"/>
      <c r="S316" s="5"/>
      <c r="T316" s="5"/>
      <c r="U316" s="5"/>
      <c r="V316" s="5"/>
      <c r="W316" s="5">
        <v>1.4983569000000001</v>
      </c>
      <c r="X316" s="5">
        <v>1</v>
      </c>
      <c r="Y316" s="5">
        <v>1.4983569000000001</v>
      </c>
      <c r="Z316" s="5"/>
      <c r="AA316" s="5"/>
      <c r="AB316" s="5"/>
    </row>
    <row r="317" spans="1:28" x14ac:dyDescent="0.2">
      <c r="A317" s="5">
        <v>50</v>
      </c>
      <c r="B317" s="5">
        <v>0</v>
      </c>
      <c r="C317" s="5">
        <v>0</v>
      </c>
      <c r="D317" s="5">
        <v>1</v>
      </c>
      <c r="E317" s="5">
        <v>209</v>
      </c>
      <c r="F317" s="5">
        <f>ROUND(Source!W293,O317)</f>
        <v>0</v>
      </c>
      <c r="G317" s="5" t="s">
        <v>92</v>
      </c>
      <c r="H317" s="5" t="s">
        <v>93</v>
      </c>
      <c r="I317" s="5"/>
      <c r="J317" s="5"/>
      <c r="K317" s="5">
        <v>209</v>
      </c>
      <c r="L317" s="5">
        <v>23</v>
      </c>
      <c r="M317" s="5">
        <v>3</v>
      </c>
      <c r="N317" s="5" t="s">
        <v>3</v>
      </c>
      <c r="O317" s="5">
        <v>2</v>
      </c>
      <c r="P317" s="5"/>
      <c r="Q317" s="5"/>
      <c r="R317" s="5"/>
      <c r="S317" s="5"/>
      <c r="T317" s="5"/>
      <c r="U317" s="5"/>
      <c r="V317" s="5"/>
      <c r="W317" s="5">
        <v>0</v>
      </c>
      <c r="X317" s="5">
        <v>1</v>
      </c>
      <c r="Y317" s="5">
        <v>0</v>
      </c>
      <c r="Z317" s="5"/>
      <c r="AA317" s="5"/>
      <c r="AB317" s="5"/>
    </row>
    <row r="318" spans="1:28" x14ac:dyDescent="0.2">
      <c r="A318" s="5">
        <v>50</v>
      </c>
      <c r="B318" s="5">
        <v>0</v>
      </c>
      <c r="C318" s="5">
        <v>0</v>
      </c>
      <c r="D318" s="5">
        <v>1</v>
      </c>
      <c r="E318" s="5">
        <v>233</v>
      </c>
      <c r="F318" s="5">
        <f>ROUND(Source!BD293,O318)</f>
        <v>0</v>
      </c>
      <c r="G318" s="5" t="s">
        <v>94</v>
      </c>
      <c r="H318" s="5" t="s">
        <v>95</v>
      </c>
      <c r="I318" s="5"/>
      <c r="J318" s="5"/>
      <c r="K318" s="5">
        <v>233</v>
      </c>
      <c r="L318" s="5">
        <v>24</v>
      </c>
      <c r="M318" s="5">
        <v>3</v>
      </c>
      <c r="N318" s="5" t="s">
        <v>3</v>
      </c>
      <c r="O318" s="5">
        <v>2</v>
      </c>
      <c r="P318" s="5"/>
      <c r="Q318" s="5"/>
      <c r="R318" s="5"/>
      <c r="S318" s="5"/>
      <c r="T318" s="5"/>
      <c r="U318" s="5"/>
      <c r="V318" s="5"/>
      <c r="W318" s="5">
        <v>0</v>
      </c>
      <c r="X318" s="5">
        <v>1</v>
      </c>
      <c r="Y318" s="5">
        <v>0</v>
      </c>
      <c r="Z318" s="5"/>
      <c r="AA318" s="5"/>
      <c r="AB318" s="5"/>
    </row>
    <row r="319" spans="1:28" x14ac:dyDescent="0.2">
      <c r="A319" s="5">
        <v>50</v>
      </c>
      <c r="B319" s="5">
        <v>0</v>
      </c>
      <c r="C319" s="5">
        <v>0</v>
      </c>
      <c r="D319" s="5">
        <v>1</v>
      </c>
      <c r="E319" s="5">
        <v>210</v>
      </c>
      <c r="F319" s="5">
        <f>ROUND(Source!X293,O319)</f>
        <v>72678.45</v>
      </c>
      <c r="G319" s="5" t="s">
        <v>96</v>
      </c>
      <c r="H319" s="5" t="s">
        <v>97</v>
      </c>
      <c r="I319" s="5"/>
      <c r="J319" s="5"/>
      <c r="K319" s="5">
        <v>210</v>
      </c>
      <c r="L319" s="5">
        <v>25</v>
      </c>
      <c r="M319" s="5">
        <v>3</v>
      </c>
      <c r="N319" s="5" t="s">
        <v>3</v>
      </c>
      <c r="O319" s="5">
        <v>2</v>
      </c>
      <c r="P319" s="5"/>
      <c r="Q319" s="5"/>
      <c r="R319" s="5"/>
      <c r="S319" s="5"/>
      <c r="T319" s="5"/>
      <c r="U319" s="5"/>
      <c r="V319" s="5"/>
      <c r="W319" s="5">
        <v>72678.45</v>
      </c>
      <c r="X319" s="5">
        <v>1</v>
      </c>
      <c r="Y319" s="5">
        <v>72678.45</v>
      </c>
      <c r="Z319" s="5"/>
      <c r="AA319" s="5"/>
      <c r="AB319" s="5"/>
    </row>
    <row r="320" spans="1:28" x14ac:dyDescent="0.2">
      <c r="A320" s="5">
        <v>50</v>
      </c>
      <c r="B320" s="5">
        <v>0</v>
      </c>
      <c r="C320" s="5">
        <v>0</v>
      </c>
      <c r="D320" s="5">
        <v>1</v>
      </c>
      <c r="E320" s="5">
        <v>211</v>
      </c>
      <c r="F320" s="5">
        <f>ROUND(Source!Y293,O320)</f>
        <v>38846.800000000003</v>
      </c>
      <c r="G320" s="5" t="s">
        <v>98</v>
      </c>
      <c r="H320" s="5" t="s">
        <v>99</v>
      </c>
      <c r="I320" s="5"/>
      <c r="J320" s="5"/>
      <c r="K320" s="5">
        <v>211</v>
      </c>
      <c r="L320" s="5">
        <v>26</v>
      </c>
      <c r="M320" s="5">
        <v>3</v>
      </c>
      <c r="N320" s="5" t="s">
        <v>3</v>
      </c>
      <c r="O320" s="5">
        <v>2</v>
      </c>
      <c r="P320" s="5"/>
      <c r="Q320" s="5"/>
      <c r="R320" s="5"/>
      <c r="S320" s="5"/>
      <c r="T320" s="5"/>
      <c r="U320" s="5"/>
      <c r="V320" s="5"/>
      <c r="W320" s="5">
        <v>38846.800000000003</v>
      </c>
      <c r="X320" s="5">
        <v>1</v>
      </c>
      <c r="Y320" s="5">
        <v>38846.800000000003</v>
      </c>
      <c r="Z320" s="5"/>
      <c r="AA320" s="5"/>
      <c r="AB320" s="5"/>
    </row>
    <row r="321" spans="1:28" x14ac:dyDescent="0.2">
      <c r="A321" s="5">
        <v>50</v>
      </c>
      <c r="B321" s="5">
        <v>0</v>
      </c>
      <c r="C321" s="5">
        <v>0</v>
      </c>
      <c r="D321" s="5">
        <v>1</v>
      </c>
      <c r="E321" s="5">
        <v>224</v>
      </c>
      <c r="F321" s="5">
        <f>ROUND(Source!AR293,O321)</f>
        <v>393371.64</v>
      </c>
      <c r="G321" s="5" t="s">
        <v>100</v>
      </c>
      <c r="H321" s="5" t="s">
        <v>101</v>
      </c>
      <c r="I321" s="5"/>
      <c r="J321" s="5"/>
      <c r="K321" s="5">
        <v>224</v>
      </c>
      <c r="L321" s="5">
        <v>27</v>
      </c>
      <c r="M321" s="5">
        <v>3</v>
      </c>
      <c r="N321" s="5" t="s">
        <v>3</v>
      </c>
      <c r="O321" s="5">
        <v>2</v>
      </c>
      <c r="P321" s="5"/>
      <c r="Q321" s="5"/>
      <c r="R321" s="5"/>
      <c r="S321" s="5"/>
      <c r="T321" s="5"/>
      <c r="U321" s="5"/>
      <c r="V321" s="5"/>
      <c r="W321" s="5">
        <v>393371.64</v>
      </c>
      <c r="X321" s="5">
        <v>1</v>
      </c>
      <c r="Y321" s="5">
        <v>393371.64</v>
      </c>
      <c r="Z321" s="5"/>
      <c r="AA321" s="5"/>
      <c r="AB321" s="5"/>
    </row>
    <row r="322" spans="1:28" x14ac:dyDescent="0.2">
      <c r="A322" s="5">
        <v>50</v>
      </c>
      <c r="B322" s="5">
        <v>1</v>
      </c>
      <c r="C322" s="5">
        <v>0</v>
      </c>
      <c r="D322" s="5">
        <v>2</v>
      </c>
      <c r="E322" s="5">
        <v>0</v>
      </c>
      <c r="F322" s="5">
        <f>ROUND(F321*0.22,O322)</f>
        <v>86541.759999999995</v>
      </c>
      <c r="G322" s="5" t="s">
        <v>318</v>
      </c>
      <c r="H322" s="5" t="s">
        <v>319</v>
      </c>
      <c r="I322" s="5"/>
      <c r="J322" s="5"/>
      <c r="K322" s="5">
        <v>212</v>
      </c>
      <c r="L322" s="5">
        <v>28</v>
      </c>
      <c r="M322" s="5">
        <v>0</v>
      </c>
      <c r="N322" s="5" t="s">
        <v>3</v>
      </c>
      <c r="O322" s="5">
        <v>2</v>
      </c>
      <c r="P322" s="5"/>
      <c r="Q322" s="5"/>
      <c r="R322" s="5"/>
      <c r="S322" s="5"/>
      <c r="T322" s="5"/>
      <c r="U322" s="5"/>
      <c r="V322" s="5"/>
      <c r="W322" s="5">
        <v>86541.759999999995</v>
      </c>
      <c r="X322" s="5">
        <v>1</v>
      </c>
      <c r="Y322" s="5">
        <v>86541.759999999995</v>
      </c>
      <c r="Z322" s="5"/>
      <c r="AA322" s="5"/>
      <c r="AB322" s="5"/>
    </row>
    <row r="323" spans="1:28" x14ac:dyDescent="0.2">
      <c r="A323" s="5">
        <v>50</v>
      </c>
      <c r="B323" s="5">
        <v>1</v>
      </c>
      <c r="C323" s="5">
        <v>0</v>
      </c>
      <c r="D323" s="5">
        <v>2</v>
      </c>
      <c r="E323" s="5">
        <v>0</v>
      </c>
      <c r="F323" s="5">
        <f>ROUND(F321+F322,O323)</f>
        <v>479913.4</v>
      </c>
      <c r="G323" s="5" t="s">
        <v>320</v>
      </c>
      <c r="H323" s="5" t="s">
        <v>321</v>
      </c>
      <c r="I323" s="5"/>
      <c r="J323" s="5"/>
      <c r="K323" s="5">
        <v>212</v>
      </c>
      <c r="L323" s="5">
        <v>29</v>
      </c>
      <c r="M323" s="5">
        <v>0</v>
      </c>
      <c r="N323" s="5" t="s">
        <v>3</v>
      </c>
      <c r="O323" s="5">
        <v>2</v>
      </c>
      <c r="P323" s="5"/>
      <c r="Q323" s="5"/>
      <c r="R323" s="5"/>
      <c r="S323" s="5"/>
      <c r="T323" s="5"/>
      <c r="U323" s="5"/>
      <c r="V323" s="5"/>
      <c r="W323" s="5">
        <v>479913.4</v>
      </c>
      <c r="X323" s="5">
        <v>1</v>
      </c>
      <c r="Y323" s="5">
        <v>479913.4</v>
      </c>
      <c r="Z323" s="5"/>
      <c r="AA323" s="5"/>
      <c r="AB323" s="5"/>
    </row>
    <row r="326" spans="1:28" x14ac:dyDescent="0.2">
      <c r="A326">
        <v>70</v>
      </c>
      <c r="B326">
        <v>1</v>
      </c>
      <c r="D326">
        <v>1</v>
      </c>
      <c r="E326" t="s">
        <v>322</v>
      </c>
      <c r="F326" t="s">
        <v>323</v>
      </c>
      <c r="G326">
        <v>0</v>
      </c>
      <c r="H326">
        <v>0</v>
      </c>
      <c r="I326" t="s">
        <v>3</v>
      </c>
      <c r="J326">
        <v>1</v>
      </c>
      <c r="K326">
        <v>0</v>
      </c>
      <c r="L326" t="s">
        <v>3</v>
      </c>
      <c r="M326" t="s">
        <v>3</v>
      </c>
      <c r="N326">
        <v>0</v>
      </c>
      <c r="P326" t="s">
        <v>324</v>
      </c>
    </row>
    <row r="327" spans="1:28" x14ac:dyDescent="0.2">
      <c r="A327">
        <v>70</v>
      </c>
      <c r="B327">
        <v>1</v>
      </c>
      <c r="D327">
        <v>2</v>
      </c>
      <c r="E327" t="s">
        <v>325</v>
      </c>
      <c r="F327" t="s">
        <v>326</v>
      </c>
      <c r="G327">
        <v>1</v>
      </c>
      <c r="H327">
        <v>0</v>
      </c>
      <c r="I327" t="s">
        <v>3</v>
      </c>
      <c r="J327">
        <v>1</v>
      </c>
      <c r="K327">
        <v>0</v>
      </c>
      <c r="L327" t="s">
        <v>3</v>
      </c>
      <c r="M327" t="s">
        <v>3</v>
      </c>
      <c r="N327">
        <v>0</v>
      </c>
      <c r="P327" t="s">
        <v>327</v>
      </c>
    </row>
    <row r="328" spans="1:28" x14ac:dyDescent="0.2">
      <c r="A328">
        <v>70</v>
      </c>
      <c r="B328">
        <v>1</v>
      </c>
      <c r="D328">
        <v>3</v>
      </c>
      <c r="E328" t="s">
        <v>328</v>
      </c>
      <c r="F328" t="s">
        <v>329</v>
      </c>
      <c r="G328">
        <v>0</v>
      </c>
      <c r="H328">
        <v>0</v>
      </c>
      <c r="I328" t="s">
        <v>3</v>
      </c>
      <c r="J328">
        <v>1</v>
      </c>
      <c r="K328">
        <v>0</v>
      </c>
      <c r="L328" t="s">
        <v>3</v>
      </c>
      <c r="M328" t="s">
        <v>3</v>
      </c>
      <c r="N328">
        <v>0</v>
      </c>
      <c r="P328" t="s">
        <v>330</v>
      </c>
    </row>
    <row r="329" spans="1:28" x14ac:dyDescent="0.2">
      <c r="A329">
        <v>70</v>
      </c>
      <c r="B329">
        <v>1</v>
      </c>
      <c r="D329">
        <v>4</v>
      </c>
      <c r="E329" t="s">
        <v>331</v>
      </c>
      <c r="F329" t="s">
        <v>332</v>
      </c>
      <c r="G329">
        <v>1</v>
      </c>
      <c r="H329">
        <v>0</v>
      </c>
      <c r="I329" t="s">
        <v>3</v>
      </c>
      <c r="J329">
        <v>2</v>
      </c>
      <c r="K329">
        <v>0</v>
      </c>
      <c r="L329" t="s">
        <v>3</v>
      </c>
      <c r="M329" t="s">
        <v>3</v>
      </c>
      <c r="N329">
        <v>0</v>
      </c>
      <c r="P329" t="s">
        <v>3</v>
      </c>
    </row>
    <row r="330" spans="1:28" x14ac:dyDescent="0.2">
      <c r="A330">
        <v>70</v>
      </c>
      <c r="B330">
        <v>1</v>
      </c>
      <c r="D330">
        <v>5</v>
      </c>
      <c r="E330" t="s">
        <v>333</v>
      </c>
      <c r="F330" t="s">
        <v>334</v>
      </c>
      <c r="G330">
        <v>0</v>
      </c>
      <c r="H330">
        <v>0</v>
      </c>
      <c r="I330" t="s">
        <v>3</v>
      </c>
      <c r="J330">
        <v>2</v>
      </c>
      <c r="K330">
        <v>0</v>
      </c>
      <c r="L330" t="s">
        <v>3</v>
      </c>
      <c r="M330" t="s">
        <v>3</v>
      </c>
      <c r="N330">
        <v>0</v>
      </c>
      <c r="P330" t="s">
        <v>3</v>
      </c>
    </row>
    <row r="331" spans="1:28" x14ac:dyDescent="0.2">
      <c r="A331">
        <v>70</v>
      </c>
      <c r="B331">
        <v>1</v>
      </c>
      <c r="D331">
        <v>6</v>
      </c>
      <c r="E331" t="s">
        <v>335</v>
      </c>
      <c r="F331" t="s">
        <v>336</v>
      </c>
      <c r="G331">
        <v>0</v>
      </c>
      <c r="H331">
        <v>0</v>
      </c>
      <c r="I331" t="s">
        <v>3</v>
      </c>
      <c r="J331">
        <v>2</v>
      </c>
      <c r="K331">
        <v>0</v>
      </c>
      <c r="L331" t="s">
        <v>3</v>
      </c>
      <c r="M331" t="s">
        <v>3</v>
      </c>
      <c r="N331">
        <v>0</v>
      </c>
      <c r="P331" t="s">
        <v>3</v>
      </c>
    </row>
    <row r="332" spans="1:28" x14ac:dyDescent="0.2">
      <c r="A332">
        <v>70</v>
      </c>
      <c r="B332">
        <v>1</v>
      </c>
      <c r="D332">
        <v>7</v>
      </c>
      <c r="E332" t="s">
        <v>337</v>
      </c>
      <c r="F332" t="s">
        <v>338</v>
      </c>
      <c r="G332">
        <v>0</v>
      </c>
      <c r="H332">
        <v>0</v>
      </c>
      <c r="I332" t="s">
        <v>339</v>
      </c>
      <c r="J332">
        <v>0</v>
      </c>
      <c r="K332">
        <v>0</v>
      </c>
      <c r="L332" t="s">
        <v>3</v>
      </c>
      <c r="M332" t="s">
        <v>3</v>
      </c>
      <c r="N332">
        <v>0</v>
      </c>
      <c r="P332" t="s">
        <v>340</v>
      </c>
    </row>
    <row r="333" spans="1:28" x14ac:dyDescent="0.2">
      <c r="A333">
        <v>70</v>
      </c>
      <c r="B333">
        <v>1</v>
      </c>
      <c r="D333">
        <v>8</v>
      </c>
      <c r="E333" t="s">
        <v>341</v>
      </c>
      <c r="F333" t="s">
        <v>342</v>
      </c>
      <c r="G333">
        <v>1</v>
      </c>
      <c r="H333">
        <v>0</v>
      </c>
      <c r="I333" t="s">
        <v>3</v>
      </c>
      <c r="J333">
        <v>5</v>
      </c>
      <c r="K333">
        <v>0</v>
      </c>
      <c r="L333" t="s">
        <v>3</v>
      </c>
      <c r="M333" t="s">
        <v>3</v>
      </c>
      <c r="N333">
        <v>0</v>
      </c>
      <c r="P333" t="s">
        <v>3</v>
      </c>
    </row>
    <row r="334" spans="1:28" x14ac:dyDescent="0.2">
      <c r="A334">
        <v>70</v>
      </c>
      <c r="B334">
        <v>1</v>
      </c>
      <c r="D334">
        <v>9</v>
      </c>
      <c r="E334" t="s">
        <v>343</v>
      </c>
      <c r="F334" t="s">
        <v>344</v>
      </c>
      <c r="G334">
        <v>0</v>
      </c>
      <c r="H334">
        <v>0</v>
      </c>
      <c r="I334" t="s">
        <v>3</v>
      </c>
      <c r="J334">
        <v>5</v>
      </c>
      <c r="K334">
        <v>0</v>
      </c>
      <c r="L334" t="s">
        <v>3</v>
      </c>
      <c r="M334" t="s">
        <v>3</v>
      </c>
      <c r="N334">
        <v>0</v>
      </c>
      <c r="P334" t="s">
        <v>345</v>
      </c>
    </row>
    <row r="335" spans="1:28" x14ac:dyDescent="0.2">
      <c r="A335">
        <v>70</v>
      </c>
      <c r="B335">
        <v>1</v>
      </c>
      <c r="D335">
        <v>10</v>
      </c>
      <c r="E335" t="s">
        <v>346</v>
      </c>
      <c r="F335" t="s">
        <v>347</v>
      </c>
      <c r="G335">
        <v>0</v>
      </c>
      <c r="H335">
        <v>0</v>
      </c>
      <c r="I335" t="s">
        <v>348</v>
      </c>
      <c r="J335">
        <v>5</v>
      </c>
      <c r="K335">
        <v>0</v>
      </c>
      <c r="L335" t="s">
        <v>3</v>
      </c>
      <c r="M335" t="s">
        <v>3</v>
      </c>
      <c r="N335">
        <v>0</v>
      </c>
      <c r="P335" t="s">
        <v>349</v>
      </c>
    </row>
    <row r="336" spans="1:28" x14ac:dyDescent="0.2">
      <c r="A336">
        <v>70</v>
      </c>
      <c r="B336">
        <v>1</v>
      </c>
      <c r="D336">
        <v>11</v>
      </c>
      <c r="E336" t="s">
        <v>350</v>
      </c>
      <c r="F336" t="s">
        <v>351</v>
      </c>
      <c r="G336">
        <v>0</v>
      </c>
      <c r="H336">
        <v>0</v>
      </c>
      <c r="I336" t="s">
        <v>352</v>
      </c>
      <c r="J336">
        <v>0</v>
      </c>
      <c r="K336">
        <v>0</v>
      </c>
      <c r="L336" t="s">
        <v>3</v>
      </c>
      <c r="M336" t="s">
        <v>3</v>
      </c>
      <c r="N336">
        <v>0</v>
      </c>
      <c r="P336" t="s">
        <v>353</v>
      </c>
    </row>
    <row r="337" spans="1:16" x14ac:dyDescent="0.2">
      <c r="A337">
        <v>70</v>
      </c>
      <c r="B337">
        <v>1</v>
      </c>
      <c r="D337">
        <v>12</v>
      </c>
      <c r="E337" t="s">
        <v>354</v>
      </c>
      <c r="F337" t="s">
        <v>355</v>
      </c>
      <c r="G337">
        <v>0</v>
      </c>
      <c r="H337">
        <v>0</v>
      </c>
      <c r="I337" t="s">
        <v>356</v>
      </c>
      <c r="J337">
        <v>0</v>
      </c>
      <c r="K337">
        <v>0</v>
      </c>
      <c r="L337" t="s">
        <v>3</v>
      </c>
      <c r="M337" t="s">
        <v>3</v>
      </c>
      <c r="N337">
        <v>0</v>
      </c>
      <c r="P337" t="s">
        <v>357</v>
      </c>
    </row>
    <row r="338" spans="1:16" x14ac:dyDescent="0.2">
      <c r="A338">
        <v>70</v>
      </c>
      <c r="B338">
        <v>1</v>
      </c>
      <c r="D338">
        <v>13</v>
      </c>
      <c r="E338" t="s">
        <v>358</v>
      </c>
      <c r="F338" t="s">
        <v>359</v>
      </c>
      <c r="G338">
        <v>0</v>
      </c>
      <c r="H338">
        <v>0</v>
      </c>
      <c r="I338" t="s">
        <v>360</v>
      </c>
      <c r="J338">
        <v>0</v>
      </c>
      <c r="K338">
        <v>0</v>
      </c>
      <c r="L338" t="s">
        <v>3</v>
      </c>
      <c r="M338" t="s">
        <v>3</v>
      </c>
      <c r="N338">
        <v>0</v>
      </c>
      <c r="P338" t="s">
        <v>361</v>
      </c>
    </row>
    <row r="339" spans="1:16" x14ac:dyDescent="0.2">
      <c r="A339">
        <v>70</v>
      </c>
      <c r="B339">
        <v>1</v>
      </c>
      <c r="D339">
        <v>14</v>
      </c>
      <c r="E339" t="s">
        <v>362</v>
      </c>
      <c r="F339" t="s">
        <v>363</v>
      </c>
      <c r="G339">
        <v>0</v>
      </c>
      <c r="H339">
        <v>0</v>
      </c>
      <c r="I339" t="s">
        <v>3</v>
      </c>
      <c r="J339">
        <v>0</v>
      </c>
      <c r="K339">
        <v>0</v>
      </c>
      <c r="L339" t="s">
        <v>3</v>
      </c>
      <c r="M339" t="s">
        <v>3</v>
      </c>
      <c r="N339">
        <v>0</v>
      </c>
      <c r="P339" t="s">
        <v>3</v>
      </c>
    </row>
    <row r="340" spans="1:16" x14ac:dyDescent="0.2">
      <c r="A340">
        <v>70</v>
      </c>
      <c r="B340">
        <v>1</v>
      </c>
      <c r="D340">
        <v>15</v>
      </c>
      <c r="E340" t="s">
        <v>364</v>
      </c>
      <c r="F340" t="s">
        <v>365</v>
      </c>
      <c r="G340">
        <v>0</v>
      </c>
      <c r="H340">
        <v>0</v>
      </c>
      <c r="I340" t="s">
        <v>3</v>
      </c>
      <c r="J340">
        <v>0</v>
      </c>
      <c r="K340">
        <v>0</v>
      </c>
      <c r="L340" t="s">
        <v>3</v>
      </c>
      <c r="M340" t="s">
        <v>3</v>
      </c>
      <c r="N340">
        <v>0</v>
      </c>
      <c r="P340" t="s">
        <v>366</v>
      </c>
    </row>
    <row r="341" spans="1:16" x14ac:dyDescent="0.2">
      <c r="A341">
        <v>70</v>
      </c>
      <c r="B341">
        <v>1</v>
      </c>
      <c r="D341">
        <v>16</v>
      </c>
      <c r="E341" t="s">
        <v>367</v>
      </c>
      <c r="F341" t="s">
        <v>368</v>
      </c>
      <c r="G341">
        <v>0</v>
      </c>
      <c r="H341">
        <v>0</v>
      </c>
      <c r="I341" t="s">
        <v>3</v>
      </c>
      <c r="J341">
        <v>3</v>
      </c>
      <c r="K341">
        <v>0</v>
      </c>
      <c r="L341" t="s">
        <v>3</v>
      </c>
      <c r="M341" t="s">
        <v>3</v>
      </c>
      <c r="N341">
        <v>0</v>
      </c>
      <c r="P341" t="s">
        <v>3</v>
      </c>
    </row>
    <row r="342" spans="1:16" x14ac:dyDescent="0.2">
      <c r="A342">
        <v>70</v>
      </c>
      <c r="B342">
        <v>1</v>
      </c>
      <c r="D342">
        <v>17</v>
      </c>
      <c r="E342" t="s">
        <v>369</v>
      </c>
      <c r="F342" t="s">
        <v>370</v>
      </c>
      <c r="G342">
        <v>1</v>
      </c>
      <c r="H342">
        <v>0</v>
      </c>
      <c r="I342" t="s">
        <v>3</v>
      </c>
      <c r="J342">
        <v>3</v>
      </c>
      <c r="K342">
        <v>0</v>
      </c>
      <c r="L342" t="s">
        <v>3</v>
      </c>
      <c r="M342" t="s">
        <v>3</v>
      </c>
      <c r="N342">
        <v>0</v>
      </c>
      <c r="P342" t="s">
        <v>3</v>
      </c>
    </row>
    <row r="343" spans="1:16" x14ac:dyDescent="0.2">
      <c r="A343">
        <v>70</v>
      </c>
      <c r="B343">
        <v>1</v>
      </c>
      <c r="D343">
        <v>1</v>
      </c>
      <c r="E343" t="s">
        <v>371</v>
      </c>
      <c r="F343" t="s">
        <v>372</v>
      </c>
      <c r="G343">
        <v>0.9</v>
      </c>
      <c r="H343">
        <v>1</v>
      </c>
      <c r="I343" t="s">
        <v>373</v>
      </c>
      <c r="J343">
        <v>0</v>
      </c>
      <c r="K343">
        <v>0</v>
      </c>
      <c r="L343" t="s">
        <v>3</v>
      </c>
      <c r="M343" t="s">
        <v>3</v>
      </c>
      <c r="N343">
        <v>0</v>
      </c>
      <c r="P343" t="s">
        <v>374</v>
      </c>
    </row>
    <row r="344" spans="1:16" x14ac:dyDescent="0.2">
      <c r="A344">
        <v>70</v>
      </c>
      <c r="B344">
        <v>1</v>
      </c>
      <c r="D344">
        <v>2</v>
      </c>
      <c r="E344" t="s">
        <v>375</v>
      </c>
      <c r="F344" t="s">
        <v>376</v>
      </c>
      <c r="G344">
        <v>0.85</v>
      </c>
      <c r="H344">
        <v>1</v>
      </c>
      <c r="I344" t="s">
        <v>377</v>
      </c>
      <c r="J344">
        <v>0</v>
      </c>
      <c r="K344">
        <v>0</v>
      </c>
      <c r="L344" t="s">
        <v>3</v>
      </c>
      <c r="M344" t="s">
        <v>3</v>
      </c>
      <c r="N344">
        <v>0</v>
      </c>
      <c r="P344" t="s">
        <v>378</v>
      </c>
    </row>
    <row r="345" spans="1:16" x14ac:dyDescent="0.2">
      <c r="A345">
        <v>70</v>
      </c>
      <c r="B345">
        <v>1</v>
      </c>
      <c r="D345">
        <v>3</v>
      </c>
      <c r="E345" t="s">
        <v>379</v>
      </c>
      <c r="F345" t="s">
        <v>380</v>
      </c>
      <c r="G345">
        <v>1.03</v>
      </c>
      <c r="H345">
        <v>0</v>
      </c>
      <c r="I345" t="s">
        <v>3</v>
      </c>
      <c r="J345">
        <v>0</v>
      </c>
      <c r="K345">
        <v>0</v>
      </c>
      <c r="L345" t="s">
        <v>3</v>
      </c>
      <c r="M345" t="s">
        <v>3</v>
      </c>
      <c r="N345">
        <v>0</v>
      </c>
      <c r="P345" t="s">
        <v>381</v>
      </c>
    </row>
    <row r="346" spans="1:16" x14ac:dyDescent="0.2">
      <c r="A346">
        <v>70</v>
      </c>
      <c r="B346">
        <v>1</v>
      </c>
      <c r="D346">
        <v>4</v>
      </c>
      <c r="E346" t="s">
        <v>382</v>
      </c>
      <c r="F346" t="s">
        <v>383</v>
      </c>
      <c r="G346">
        <v>1.1499999999999999</v>
      </c>
      <c r="H346">
        <v>0</v>
      </c>
      <c r="I346" t="s">
        <v>3</v>
      </c>
      <c r="J346">
        <v>0</v>
      </c>
      <c r="K346">
        <v>0</v>
      </c>
      <c r="L346" t="s">
        <v>3</v>
      </c>
      <c r="M346" t="s">
        <v>3</v>
      </c>
      <c r="N346">
        <v>0</v>
      </c>
      <c r="P346" t="s">
        <v>384</v>
      </c>
    </row>
    <row r="347" spans="1:16" x14ac:dyDescent="0.2">
      <c r="A347">
        <v>70</v>
      </c>
      <c r="B347">
        <v>1</v>
      </c>
      <c r="D347">
        <v>5</v>
      </c>
      <c r="E347" t="s">
        <v>385</v>
      </c>
      <c r="F347" t="s">
        <v>386</v>
      </c>
      <c r="G347">
        <v>7</v>
      </c>
      <c r="H347">
        <v>0</v>
      </c>
      <c r="I347" t="s">
        <v>3</v>
      </c>
      <c r="J347">
        <v>0</v>
      </c>
      <c r="K347">
        <v>0</v>
      </c>
      <c r="L347" t="s">
        <v>3</v>
      </c>
      <c r="M347" t="s">
        <v>3</v>
      </c>
      <c r="N347">
        <v>0</v>
      </c>
      <c r="P347" t="s">
        <v>3</v>
      </c>
    </row>
    <row r="348" spans="1:16" x14ac:dyDescent="0.2">
      <c r="A348">
        <v>70</v>
      </c>
      <c r="B348">
        <v>1</v>
      </c>
      <c r="D348">
        <v>6</v>
      </c>
      <c r="E348" t="s">
        <v>387</v>
      </c>
      <c r="F348" t="s">
        <v>3</v>
      </c>
      <c r="G348">
        <v>2</v>
      </c>
      <c r="H348">
        <v>0</v>
      </c>
      <c r="I348" t="s">
        <v>3</v>
      </c>
      <c r="J348">
        <v>0</v>
      </c>
      <c r="K348">
        <v>0</v>
      </c>
      <c r="L348" t="s">
        <v>3</v>
      </c>
      <c r="M348" t="s">
        <v>3</v>
      </c>
      <c r="N348">
        <v>0</v>
      </c>
      <c r="P348" t="s">
        <v>3</v>
      </c>
    </row>
    <row r="350" spans="1:16" x14ac:dyDescent="0.2">
      <c r="A350">
        <v>-1</v>
      </c>
    </row>
    <row r="352" spans="1:16" x14ac:dyDescent="0.2">
      <c r="A352" s="4">
        <v>75</v>
      </c>
      <c r="B352" s="4" t="s">
        <v>388</v>
      </c>
      <c r="C352" s="4">
        <v>2026</v>
      </c>
      <c r="D352" s="4">
        <v>0</v>
      </c>
      <c r="E352" s="4">
        <v>3</v>
      </c>
      <c r="F352" s="4">
        <v>1</v>
      </c>
      <c r="G352" s="4">
        <v>0</v>
      </c>
      <c r="H352" s="4">
        <v>1</v>
      </c>
      <c r="I352" s="4">
        <v>0</v>
      </c>
      <c r="J352" s="4">
        <v>3</v>
      </c>
      <c r="K352" s="4">
        <v>0</v>
      </c>
      <c r="L352" s="4">
        <v>0</v>
      </c>
      <c r="M352" s="4">
        <v>0</v>
      </c>
      <c r="N352" s="4">
        <v>92701116</v>
      </c>
      <c r="O352" s="4">
        <v>1</v>
      </c>
    </row>
    <row r="353" spans="1:50" x14ac:dyDescent="0.2">
      <c r="A353" s="6">
        <v>2</v>
      </c>
      <c r="B353" s="6" t="s">
        <v>389</v>
      </c>
      <c r="C353" s="6" t="s">
        <v>390</v>
      </c>
      <c r="D353" s="6">
        <v>0</v>
      </c>
      <c r="E353" s="6">
        <v>0</v>
      </c>
      <c r="F353" s="6">
        <v>0</v>
      </c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>
        <v>92701117</v>
      </c>
    </row>
    <row r="354" spans="1:50" x14ac:dyDescent="0.2">
      <c r="A354" s="6">
        <v>1</v>
      </c>
      <c r="B354" s="6" t="s">
        <v>391</v>
      </c>
      <c r="C354" s="6" t="s">
        <v>392</v>
      </c>
      <c r="D354" s="6">
        <v>2026</v>
      </c>
      <c r="E354" s="6">
        <v>3</v>
      </c>
      <c r="F354" s="6">
        <v>1</v>
      </c>
      <c r="G354" s="6">
        <v>1</v>
      </c>
      <c r="H354" s="6">
        <v>0</v>
      </c>
      <c r="I354" s="6">
        <v>2</v>
      </c>
      <c r="J354" s="6">
        <v>1</v>
      </c>
      <c r="K354" s="6">
        <v>1</v>
      </c>
      <c r="L354" s="6">
        <v>1</v>
      </c>
      <c r="M354" s="6">
        <v>1</v>
      </c>
      <c r="N354" s="6">
        <v>1</v>
      </c>
      <c r="O354" s="6">
        <v>1</v>
      </c>
      <c r="P354" s="6">
        <v>1</v>
      </c>
      <c r="Q354" s="6">
        <v>1</v>
      </c>
      <c r="R354" s="6" t="s">
        <v>3</v>
      </c>
      <c r="S354" s="6" t="s">
        <v>3</v>
      </c>
      <c r="T354" s="6" t="s">
        <v>3</v>
      </c>
      <c r="U354" s="6" t="s">
        <v>3</v>
      </c>
      <c r="V354" s="6" t="s">
        <v>3</v>
      </c>
      <c r="W354" s="6" t="s">
        <v>3</v>
      </c>
      <c r="X354" s="6" t="s">
        <v>3</v>
      </c>
      <c r="Y354" s="6" t="s">
        <v>3</v>
      </c>
      <c r="Z354" s="6" t="s">
        <v>3</v>
      </c>
      <c r="AA354" s="6" t="s">
        <v>3</v>
      </c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>
        <v>92701118</v>
      </c>
      <c r="AO354" s="6" t="s">
        <v>393</v>
      </c>
      <c r="AP354" s="6" t="s">
        <v>394</v>
      </c>
      <c r="AQ354" s="6">
        <v>46078</v>
      </c>
      <c r="AR354" s="6">
        <v>409</v>
      </c>
      <c r="AS354" s="6" t="s">
        <v>395</v>
      </c>
      <c r="AT354" s="6" t="s">
        <v>3</v>
      </c>
      <c r="AU354" s="6" t="s">
        <v>394</v>
      </c>
      <c r="AV354" s="6">
        <v>45957</v>
      </c>
      <c r="AW354" s="6">
        <v>23615</v>
      </c>
      <c r="AX354" s="6" t="s">
        <v>396</v>
      </c>
    </row>
    <row r="358" spans="1:50" x14ac:dyDescent="0.2">
      <c r="A358">
        <v>65</v>
      </c>
      <c r="C358">
        <v>1</v>
      </c>
      <c r="D358">
        <v>0</v>
      </c>
      <c r="E358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55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397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74933</v>
      </c>
      <c r="M1" s="2">
        <v>10</v>
      </c>
      <c r="N1" s="2">
        <v>12</v>
      </c>
      <c r="O1" s="2">
        <v>1</v>
      </c>
      <c r="P1" s="2">
        <v>0</v>
      </c>
      <c r="Q1" s="2">
        <v>2</v>
      </c>
    </row>
    <row r="4" spans="1:133" x14ac:dyDescent="0.2">
      <c r="A4" s="8">
        <v>1</v>
      </c>
      <c r="B4" s="8">
        <v>1</v>
      </c>
      <c r="C4" s="8">
        <v>-1</v>
      </c>
      <c r="D4" s="8"/>
      <c r="E4" s="8"/>
      <c r="F4" s="8"/>
      <c r="G4" s="8" t="s">
        <v>4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>
        <v>0</v>
      </c>
    </row>
    <row r="12" spans="1:133" x14ac:dyDescent="0.2">
      <c r="A12" s="8">
        <v>1</v>
      </c>
      <c r="B12" s="8">
        <v>53</v>
      </c>
      <c r="C12" s="8">
        <v>0</v>
      </c>
      <c r="D12" s="8"/>
      <c r="E12" s="8">
        <v>0</v>
      </c>
      <c r="F12" s="8" t="s">
        <v>5</v>
      </c>
      <c r="G12" s="8" t="s">
        <v>6</v>
      </c>
      <c r="H12" s="8" t="s">
        <v>3</v>
      </c>
      <c r="I12" s="8">
        <v>0</v>
      </c>
      <c r="J12" s="8" t="s">
        <v>3</v>
      </c>
      <c r="K12" s="8">
        <v>0</v>
      </c>
      <c r="L12" s="8">
        <v>0</v>
      </c>
      <c r="M12" s="8">
        <v>523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3</v>
      </c>
      <c r="V12" s="8">
        <v>0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/>
      <c r="AL12" s="8" t="s">
        <v>3</v>
      </c>
      <c r="AM12" s="8" t="s">
        <v>3</v>
      </c>
      <c r="AN12" s="8" t="s">
        <v>3</v>
      </c>
      <c r="AO12" s="8"/>
      <c r="AP12" s="8" t="s">
        <v>3</v>
      </c>
      <c r="AQ12" s="8" t="s">
        <v>3</v>
      </c>
      <c r="AR12" s="8" t="s">
        <v>3</v>
      </c>
      <c r="AS12" s="8"/>
      <c r="AT12" s="8"/>
      <c r="AU12" s="8"/>
      <c r="AV12" s="8"/>
      <c r="AW12" s="8"/>
      <c r="AX12" s="8" t="s">
        <v>3</v>
      </c>
      <c r="AY12" s="8" t="s">
        <v>3</v>
      </c>
      <c r="AZ12" s="8" t="s">
        <v>3</v>
      </c>
      <c r="BA12" s="8"/>
      <c r="BB12" s="8">
        <v>0</v>
      </c>
      <c r="BC12" s="8"/>
      <c r="BD12" s="8"/>
      <c r="BE12" s="8"/>
      <c r="BF12" s="8"/>
      <c r="BG12" s="8"/>
      <c r="BH12" s="8" t="s">
        <v>7</v>
      </c>
      <c r="BI12" s="8" t="s">
        <v>8</v>
      </c>
      <c r="BJ12" s="8">
        <v>1</v>
      </c>
      <c r="BK12" s="8">
        <v>1</v>
      </c>
      <c r="BL12" s="8">
        <v>0</v>
      </c>
      <c r="BM12" s="8">
        <v>0</v>
      </c>
      <c r="BN12" s="8">
        <v>1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 t="s">
        <v>9</v>
      </c>
      <c r="BZ12" s="8" t="s">
        <v>10</v>
      </c>
      <c r="CA12" s="8" t="s">
        <v>11</v>
      </c>
      <c r="CB12" s="8" t="s">
        <v>11</v>
      </c>
      <c r="CC12" s="8" t="s">
        <v>11</v>
      </c>
      <c r="CD12" s="8" t="s">
        <v>11</v>
      </c>
      <c r="CE12" s="8" t="s">
        <v>12</v>
      </c>
      <c r="CF12" s="8">
        <v>0</v>
      </c>
      <c r="CG12" s="8">
        <v>0</v>
      </c>
      <c r="CH12" s="8">
        <v>487096328</v>
      </c>
      <c r="CI12" s="8" t="s">
        <v>3</v>
      </c>
      <c r="CJ12" s="8" t="s">
        <v>3</v>
      </c>
      <c r="CK12" s="8">
        <v>18</v>
      </c>
      <c r="CL12" s="8"/>
      <c r="CM12" s="8"/>
      <c r="CN12" s="8"/>
      <c r="CO12" s="8"/>
      <c r="CP12" s="8"/>
      <c r="CQ12" s="8" t="s">
        <v>13</v>
      </c>
      <c r="CR12" s="8" t="s">
        <v>14</v>
      </c>
      <c r="CS12" s="8">
        <v>46073</v>
      </c>
      <c r="CT12" s="8">
        <v>540</v>
      </c>
      <c r="CU12" s="8">
        <v>17</v>
      </c>
      <c r="CV12" s="8" t="s">
        <v>679</v>
      </c>
      <c r="CW12" s="8"/>
      <c r="CX12" s="8"/>
      <c r="CY12" s="8">
        <v>0</v>
      </c>
      <c r="CZ12" s="8" t="s">
        <v>15</v>
      </c>
      <c r="DA12" s="8" t="s">
        <v>3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92701116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16</v>
      </c>
      <c r="D16" s="9" t="s">
        <v>6</v>
      </c>
      <c r="E16" s="10">
        <f>ROUND((Source!F278)/1000,2)</f>
        <v>369.58</v>
      </c>
      <c r="F16" s="10">
        <f>ROUND((Source!F279)/1000,2)</f>
        <v>2.46</v>
      </c>
      <c r="G16" s="10">
        <f>ROUND((Source!F270)/1000,2)</f>
        <v>21.33</v>
      </c>
      <c r="H16" s="10">
        <f>ROUND((Source!F280)/1000+(Source!F281)/1000,2)</f>
        <v>0</v>
      </c>
      <c r="I16" s="10">
        <f>E16+F16+G16+H16</f>
        <v>393.36999999999995</v>
      </c>
      <c r="J16" s="10">
        <f>ROUND((Source!F276+Source!F275)/1000,2)</f>
        <v>69.459999999999994</v>
      </c>
      <c r="K16" s="10">
        <v>493.06</v>
      </c>
      <c r="L16" s="10">
        <v>0</v>
      </c>
      <c r="M16" s="10">
        <v>0</v>
      </c>
      <c r="N16" s="10">
        <f>I16+L16+M16</f>
        <v>393.36999999999995</v>
      </c>
      <c r="AI16" s="9">
        <v>0</v>
      </c>
      <c r="AJ16" s="9">
        <v>-1</v>
      </c>
      <c r="AK16" s="9" t="s">
        <v>3</v>
      </c>
      <c r="AL16" s="9" t="s">
        <v>3</v>
      </c>
      <c r="AM16" s="9" t="s">
        <v>3</v>
      </c>
      <c r="AN16" s="9">
        <v>0</v>
      </c>
      <c r="AO16" s="9" t="s">
        <v>3</v>
      </c>
      <c r="AP16" s="9" t="s">
        <v>3</v>
      </c>
      <c r="AT16" s="10">
        <v>260514</v>
      </c>
      <c r="AU16" s="10">
        <v>211211.63</v>
      </c>
      <c r="AV16" s="10">
        <v>0</v>
      </c>
      <c r="AW16" s="10">
        <v>21332.39</v>
      </c>
      <c r="AX16" s="10">
        <v>0</v>
      </c>
      <c r="AY16" s="10">
        <v>1174.6400000000001</v>
      </c>
      <c r="AZ16" s="10">
        <v>1094.21</v>
      </c>
      <c r="BA16" s="10">
        <v>68365.910000000018</v>
      </c>
      <c r="BB16" s="10">
        <v>369576.92</v>
      </c>
      <c r="BC16" s="10">
        <v>2462.33</v>
      </c>
      <c r="BD16" s="10">
        <v>0</v>
      </c>
      <c r="BE16" s="10">
        <v>0</v>
      </c>
      <c r="BF16" s="10">
        <v>99.150825999999995</v>
      </c>
      <c r="BG16" s="10">
        <v>1.4983569000000001</v>
      </c>
      <c r="BH16" s="10">
        <v>0</v>
      </c>
      <c r="BI16" s="10">
        <v>72678.45</v>
      </c>
      <c r="BJ16" s="10">
        <v>38846.800000000003</v>
      </c>
      <c r="BK16" s="10">
        <v>393371.64</v>
      </c>
    </row>
    <row r="18" spans="1:16" x14ac:dyDescent="0.2">
      <c r="A18" s="2">
        <v>51</v>
      </c>
      <c r="E18" s="2">
        <v>369.58</v>
      </c>
      <c r="F18" s="2">
        <v>2.46</v>
      </c>
      <c r="G18" s="2">
        <v>21.33</v>
      </c>
      <c r="H18" s="2">
        <v>0</v>
      </c>
      <c r="I18" s="2">
        <v>393.37</v>
      </c>
      <c r="J18" s="2">
        <v>69.459999999999994</v>
      </c>
      <c r="K18" s="2">
        <v>493.06</v>
      </c>
      <c r="L18" s="2">
        <v>0</v>
      </c>
      <c r="M18" s="2">
        <v>0</v>
      </c>
      <c r="N18" s="2">
        <v>393.37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260514</v>
      </c>
      <c r="G20" s="11" t="s">
        <v>48</v>
      </c>
      <c r="H20" s="11" t="s">
        <v>49</v>
      </c>
      <c r="I20" s="11"/>
      <c r="J20" s="11"/>
      <c r="K20" s="11">
        <v>201</v>
      </c>
      <c r="L20" s="11">
        <v>1</v>
      </c>
      <c r="M20" s="11">
        <v>3</v>
      </c>
      <c r="N20" s="11" t="s">
        <v>3</v>
      </c>
      <c r="O20" s="11">
        <v>2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211211.63</v>
      </c>
      <c r="G21" s="11" t="s">
        <v>50</v>
      </c>
      <c r="H21" s="11" t="s">
        <v>51</v>
      </c>
      <c r="I21" s="11"/>
      <c r="J21" s="11"/>
      <c r="K21" s="11">
        <v>202</v>
      </c>
      <c r="L21" s="11">
        <v>2</v>
      </c>
      <c r="M21" s="11">
        <v>3</v>
      </c>
      <c r="N21" s="11" t="s">
        <v>3</v>
      </c>
      <c r="O21" s="11">
        <v>2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52</v>
      </c>
      <c r="H22" s="11" t="s">
        <v>53</v>
      </c>
      <c r="I22" s="11"/>
      <c r="J22" s="11"/>
      <c r="K22" s="11">
        <v>222</v>
      </c>
      <c r="L22" s="11">
        <v>3</v>
      </c>
      <c r="M22" s="11">
        <v>3</v>
      </c>
      <c r="N22" s="11" t="s">
        <v>3</v>
      </c>
      <c r="O22" s="11">
        <v>2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211211.63</v>
      </c>
      <c r="G23" s="11" t="s">
        <v>54</v>
      </c>
      <c r="H23" s="11" t="s">
        <v>55</v>
      </c>
      <c r="I23" s="11"/>
      <c r="J23" s="11"/>
      <c r="K23" s="11">
        <v>225</v>
      </c>
      <c r="L23" s="11">
        <v>4</v>
      </c>
      <c r="M23" s="11">
        <v>3</v>
      </c>
      <c r="N23" s="11" t="s">
        <v>3</v>
      </c>
      <c r="O23" s="11">
        <v>2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189879.24</v>
      </c>
      <c r="G24" s="11" t="s">
        <v>56</v>
      </c>
      <c r="H24" s="11" t="s">
        <v>57</v>
      </c>
      <c r="I24" s="11"/>
      <c r="J24" s="11"/>
      <c r="K24" s="11">
        <v>226</v>
      </c>
      <c r="L24" s="11">
        <v>5</v>
      </c>
      <c r="M24" s="11">
        <v>3</v>
      </c>
      <c r="N24" s="11" t="s">
        <v>3</v>
      </c>
      <c r="O24" s="11">
        <v>2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58</v>
      </c>
      <c r="H25" s="11" t="s">
        <v>59</v>
      </c>
      <c r="I25" s="11"/>
      <c r="J25" s="11"/>
      <c r="K25" s="11">
        <v>227</v>
      </c>
      <c r="L25" s="11">
        <v>6</v>
      </c>
      <c r="M25" s="11">
        <v>3</v>
      </c>
      <c r="N25" s="11" t="s">
        <v>3</v>
      </c>
      <c r="O25" s="11">
        <v>2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189879.24</v>
      </c>
      <c r="G26" s="11" t="s">
        <v>60</v>
      </c>
      <c r="H26" s="11" t="s">
        <v>61</v>
      </c>
      <c r="I26" s="11"/>
      <c r="J26" s="11"/>
      <c r="K26" s="11">
        <v>228</v>
      </c>
      <c r="L26" s="11">
        <v>7</v>
      </c>
      <c r="M26" s="11">
        <v>3</v>
      </c>
      <c r="N26" s="11" t="s">
        <v>3</v>
      </c>
      <c r="O26" s="11">
        <v>2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21332.39</v>
      </c>
      <c r="G27" s="11" t="s">
        <v>62</v>
      </c>
      <c r="H27" s="11" t="s">
        <v>63</v>
      </c>
      <c r="I27" s="11"/>
      <c r="J27" s="11"/>
      <c r="K27" s="11">
        <v>216</v>
      </c>
      <c r="L27" s="11">
        <v>8</v>
      </c>
      <c r="M27" s="11">
        <v>3</v>
      </c>
      <c r="N27" s="11" t="s">
        <v>3</v>
      </c>
      <c r="O27" s="11">
        <v>2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64</v>
      </c>
      <c r="H28" s="11" t="s">
        <v>65</v>
      </c>
      <c r="I28" s="11"/>
      <c r="J28" s="11"/>
      <c r="K28" s="11">
        <v>223</v>
      </c>
      <c r="L28" s="11">
        <v>9</v>
      </c>
      <c r="M28" s="11">
        <v>3</v>
      </c>
      <c r="N28" s="11" t="s">
        <v>3</v>
      </c>
      <c r="O28" s="11">
        <v>2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21332.39</v>
      </c>
      <c r="G29" s="11" t="s">
        <v>66</v>
      </c>
      <c r="H29" s="11" t="s">
        <v>67</v>
      </c>
      <c r="I29" s="11"/>
      <c r="J29" s="11"/>
      <c r="K29" s="11">
        <v>229</v>
      </c>
      <c r="L29" s="11">
        <v>10</v>
      </c>
      <c r="M29" s="11">
        <v>3</v>
      </c>
      <c r="N29" s="11" t="s">
        <v>3</v>
      </c>
      <c r="O29" s="11">
        <v>2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1174.6400000000001</v>
      </c>
      <c r="G30" s="11" t="s">
        <v>68</v>
      </c>
      <c r="H30" s="11" t="s">
        <v>69</v>
      </c>
      <c r="I30" s="11"/>
      <c r="J30" s="11"/>
      <c r="K30" s="11">
        <v>203</v>
      </c>
      <c r="L30" s="11">
        <v>11</v>
      </c>
      <c r="M30" s="11">
        <v>3</v>
      </c>
      <c r="N30" s="11" t="s">
        <v>3</v>
      </c>
      <c r="O30" s="11">
        <v>2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70</v>
      </c>
      <c r="H31" s="11" t="s">
        <v>71</v>
      </c>
      <c r="I31" s="11"/>
      <c r="J31" s="11"/>
      <c r="K31" s="11">
        <v>231</v>
      </c>
      <c r="L31" s="11">
        <v>12</v>
      </c>
      <c r="M31" s="11">
        <v>3</v>
      </c>
      <c r="N31" s="11" t="s">
        <v>3</v>
      </c>
      <c r="O31" s="11">
        <v>2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1094.21</v>
      </c>
      <c r="G32" s="11" t="s">
        <v>72</v>
      </c>
      <c r="H32" s="11" t="s">
        <v>73</v>
      </c>
      <c r="I32" s="11"/>
      <c r="J32" s="11"/>
      <c r="K32" s="11">
        <v>204</v>
      </c>
      <c r="L32" s="11">
        <v>13</v>
      </c>
      <c r="M32" s="11">
        <v>3</v>
      </c>
      <c r="N32" s="11" t="s">
        <v>3</v>
      </c>
      <c r="O32" s="11">
        <v>2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68365.91</v>
      </c>
      <c r="G33" s="11" t="s">
        <v>74</v>
      </c>
      <c r="H33" s="11" t="s">
        <v>75</v>
      </c>
      <c r="I33" s="11"/>
      <c r="J33" s="11"/>
      <c r="K33" s="11">
        <v>205</v>
      </c>
      <c r="L33" s="11">
        <v>14</v>
      </c>
      <c r="M33" s="11">
        <v>3</v>
      </c>
      <c r="N33" s="11" t="s">
        <v>3</v>
      </c>
      <c r="O33" s="11">
        <v>2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76</v>
      </c>
      <c r="H34" s="11" t="s">
        <v>77</v>
      </c>
      <c r="I34" s="11"/>
      <c r="J34" s="11"/>
      <c r="K34" s="11">
        <v>232</v>
      </c>
      <c r="L34" s="11">
        <v>15</v>
      </c>
      <c r="M34" s="11">
        <v>3</v>
      </c>
      <c r="N34" s="11" t="s">
        <v>3</v>
      </c>
      <c r="O34" s="11">
        <v>2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369576.92</v>
      </c>
      <c r="G35" s="11" t="s">
        <v>78</v>
      </c>
      <c r="H35" s="11" t="s">
        <v>79</v>
      </c>
      <c r="I35" s="11"/>
      <c r="J35" s="11"/>
      <c r="K35" s="11">
        <v>214</v>
      </c>
      <c r="L35" s="11">
        <v>16</v>
      </c>
      <c r="M35" s="11">
        <v>3</v>
      </c>
      <c r="N35" s="11" t="s">
        <v>3</v>
      </c>
      <c r="O35" s="11">
        <v>2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2462.33</v>
      </c>
      <c r="G36" s="11" t="s">
        <v>80</v>
      </c>
      <c r="H36" s="11" t="s">
        <v>81</v>
      </c>
      <c r="I36" s="11"/>
      <c r="J36" s="11"/>
      <c r="K36" s="11">
        <v>215</v>
      </c>
      <c r="L36" s="11">
        <v>17</v>
      </c>
      <c r="M36" s="11">
        <v>3</v>
      </c>
      <c r="N36" s="11" t="s">
        <v>3</v>
      </c>
      <c r="O36" s="11">
        <v>2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82</v>
      </c>
      <c r="H37" s="11" t="s">
        <v>83</v>
      </c>
      <c r="I37" s="11"/>
      <c r="J37" s="11"/>
      <c r="K37" s="11">
        <v>217</v>
      </c>
      <c r="L37" s="11">
        <v>18</v>
      </c>
      <c r="M37" s="11">
        <v>3</v>
      </c>
      <c r="N37" s="11" t="s">
        <v>3</v>
      </c>
      <c r="O37" s="11">
        <v>2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84</v>
      </c>
      <c r="H38" s="11" t="s">
        <v>85</v>
      </c>
      <c r="I38" s="11"/>
      <c r="J38" s="11"/>
      <c r="K38" s="11">
        <v>230</v>
      </c>
      <c r="L38" s="11">
        <v>19</v>
      </c>
      <c r="M38" s="11">
        <v>3</v>
      </c>
      <c r="N38" s="11" t="s">
        <v>3</v>
      </c>
      <c r="O38" s="11">
        <v>2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86</v>
      </c>
      <c r="H39" s="11" t="s">
        <v>87</v>
      </c>
      <c r="I39" s="11"/>
      <c r="J39" s="11"/>
      <c r="K39" s="11">
        <v>206</v>
      </c>
      <c r="L39" s="11">
        <v>20</v>
      </c>
      <c r="M39" s="11">
        <v>3</v>
      </c>
      <c r="N39" s="11" t="s">
        <v>3</v>
      </c>
      <c r="O39" s="11">
        <v>2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99.150825999999995</v>
      </c>
      <c r="G40" s="11" t="s">
        <v>88</v>
      </c>
      <c r="H40" s="11" t="s">
        <v>89</v>
      </c>
      <c r="I40" s="11"/>
      <c r="J40" s="11"/>
      <c r="K40" s="11">
        <v>207</v>
      </c>
      <c r="L40" s="11">
        <v>21</v>
      </c>
      <c r="M40" s="11">
        <v>3</v>
      </c>
      <c r="N40" s="11" t="s">
        <v>3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1.4983569000000001</v>
      </c>
      <c r="G41" s="11" t="s">
        <v>90</v>
      </c>
      <c r="H41" s="11" t="s">
        <v>91</v>
      </c>
      <c r="I41" s="11"/>
      <c r="J41" s="11"/>
      <c r="K41" s="11">
        <v>208</v>
      </c>
      <c r="L41" s="11">
        <v>22</v>
      </c>
      <c r="M41" s="11">
        <v>3</v>
      </c>
      <c r="N41" s="11" t="s">
        <v>3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92</v>
      </c>
      <c r="H42" s="11" t="s">
        <v>93</v>
      </c>
      <c r="I42" s="11"/>
      <c r="J42" s="11"/>
      <c r="K42" s="11">
        <v>209</v>
      </c>
      <c r="L42" s="11">
        <v>23</v>
      </c>
      <c r="M42" s="11">
        <v>3</v>
      </c>
      <c r="N42" s="11" t="s">
        <v>3</v>
      </c>
      <c r="O42" s="11">
        <v>2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0</v>
      </c>
      <c r="G43" s="11" t="s">
        <v>94</v>
      </c>
      <c r="H43" s="11" t="s">
        <v>95</v>
      </c>
      <c r="I43" s="11"/>
      <c r="J43" s="11"/>
      <c r="K43" s="11">
        <v>233</v>
      </c>
      <c r="L43" s="11">
        <v>24</v>
      </c>
      <c r="M43" s="11">
        <v>3</v>
      </c>
      <c r="N43" s="11" t="s">
        <v>3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72678.45</v>
      </c>
      <c r="G44" s="11" t="s">
        <v>96</v>
      </c>
      <c r="H44" s="11" t="s">
        <v>97</v>
      </c>
      <c r="I44" s="11"/>
      <c r="J44" s="11"/>
      <c r="K44" s="11">
        <v>210</v>
      </c>
      <c r="L44" s="11">
        <v>25</v>
      </c>
      <c r="M44" s="11">
        <v>3</v>
      </c>
      <c r="N44" s="11" t="s">
        <v>3</v>
      </c>
      <c r="O44" s="11">
        <v>2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38846.800000000003</v>
      </c>
      <c r="G45" s="11" t="s">
        <v>98</v>
      </c>
      <c r="H45" s="11" t="s">
        <v>99</v>
      </c>
      <c r="I45" s="11"/>
      <c r="J45" s="11"/>
      <c r="K45" s="11">
        <v>211</v>
      </c>
      <c r="L45" s="11">
        <v>26</v>
      </c>
      <c r="M45" s="11">
        <v>3</v>
      </c>
      <c r="N45" s="11" t="s">
        <v>3</v>
      </c>
      <c r="O45" s="11">
        <v>2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393371.64</v>
      </c>
      <c r="G46" s="11" t="s">
        <v>100</v>
      </c>
      <c r="H46" s="11" t="s">
        <v>101</v>
      </c>
      <c r="I46" s="11"/>
      <c r="J46" s="11"/>
      <c r="K46" s="11">
        <v>224</v>
      </c>
      <c r="L46" s="11">
        <v>27</v>
      </c>
      <c r="M46" s="11">
        <v>3</v>
      </c>
      <c r="N46" s="11" t="s">
        <v>3</v>
      </c>
      <c r="O46" s="11">
        <v>2</v>
      </c>
      <c r="P46" s="11"/>
    </row>
    <row r="47" spans="1:16" x14ac:dyDescent="0.2">
      <c r="A47" s="11">
        <v>50</v>
      </c>
      <c r="B47" s="11">
        <v>1</v>
      </c>
      <c r="C47" s="11">
        <v>0</v>
      </c>
      <c r="D47" s="11">
        <v>2</v>
      </c>
      <c r="E47" s="11">
        <v>0</v>
      </c>
      <c r="F47" s="11">
        <v>86541.759999999995</v>
      </c>
      <c r="G47" s="11" t="s">
        <v>318</v>
      </c>
      <c r="H47" s="11" t="s">
        <v>319</v>
      </c>
      <c r="I47" s="11"/>
      <c r="J47" s="11"/>
      <c r="K47" s="11">
        <v>212</v>
      </c>
      <c r="L47" s="11">
        <v>28</v>
      </c>
      <c r="M47" s="11">
        <v>0</v>
      </c>
      <c r="N47" s="11" t="s">
        <v>3</v>
      </c>
      <c r="O47" s="11">
        <v>2</v>
      </c>
      <c r="P47" s="11"/>
    </row>
    <row r="48" spans="1:16" x14ac:dyDescent="0.2">
      <c r="A48" s="11">
        <v>50</v>
      </c>
      <c r="B48" s="11">
        <v>1</v>
      </c>
      <c r="C48" s="11">
        <v>0</v>
      </c>
      <c r="D48" s="11">
        <v>2</v>
      </c>
      <c r="E48" s="11">
        <v>0</v>
      </c>
      <c r="F48" s="11">
        <v>479913.4</v>
      </c>
      <c r="G48" s="11" t="s">
        <v>320</v>
      </c>
      <c r="H48" s="11" t="s">
        <v>321</v>
      </c>
      <c r="I48" s="11"/>
      <c r="J48" s="11"/>
      <c r="K48" s="11">
        <v>212</v>
      </c>
      <c r="L48" s="11">
        <v>29</v>
      </c>
      <c r="M48" s="11">
        <v>0</v>
      </c>
      <c r="N48" s="11" t="s">
        <v>3</v>
      </c>
      <c r="O48" s="11">
        <v>2</v>
      </c>
      <c r="P48" s="11"/>
    </row>
    <row r="50" spans="1:50" x14ac:dyDescent="0.2">
      <c r="A50" s="2">
        <v>-1</v>
      </c>
    </row>
    <row r="53" spans="1:50" x14ac:dyDescent="0.2">
      <c r="A53" s="12">
        <v>75</v>
      </c>
      <c r="B53" s="12" t="s">
        <v>388</v>
      </c>
      <c r="C53" s="12">
        <v>2026</v>
      </c>
      <c r="D53" s="12">
        <v>0</v>
      </c>
      <c r="E53" s="12">
        <v>3</v>
      </c>
      <c r="F53" s="12">
        <v>1</v>
      </c>
      <c r="G53" s="12">
        <v>0</v>
      </c>
      <c r="H53" s="12">
        <v>1</v>
      </c>
      <c r="I53" s="12">
        <v>0</v>
      </c>
      <c r="J53" s="12">
        <v>3</v>
      </c>
      <c r="K53" s="12">
        <v>0</v>
      </c>
      <c r="L53" s="12">
        <v>0</v>
      </c>
      <c r="M53" s="12">
        <v>0</v>
      </c>
      <c r="N53" s="12">
        <v>92701116</v>
      </c>
      <c r="O53" s="12">
        <v>1</v>
      </c>
    </row>
    <row r="54" spans="1:50" x14ac:dyDescent="0.2">
      <c r="A54" s="13">
        <v>2</v>
      </c>
      <c r="B54" s="13" t="s">
        <v>389</v>
      </c>
      <c r="C54" s="13" t="s">
        <v>390</v>
      </c>
      <c r="D54" s="13">
        <v>0</v>
      </c>
      <c r="E54" s="13">
        <v>0</v>
      </c>
      <c r="F54" s="13">
        <v>0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>
        <v>92701117</v>
      </c>
    </row>
    <row r="55" spans="1:50" x14ac:dyDescent="0.2">
      <c r="A55" s="13">
        <v>1</v>
      </c>
      <c r="B55" s="13" t="s">
        <v>391</v>
      </c>
      <c r="C55" s="13" t="s">
        <v>392</v>
      </c>
      <c r="D55" s="13">
        <v>2026</v>
      </c>
      <c r="E55" s="13">
        <v>3</v>
      </c>
      <c r="F55" s="13">
        <v>1</v>
      </c>
      <c r="G55" s="13">
        <v>1</v>
      </c>
      <c r="H55" s="13">
        <v>0</v>
      </c>
      <c r="I55" s="13">
        <v>2</v>
      </c>
      <c r="J55" s="13">
        <v>1</v>
      </c>
      <c r="K55" s="13">
        <v>1</v>
      </c>
      <c r="L55" s="13">
        <v>1</v>
      </c>
      <c r="M55" s="13">
        <v>1</v>
      </c>
      <c r="N55" s="13">
        <v>1</v>
      </c>
      <c r="O55" s="13">
        <v>1</v>
      </c>
      <c r="P55" s="13">
        <v>1</v>
      </c>
      <c r="Q55" s="13">
        <v>1</v>
      </c>
      <c r="R55" s="13" t="s">
        <v>3</v>
      </c>
      <c r="S55" s="13" t="s">
        <v>3</v>
      </c>
      <c r="T55" s="13" t="s">
        <v>3</v>
      </c>
      <c r="U55" s="13" t="s">
        <v>3</v>
      </c>
      <c r="V55" s="13" t="s">
        <v>3</v>
      </c>
      <c r="W55" s="13" t="s">
        <v>3</v>
      </c>
      <c r="X55" s="13" t="s">
        <v>3</v>
      </c>
      <c r="Y55" s="13" t="s">
        <v>3</v>
      </c>
      <c r="Z55" s="13" t="s">
        <v>3</v>
      </c>
      <c r="AA55" s="13" t="s">
        <v>3</v>
      </c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>
        <v>92701118</v>
      </c>
      <c r="AO55" s="13" t="s">
        <v>393</v>
      </c>
      <c r="AP55" s="13" t="s">
        <v>394</v>
      </c>
      <c r="AQ55" s="13">
        <v>46078</v>
      </c>
      <c r="AR55" s="13">
        <v>409</v>
      </c>
      <c r="AS55" s="13" t="s">
        <v>395</v>
      </c>
      <c r="AT55" s="13" t="s">
        <v>3</v>
      </c>
      <c r="AU55" s="13" t="s">
        <v>394</v>
      </c>
      <c r="AV55" s="13">
        <v>45957</v>
      </c>
      <c r="AW55" s="13">
        <v>23615</v>
      </c>
      <c r="AX55" s="13" t="s">
        <v>396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257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92701116</v>
      </c>
      <c r="C1">
        <v>92701181</v>
      </c>
      <c r="D1">
        <v>89480503</v>
      </c>
      <c r="E1">
        <v>117</v>
      </c>
      <c r="F1">
        <v>1</v>
      </c>
      <c r="G1">
        <v>1</v>
      </c>
      <c r="H1">
        <v>1</v>
      </c>
      <c r="I1" t="s">
        <v>398</v>
      </c>
      <c r="J1" t="s">
        <v>3</v>
      </c>
      <c r="K1" t="s">
        <v>399</v>
      </c>
      <c r="L1">
        <v>1191</v>
      </c>
      <c r="N1">
        <v>1013</v>
      </c>
      <c r="O1" t="s">
        <v>400</v>
      </c>
      <c r="P1" t="s">
        <v>400</v>
      </c>
      <c r="Q1">
        <v>1</v>
      </c>
      <c r="W1">
        <v>0</v>
      </c>
      <c r="X1">
        <v>1426738182</v>
      </c>
      <c r="Y1">
        <f>(AT1*ROUND((0.15+1),7))</f>
        <v>446.78649999999993</v>
      </c>
      <c r="AA1">
        <v>0</v>
      </c>
      <c r="AB1">
        <v>0</v>
      </c>
      <c r="AC1">
        <v>0</v>
      </c>
      <c r="AD1">
        <v>649.29999999999995</v>
      </c>
      <c r="AE1">
        <v>0</v>
      </c>
      <c r="AF1">
        <v>0</v>
      </c>
      <c r="AG1">
        <v>0</v>
      </c>
      <c r="AH1">
        <v>649.29999999999995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388.51</v>
      </c>
      <c r="AU1" t="s">
        <v>23</v>
      </c>
      <c r="AV1">
        <v>1</v>
      </c>
      <c r="AW1">
        <v>2</v>
      </c>
      <c r="AX1">
        <v>92701187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252259.54299999998</v>
      </c>
      <c r="BN1">
        <v>388.51</v>
      </c>
      <c r="BO1">
        <v>0</v>
      </c>
      <c r="BP1">
        <v>1</v>
      </c>
      <c r="BQ1">
        <v>0</v>
      </c>
      <c r="BR1">
        <v>0</v>
      </c>
      <c r="BS1">
        <v>0</v>
      </c>
      <c r="BT1">
        <v>290098.47444999998</v>
      </c>
      <c r="BU1">
        <v>446.78649999999999</v>
      </c>
      <c r="BV1">
        <v>0</v>
      </c>
      <c r="BW1">
        <v>1</v>
      </c>
      <c r="CU1">
        <f>ROUND(AT1*Source!I28*AH1*AL1,2)</f>
        <v>17658.169999999998</v>
      </c>
      <c r="CV1">
        <f>ROUND(Y1*Source!I28,7)</f>
        <v>31.275054999999998</v>
      </c>
      <c r="CW1">
        <v>0</v>
      </c>
      <c r="CX1">
        <f>ROUND(Y1*Source!I28,7)</f>
        <v>31.275054999999998</v>
      </c>
      <c r="CY1">
        <f>AD1</f>
        <v>649.29999999999995</v>
      </c>
      <c r="CZ1">
        <f>AH1</f>
        <v>649.29999999999995</v>
      </c>
      <c r="DA1">
        <f>AL1</f>
        <v>1</v>
      </c>
      <c r="DB1">
        <f>ROUND((ROUND(AT1*CZ1,2)*ROUND((0.15+1),7)),6)</f>
        <v>290098.47100000002</v>
      </c>
      <c r="DC1">
        <f>ROUND((ROUND(AT1*AG1,2)*ROUND((0.15+1),7)),6)</f>
        <v>0</v>
      </c>
      <c r="DD1" t="s">
        <v>3</v>
      </c>
      <c r="DE1" t="s">
        <v>3</v>
      </c>
      <c r="DF1">
        <f>ROUND(ROUND(AE1,2)*CX1,2)</f>
        <v>0</v>
      </c>
      <c r="DG1">
        <f t="shared" ref="DG1:DG43" si="0">ROUND(ROUND(AF1,2)*CX1,2)</f>
        <v>0</v>
      </c>
      <c r="DH1">
        <f t="shared" ref="DH1:DH64" si="1">ROUND(ROUND(AG1,2)*CX1,2)</f>
        <v>0</v>
      </c>
      <c r="DI1">
        <f t="shared" ref="DI1:DI64" si="2">ROUND(ROUND(AH1,2)*CX1,2)</f>
        <v>20306.89</v>
      </c>
      <c r="DJ1">
        <f>DI1</f>
        <v>20306.89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92701116</v>
      </c>
      <c r="C2">
        <v>92701181</v>
      </c>
      <c r="D2">
        <v>89554835</v>
      </c>
      <c r="E2">
        <v>1</v>
      </c>
      <c r="F2">
        <v>1</v>
      </c>
      <c r="G2">
        <v>1</v>
      </c>
      <c r="H2">
        <v>3</v>
      </c>
      <c r="I2" t="s">
        <v>401</v>
      </c>
      <c r="J2" t="s">
        <v>402</v>
      </c>
      <c r="K2" t="s">
        <v>403</v>
      </c>
      <c r="L2">
        <v>1339</v>
      </c>
      <c r="N2">
        <v>1007</v>
      </c>
      <c r="O2" t="s">
        <v>113</v>
      </c>
      <c r="P2" t="s">
        <v>113</v>
      </c>
      <c r="Q2">
        <v>1</v>
      </c>
      <c r="W2">
        <v>0</v>
      </c>
      <c r="X2">
        <v>1964556667</v>
      </c>
      <c r="Y2">
        <f>AT2</f>
        <v>12.3</v>
      </c>
      <c r="AA2">
        <v>54.64</v>
      </c>
      <c r="AB2">
        <v>0</v>
      </c>
      <c r="AC2">
        <v>0</v>
      </c>
      <c r="AD2">
        <v>0</v>
      </c>
      <c r="AE2">
        <v>35.71</v>
      </c>
      <c r="AF2">
        <v>0</v>
      </c>
      <c r="AG2">
        <v>0</v>
      </c>
      <c r="AH2">
        <v>0</v>
      </c>
      <c r="AI2">
        <v>1.53</v>
      </c>
      <c r="AJ2">
        <v>1</v>
      </c>
      <c r="AK2">
        <v>1</v>
      </c>
      <c r="AL2">
        <v>1</v>
      </c>
      <c r="AM2">
        <v>2</v>
      </c>
      <c r="AN2">
        <v>0</v>
      </c>
      <c r="AO2">
        <v>0</v>
      </c>
      <c r="AP2">
        <v>0</v>
      </c>
      <c r="AQ2">
        <v>1</v>
      </c>
      <c r="AR2">
        <v>0</v>
      </c>
      <c r="AS2" t="s">
        <v>3</v>
      </c>
      <c r="AT2">
        <v>12.3</v>
      </c>
      <c r="AU2" t="s">
        <v>3</v>
      </c>
      <c r="AV2">
        <v>0</v>
      </c>
      <c r="AW2">
        <v>2</v>
      </c>
      <c r="AX2">
        <v>92701188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439.23300000000006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439.23300000000006</v>
      </c>
      <c r="BR2">
        <v>0</v>
      </c>
      <c r="BS2">
        <v>0</v>
      </c>
      <c r="BT2">
        <v>0</v>
      </c>
      <c r="BU2">
        <v>0</v>
      </c>
      <c r="BV2">
        <v>0</v>
      </c>
      <c r="BW2">
        <v>1</v>
      </c>
      <c r="CV2">
        <v>0</v>
      </c>
      <c r="CW2">
        <v>0</v>
      </c>
      <c r="CX2">
        <f>ROUND(Y2*Source!I28,7)</f>
        <v>0.86099999999999999</v>
      </c>
      <c r="CY2">
        <f>AA2</f>
        <v>54.64</v>
      </c>
      <c r="CZ2">
        <f>AE2</f>
        <v>35.71</v>
      </c>
      <c r="DA2">
        <f>AI2</f>
        <v>1.53</v>
      </c>
      <c r="DB2">
        <f>ROUND(ROUND(AT2*CZ2,2),6)</f>
        <v>439.23</v>
      </c>
      <c r="DC2">
        <f>ROUND(ROUND(AT2*AG2,2),6)</f>
        <v>0</v>
      </c>
      <c r="DD2" t="s">
        <v>3</v>
      </c>
      <c r="DE2" t="s">
        <v>3</v>
      </c>
      <c r="DF2">
        <f>ROUND(ROUND(AE2*AI2,2)*CX2,2)</f>
        <v>47.05</v>
      </c>
      <c r="DG2">
        <f t="shared" si="0"/>
        <v>0</v>
      </c>
      <c r="DH2">
        <f t="shared" si="1"/>
        <v>0</v>
      </c>
      <c r="DI2">
        <f t="shared" si="2"/>
        <v>0</v>
      </c>
      <c r="DJ2">
        <f>DF2</f>
        <v>47.05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92701116</v>
      </c>
      <c r="C3">
        <v>92701181</v>
      </c>
      <c r="D3">
        <v>89555307</v>
      </c>
      <c r="E3">
        <v>1</v>
      </c>
      <c r="F3">
        <v>1</v>
      </c>
      <c r="G3">
        <v>1</v>
      </c>
      <c r="H3">
        <v>3</v>
      </c>
      <c r="I3" t="s">
        <v>404</v>
      </c>
      <c r="J3" t="s">
        <v>405</v>
      </c>
      <c r="K3" t="s">
        <v>406</v>
      </c>
      <c r="L3">
        <v>1346</v>
      </c>
      <c r="N3">
        <v>1009</v>
      </c>
      <c r="O3" t="s">
        <v>223</v>
      </c>
      <c r="P3" t="s">
        <v>223</v>
      </c>
      <c r="Q3">
        <v>1</v>
      </c>
      <c r="W3">
        <v>0</v>
      </c>
      <c r="X3">
        <v>1959640129</v>
      </c>
      <c r="Y3">
        <f>AT3</f>
        <v>5</v>
      </c>
      <c r="AA3">
        <v>170.77</v>
      </c>
      <c r="AB3">
        <v>0</v>
      </c>
      <c r="AC3">
        <v>0</v>
      </c>
      <c r="AD3">
        <v>0</v>
      </c>
      <c r="AE3">
        <v>128.4</v>
      </c>
      <c r="AF3">
        <v>0</v>
      </c>
      <c r="AG3">
        <v>0</v>
      </c>
      <c r="AH3">
        <v>0</v>
      </c>
      <c r="AI3">
        <v>1.33</v>
      </c>
      <c r="AJ3">
        <v>1</v>
      </c>
      <c r="AK3">
        <v>1</v>
      </c>
      <c r="AL3">
        <v>1</v>
      </c>
      <c r="AM3">
        <v>2</v>
      </c>
      <c r="AN3">
        <v>0</v>
      </c>
      <c r="AO3">
        <v>0</v>
      </c>
      <c r="AP3">
        <v>0</v>
      </c>
      <c r="AQ3">
        <v>1</v>
      </c>
      <c r="AR3">
        <v>0</v>
      </c>
      <c r="AS3" t="s">
        <v>3</v>
      </c>
      <c r="AT3">
        <v>5</v>
      </c>
      <c r="AU3" t="s">
        <v>3</v>
      </c>
      <c r="AV3">
        <v>0</v>
      </c>
      <c r="AW3">
        <v>2</v>
      </c>
      <c r="AX3">
        <v>92701189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642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642</v>
      </c>
      <c r="BR3">
        <v>0</v>
      </c>
      <c r="BS3">
        <v>0</v>
      </c>
      <c r="BT3">
        <v>0</v>
      </c>
      <c r="BU3">
        <v>0</v>
      </c>
      <c r="BV3">
        <v>0</v>
      </c>
      <c r="BW3">
        <v>1</v>
      </c>
      <c r="CV3">
        <v>0</v>
      </c>
      <c r="CW3">
        <v>0</v>
      </c>
      <c r="CX3">
        <f>ROUND(Y3*Source!I28,7)</f>
        <v>0.35</v>
      </c>
      <c r="CY3">
        <f>AA3</f>
        <v>170.77</v>
      </c>
      <c r="CZ3">
        <f>AE3</f>
        <v>128.4</v>
      </c>
      <c r="DA3">
        <f>AI3</f>
        <v>1.33</v>
      </c>
      <c r="DB3">
        <f>ROUND(ROUND(AT3*CZ3,2),6)</f>
        <v>642</v>
      </c>
      <c r="DC3">
        <f>ROUND(ROUND(AT3*AG3,2),6)</f>
        <v>0</v>
      </c>
      <c r="DD3" t="s">
        <v>3</v>
      </c>
      <c r="DE3" t="s">
        <v>3</v>
      </c>
      <c r="DF3">
        <f>ROUND(ROUND(AE3*AI3,2)*CX3,2)</f>
        <v>59.77</v>
      </c>
      <c r="DG3">
        <f t="shared" si="0"/>
        <v>0</v>
      </c>
      <c r="DH3">
        <f t="shared" si="1"/>
        <v>0</v>
      </c>
      <c r="DI3">
        <f t="shared" si="2"/>
        <v>0</v>
      </c>
      <c r="DJ3">
        <f>DF3</f>
        <v>59.77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ROW(Source!A28)</f>
        <v>28</v>
      </c>
      <c r="B4">
        <v>92701116</v>
      </c>
      <c r="C4">
        <v>92701181</v>
      </c>
      <c r="D4">
        <v>89573541</v>
      </c>
      <c r="E4">
        <v>1</v>
      </c>
      <c r="F4">
        <v>1</v>
      </c>
      <c r="G4">
        <v>1</v>
      </c>
      <c r="H4">
        <v>3</v>
      </c>
      <c r="I4" t="s">
        <v>407</v>
      </c>
      <c r="J4" t="s">
        <v>408</v>
      </c>
      <c r="K4" t="s">
        <v>409</v>
      </c>
      <c r="L4">
        <v>1346</v>
      </c>
      <c r="N4">
        <v>1009</v>
      </c>
      <c r="O4" t="s">
        <v>223</v>
      </c>
      <c r="P4" t="s">
        <v>223</v>
      </c>
      <c r="Q4">
        <v>1</v>
      </c>
      <c r="W4">
        <v>0</v>
      </c>
      <c r="X4">
        <v>291254868</v>
      </c>
      <c r="Y4">
        <f>AT4</f>
        <v>12</v>
      </c>
      <c r="AA4">
        <v>111.83</v>
      </c>
      <c r="AB4">
        <v>0</v>
      </c>
      <c r="AC4">
        <v>0</v>
      </c>
      <c r="AD4">
        <v>0</v>
      </c>
      <c r="AE4">
        <v>79.88</v>
      </c>
      <c r="AF4">
        <v>0</v>
      </c>
      <c r="AG4">
        <v>0</v>
      </c>
      <c r="AH4">
        <v>0</v>
      </c>
      <c r="AI4">
        <v>1.4</v>
      </c>
      <c r="AJ4">
        <v>1</v>
      </c>
      <c r="AK4">
        <v>1</v>
      </c>
      <c r="AL4">
        <v>1</v>
      </c>
      <c r="AM4">
        <v>2</v>
      </c>
      <c r="AN4">
        <v>0</v>
      </c>
      <c r="AO4">
        <v>0</v>
      </c>
      <c r="AP4">
        <v>0</v>
      </c>
      <c r="AQ4">
        <v>1</v>
      </c>
      <c r="AR4">
        <v>0</v>
      </c>
      <c r="AS4" t="s">
        <v>3</v>
      </c>
      <c r="AT4">
        <v>12</v>
      </c>
      <c r="AU4" t="s">
        <v>3</v>
      </c>
      <c r="AV4">
        <v>0</v>
      </c>
      <c r="AW4">
        <v>2</v>
      </c>
      <c r="AX4">
        <v>92701190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958.56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958.56</v>
      </c>
      <c r="BR4">
        <v>0</v>
      </c>
      <c r="BS4">
        <v>0</v>
      </c>
      <c r="BT4">
        <v>0</v>
      </c>
      <c r="BU4">
        <v>0</v>
      </c>
      <c r="BV4">
        <v>0</v>
      </c>
      <c r="BW4">
        <v>1</v>
      </c>
      <c r="CV4">
        <v>0</v>
      </c>
      <c r="CW4">
        <v>0</v>
      </c>
      <c r="CX4">
        <f>ROUND(Y4*Source!I28,7)</f>
        <v>0.84</v>
      </c>
      <c r="CY4">
        <f>AA4</f>
        <v>111.83</v>
      </c>
      <c r="CZ4">
        <f>AE4</f>
        <v>79.88</v>
      </c>
      <c r="DA4">
        <f>AI4</f>
        <v>1.4</v>
      </c>
      <c r="DB4">
        <f>ROUND(ROUND(AT4*CZ4,2),6)</f>
        <v>958.56</v>
      </c>
      <c r="DC4">
        <f>ROUND(ROUND(AT4*AG4,2),6)</f>
        <v>0</v>
      </c>
      <c r="DD4" t="s">
        <v>3</v>
      </c>
      <c r="DE4" t="s">
        <v>3</v>
      </c>
      <c r="DF4">
        <f>ROUND(ROUND(AE4*AI4,2)*CX4,2)</f>
        <v>93.94</v>
      </c>
      <c r="DG4">
        <f t="shared" si="0"/>
        <v>0</v>
      </c>
      <c r="DH4">
        <f t="shared" si="1"/>
        <v>0</v>
      </c>
      <c r="DI4">
        <f t="shared" si="2"/>
        <v>0</v>
      </c>
      <c r="DJ4">
        <f>DF4</f>
        <v>93.94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ROW(Source!A28)</f>
        <v>28</v>
      </c>
      <c r="B5">
        <v>92701116</v>
      </c>
      <c r="C5">
        <v>92701181</v>
      </c>
      <c r="D5">
        <v>89573826</v>
      </c>
      <c r="E5">
        <v>1</v>
      </c>
      <c r="F5">
        <v>1</v>
      </c>
      <c r="G5">
        <v>1</v>
      </c>
      <c r="H5">
        <v>3</v>
      </c>
      <c r="I5" t="s">
        <v>410</v>
      </c>
      <c r="J5" t="s">
        <v>411</v>
      </c>
      <c r="K5" t="s">
        <v>412</v>
      </c>
      <c r="L5">
        <v>1348</v>
      </c>
      <c r="N5">
        <v>1009</v>
      </c>
      <c r="O5" t="s">
        <v>125</v>
      </c>
      <c r="P5" t="s">
        <v>125</v>
      </c>
      <c r="Q5">
        <v>1000</v>
      </c>
      <c r="W5">
        <v>0</v>
      </c>
      <c r="X5">
        <v>-147713002</v>
      </c>
      <c r="Y5">
        <f>AT5</f>
        <v>5.0000000000000001E-3</v>
      </c>
      <c r="AA5">
        <v>72836.649999999994</v>
      </c>
      <c r="AB5">
        <v>0</v>
      </c>
      <c r="AC5">
        <v>0</v>
      </c>
      <c r="AD5">
        <v>0</v>
      </c>
      <c r="AE5">
        <v>60697.21</v>
      </c>
      <c r="AF5">
        <v>0</v>
      </c>
      <c r="AG5">
        <v>0</v>
      </c>
      <c r="AH5">
        <v>0</v>
      </c>
      <c r="AI5">
        <v>1.2</v>
      </c>
      <c r="AJ5">
        <v>1</v>
      </c>
      <c r="AK5">
        <v>1</v>
      </c>
      <c r="AL5">
        <v>1</v>
      </c>
      <c r="AM5">
        <v>2</v>
      </c>
      <c r="AN5">
        <v>0</v>
      </c>
      <c r="AO5">
        <v>0</v>
      </c>
      <c r="AP5">
        <v>0</v>
      </c>
      <c r="AQ5">
        <v>1</v>
      </c>
      <c r="AR5">
        <v>0</v>
      </c>
      <c r="AS5" t="s">
        <v>3</v>
      </c>
      <c r="AT5">
        <v>5.0000000000000001E-3</v>
      </c>
      <c r="AU5" t="s">
        <v>3</v>
      </c>
      <c r="AV5">
        <v>0</v>
      </c>
      <c r="AW5">
        <v>2</v>
      </c>
      <c r="AX5">
        <v>92701191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303.48604999999998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303.48604999999998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CV5">
        <v>0</v>
      </c>
      <c r="CW5">
        <v>0</v>
      </c>
      <c r="CX5">
        <f>ROUND(Y5*Source!I28,7)</f>
        <v>3.5E-4</v>
      </c>
      <c r="CY5">
        <f>AA5</f>
        <v>72836.649999999994</v>
      </c>
      <c r="CZ5">
        <f>AE5</f>
        <v>60697.21</v>
      </c>
      <c r="DA5">
        <f>AI5</f>
        <v>1.2</v>
      </c>
      <c r="DB5">
        <f>ROUND(ROUND(AT5*CZ5,2),6)</f>
        <v>303.49</v>
      </c>
      <c r="DC5">
        <f>ROUND(ROUND(AT5*AG5,2),6)</f>
        <v>0</v>
      </c>
      <c r="DD5" t="s">
        <v>3</v>
      </c>
      <c r="DE5" t="s">
        <v>3</v>
      </c>
      <c r="DF5">
        <f>ROUND(ROUND(AE5*AI5,2)*CX5,2)</f>
        <v>25.49</v>
      </c>
      <c r="DG5">
        <f t="shared" si="0"/>
        <v>0</v>
      </c>
      <c r="DH5">
        <f t="shared" si="1"/>
        <v>0</v>
      </c>
      <c r="DI5">
        <f t="shared" si="2"/>
        <v>0</v>
      </c>
      <c r="DJ5">
        <f>DF5</f>
        <v>25.49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ROW(Source!A29)</f>
        <v>29</v>
      </c>
      <c r="B6">
        <v>92701116</v>
      </c>
      <c r="C6">
        <v>92701192</v>
      </c>
      <c r="D6">
        <v>89480531</v>
      </c>
      <c r="E6">
        <v>117</v>
      </c>
      <c r="F6">
        <v>1</v>
      </c>
      <c r="G6">
        <v>1</v>
      </c>
      <c r="H6">
        <v>1</v>
      </c>
      <c r="I6" t="s">
        <v>413</v>
      </c>
      <c r="J6" t="s">
        <v>3</v>
      </c>
      <c r="K6" t="s">
        <v>414</v>
      </c>
      <c r="L6">
        <v>1191</v>
      </c>
      <c r="N6">
        <v>1013</v>
      </c>
      <c r="O6" t="s">
        <v>400</v>
      </c>
      <c r="P6" t="s">
        <v>400</v>
      </c>
      <c r="Q6">
        <v>1</v>
      </c>
      <c r="W6">
        <v>0</v>
      </c>
      <c r="X6">
        <v>1522950421</v>
      </c>
      <c r="Y6">
        <f>AT6</f>
        <v>958</v>
      </c>
      <c r="AA6">
        <v>0</v>
      </c>
      <c r="AB6">
        <v>0</v>
      </c>
      <c r="AC6">
        <v>0</v>
      </c>
      <c r="AD6">
        <v>743.6</v>
      </c>
      <c r="AE6">
        <v>0</v>
      </c>
      <c r="AF6">
        <v>0</v>
      </c>
      <c r="AG6">
        <v>0</v>
      </c>
      <c r="AH6">
        <v>743.6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0</v>
      </c>
      <c r="AQ6">
        <v>1</v>
      </c>
      <c r="AR6">
        <v>0</v>
      </c>
      <c r="AS6" t="s">
        <v>3</v>
      </c>
      <c r="AT6">
        <v>958</v>
      </c>
      <c r="AU6" t="s">
        <v>3</v>
      </c>
      <c r="AV6">
        <v>1</v>
      </c>
      <c r="AW6">
        <v>2</v>
      </c>
      <c r="AX6">
        <v>92701194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712368.8</v>
      </c>
      <c r="BN6">
        <v>958</v>
      </c>
      <c r="BO6">
        <v>0</v>
      </c>
      <c r="BP6">
        <v>1</v>
      </c>
      <c r="BQ6">
        <v>0</v>
      </c>
      <c r="BR6">
        <v>0</v>
      </c>
      <c r="BS6">
        <v>0</v>
      </c>
      <c r="BT6">
        <v>712368.8</v>
      </c>
      <c r="BU6">
        <v>958</v>
      </c>
      <c r="BV6">
        <v>0</v>
      </c>
      <c r="BW6">
        <v>1</v>
      </c>
      <c r="CU6">
        <f>ROUND(AT6*Source!I29*AH6*AL6,2)</f>
        <v>49865.82</v>
      </c>
      <c r="CV6">
        <f>ROUND(Y6*Source!I29,7)</f>
        <v>67.06</v>
      </c>
      <c r="CW6">
        <v>0</v>
      </c>
      <c r="CX6">
        <f>ROUND(Y6*Source!I29,7)</f>
        <v>67.06</v>
      </c>
      <c r="CY6">
        <f>AD6</f>
        <v>743.6</v>
      </c>
      <c r="CZ6">
        <f>AH6</f>
        <v>743.6</v>
      </c>
      <c r="DA6">
        <f>AL6</f>
        <v>1</v>
      </c>
      <c r="DB6">
        <f>ROUND(ROUND(AT6*CZ6,2),6)</f>
        <v>712368.8</v>
      </c>
      <c r="DC6">
        <f>ROUND(ROUND(AT6*AG6,2),6)</f>
        <v>0</v>
      </c>
      <c r="DD6" t="s">
        <v>3</v>
      </c>
      <c r="DE6" t="s">
        <v>3</v>
      </c>
      <c r="DF6">
        <f>ROUND(ROUND(AE6,2)*CX6,2)</f>
        <v>0</v>
      </c>
      <c r="DG6">
        <f t="shared" si="0"/>
        <v>0</v>
      </c>
      <c r="DH6">
        <f t="shared" si="1"/>
        <v>0</v>
      </c>
      <c r="DI6">
        <f t="shared" si="2"/>
        <v>49865.82</v>
      </c>
      <c r="DJ6">
        <f>DI6</f>
        <v>49865.82</v>
      </c>
      <c r="DK6">
        <v>1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ROW(Source!A30)</f>
        <v>30</v>
      </c>
      <c r="B7">
        <v>92701116</v>
      </c>
      <c r="C7">
        <v>92701195</v>
      </c>
      <c r="D7">
        <v>89480503</v>
      </c>
      <c r="E7">
        <v>117</v>
      </c>
      <c r="F7">
        <v>1</v>
      </c>
      <c r="G7">
        <v>1</v>
      </c>
      <c r="H7">
        <v>1</v>
      </c>
      <c r="I7" t="s">
        <v>398</v>
      </c>
      <c r="J7" t="s">
        <v>3</v>
      </c>
      <c r="K7" t="s">
        <v>399</v>
      </c>
      <c r="L7">
        <v>1191</v>
      </c>
      <c r="N7">
        <v>1013</v>
      </c>
      <c r="O7" t="s">
        <v>400</v>
      </c>
      <c r="P7" t="s">
        <v>400</v>
      </c>
      <c r="Q7">
        <v>1</v>
      </c>
      <c r="W7">
        <v>0</v>
      </c>
      <c r="X7">
        <v>1426738182</v>
      </c>
      <c r="Y7">
        <f>(AT7*ROUND((0.15+1),7))</f>
        <v>205.28649999999996</v>
      </c>
      <c r="AA7">
        <v>0</v>
      </c>
      <c r="AB7">
        <v>0</v>
      </c>
      <c r="AC7">
        <v>0</v>
      </c>
      <c r="AD7">
        <v>649.29999999999995</v>
      </c>
      <c r="AE7">
        <v>0</v>
      </c>
      <c r="AF7">
        <v>0</v>
      </c>
      <c r="AG7">
        <v>0</v>
      </c>
      <c r="AH7">
        <v>649.29999999999995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178.51</v>
      </c>
      <c r="AU7" t="s">
        <v>23</v>
      </c>
      <c r="AV7">
        <v>1</v>
      </c>
      <c r="AW7">
        <v>2</v>
      </c>
      <c r="AX7">
        <v>92701201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115906.54299999999</v>
      </c>
      <c r="BN7">
        <v>178.51</v>
      </c>
      <c r="BO7">
        <v>0</v>
      </c>
      <c r="BP7">
        <v>1</v>
      </c>
      <c r="BQ7">
        <v>0</v>
      </c>
      <c r="BR7">
        <v>0</v>
      </c>
      <c r="BS7">
        <v>0</v>
      </c>
      <c r="BT7">
        <v>133292.52445</v>
      </c>
      <c r="BU7">
        <v>205.28649999999999</v>
      </c>
      <c r="BV7">
        <v>0</v>
      </c>
      <c r="BW7">
        <v>1</v>
      </c>
      <c r="CU7">
        <f>ROUND(AT7*Source!I30*AH7*AL7,2)</f>
        <v>5795.33</v>
      </c>
      <c r="CV7">
        <f>ROUND(Y7*Source!I30,7)</f>
        <v>10.264324999999999</v>
      </c>
      <c r="CW7">
        <v>0</v>
      </c>
      <c r="CX7">
        <f>ROUND(Y7*Source!I30,7)</f>
        <v>10.264324999999999</v>
      </c>
      <c r="CY7">
        <f>AD7</f>
        <v>649.29999999999995</v>
      </c>
      <c r="CZ7">
        <f>AH7</f>
        <v>649.29999999999995</v>
      </c>
      <c r="DA7">
        <f>AL7</f>
        <v>1</v>
      </c>
      <c r="DB7">
        <f>ROUND((ROUND(AT7*CZ7,2)*ROUND((0.15+1),7)),6)</f>
        <v>133292.52100000001</v>
      </c>
      <c r="DC7">
        <f>ROUND((ROUND(AT7*AG7,2)*ROUND((0.15+1),7)),6)</f>
        <v>0</v>
      </c>
      <c r="DD7" t="s">
        <v>3</v>
      </c>
      <c r="DE7" t="s">
        <v>3</v>
      </c>
      <c r="DF7">
        <f>ROUND(ROUND(AE7,2)*CX7,2)</f>
        <v>0</v>
      </c>
      <c r="DG7">
        <f t="shared" si="0"/>
        <v>0</v>
      </c>
      <c r="DH7">
        <f t="shared" si="1"/>
        <v>0</v>
      </c>
      <c r="DI7">
        <f t="shared" si="2"/>
        <v>6664.63</v>
      </c>
      <c r="DJ7">
        <f>DI7</f>
        <v>6664.63</v>
      </c>
      <c r="DK7">
        <v>1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ROW(Source!A30)</f>
        <v>30</v>
      </c>
      <c r="B8">
        <v>92701116</v>
      </c>
      <c r="C8">
        <v>92701195</v>
      </c>
      <c r="D8">
        <v>89554835</v>
      </c>
      <c r="E8">
        <v>1</v>
      </c>
      <c r="F8">
        <v>1</v>
      </c>
      <c r="G8">
        <v>1</v>
      </c>
      <c r="H8">
        <v>3</v>
      </c>
      <c r="I8" t="s">
        <v>401</v>
      </c>
      <c r="J8" t="s">
        <v>402</v>
      </c>
      <c r="K8" t="s">
        <v>403</v>
      </c>
      <c r="L8">
        <v>1339</v>
      </c>
      <c r="N8">
        <v>1007</v>
      </c>
      <c r="O8" t="s">
        <v>113</v>
      </c>
      <c r="P8" t="s">
        <v>113</v>
      </c>
      <c r="Q8">
        <v>1</v>
      </c>
      <c r="W8">
        <v>0</v>
      </c>
      <c r="X8">
        <v>1964556667</v>
      </c>
      <c r="Y8">
        <f>AT8</f>
        <v>4.2</v>
      </c>
      <c r="AA8">
        <v>54.64</v>
      </c>
      <c r="AB8">
        <v>0</v>
      </c>
      <c r="AC8">
        <v>0</v>
      </c>
      <c r="AD8">
        <v>0</v>
      </c>
      <c r="AE8">
        <v>35.71</v>
      </c>
      <c r="AF8">
        <v>0</v>
      </c>
      <c r="AG8">
        <v>0</v>
      </c>
      <c r="AH8">
        <v>0</v>
      </c>
      <c r="AI8">
        <v>1.53</v>
      </c>
      <c r="AJ8">
        <v>1</v>
      </c>
      <c r="AK8">
        <v>1</v>
      </c>
      <c r="AL8">
        <v>1</v>
      </c>
      <c r="AM8">
        <v>2</v>
      </c>
      <c r="AN8">
        <v>0</v>
      </c>
      <c r="AO8">
        <v>0</v>
      </c>
      <c r="AP8">
        <v>0</v>
      </c>
      <c r="AQ8">
        <v>1</v>
      </c>
      <c r="AR8">
        <v>0</v>
      </c>
      <c r="AS8" t="s">
        <v>3</v>
      </c>
      <c r="AT8">
        <v>4.2</v>
      </c>
      <c r="AU8" t="s">
        <v>3</v>
      </c>
      <c r="AV8">
        <v>0</v>
      </c>
      <c r="AW8">
        <v>2</v>
      </c>
      <c r="AX8">
        <v>92701202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149.982</v>
      </c>
      <c r="BK8">
        <v>0</v>
      </c>
      <c r="BL8">
        <v>0</v>
      </c>
      <c r="BM8">
        <v>0</v>
      </c>
      <c r="BN8">
        <v>0</v>
      </c>
      <c r="BO8">
        <v>0</v>
      </c>
      <c r="BP8">
        <v>1</v>
      </c>
      <c r="BQ8">
        <v>149.982</v>
      </c>
      <c r="BR8">
        <v>0</v>
      </c>
      <c r="BS8">
        <v>0</v>
      </c>
      <c r="BT8">
        <v>0</v>
      </c>
      <c r="BU8">
        <v>0</v>
      </c>
      <c r="BV8">
        <v>0</v>
      </c>
      <c r="BW8">
        <v>1</v>
      </c>
      <c r="CV8">
        <v>0</v>
      </c>
      <c r="CW8">
        <v>0</v>
      </c>
      <c r="CX8">
        <f>ROUND(Y8*Source!I30,7)</f>
        <v>0.21</v>
      </c>
      <c r="CY8">
        <f>AA8</f>
        <v>54.64</v>
      </c>
      <c r="CZ8">
        <f>AE8</f>
        <v>35.71</v>
      </c>
      <c r="DA8">
        <f>AI8</f>
        <v>1.53</v>
      </c>
      <c r="DB8">
        <f>ROUND(ROUND(AT8*CZ8,2),6)</f>
        <v>149.97999999999999</v>
      </c>
      <c r="DC8">
        <f>ROUND(ROUND(AT8*AG8,2),6)</f>
        <v>0</v>
      </c>
      <c r="DD8" t="s">
        <v>3</v>
      </c>
      <c r="DE8" t="s">
        <v>3</v>
      </c>
      <c r="DF8">
        <f>ROUND(ROUND(AE8*AI8,2)*CX8,2)</f>
        <v>11.47</v>
      </c>
      <c r="DG8">
        <f t="shared" si="0"/>
        <v>0</v>
      </c>
      <c r="DH8">
        <f t="shared" si="1"/>
        <v>0</v>
      </c>
      <c r="DI8">
        <f t="shared" si="2"/>
        <v>0</v>
      </c>
      <c r="DJ8">
        <f>DF8</f>
        <v>11.47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ROW(Source!A30)</f>
        <v>30</v>
      </c>
      <c r="B9">
        <v>92701116</v>
      </c>
      <c r="C9">
        <v>92701195</v>
      </c>
      <c r="D9">
        <v>89555307</v>
      </c>
      <c r="E9">
        <v>1</v>
      </c>
      <c r="F9">
        <v>1</v>
      </c>
      <c r="G9">
        <v>1</v>
      </c>
      <c r="H9">
        <v>3</v>
      </c>
      <c r="I9" t="s">
        <v>404</v>
      </c>
      <c r="J9" t="s">
        <v>405</v>
      </c>
      <c r="K9" t="s">
        <v>406</v>
      </c>
      <c r="L9">
        <v>1346</v>
      </c>
      <c r="N9">
        <v>1009</v>
      </c>
      <c r="O9" t="s">
        <v>223</v>
      </c>
      <c r="P9" t="s">
        <v>223</v>
      </c>
      <c r="Q9">
        <v>1</v>
      </c>
      <c r="W9">
        <v>0</v>
      </c>
      <c r="X9">
        <v>1959640129</v>
      </c>
      <c r="Y9">
        <f>AT9</f>
        <v>5</v>
      </c>
      <c r="AA9">
        <v>170.77</v>
      </c>
      <c r="AB9">
        <v>0</v>
      </c>
      <c r="AC9">
        <v>0</v>
      </c>
      <c r="AD9">
        <v>0</v>
      </c>
      <c r="AE9">
        <v>128.4</v>
      </c>
      <c r="AF9">
        <v>0</v>
      </c>
      <c r="AG9">
        <v>0</v>
      </c>
      <c r="AH9">
        <v>0</v>
      </c>
      <c r="AI9">
        <v>1.33</v>
      </c>
      <c r="AJ9">
        <v>1</v>
      </c>
      <c r="AK9">
        <v>1</v>
      </c>
      <c r="AL9">
        <v>1</v>
      </c>
      <c r="AM9">
        <v>2</v>
      </c>
      <c r="AN9">
        <v>0</v>
      </c>
      <c r="AO9">
        <v>0</v>
      </c>
      <c r="AP9">
        <v>0</v>
      </c>
      <c r="AQ9">
        <v>1</v>
      </c>
      <c r="AR9">
        <v>0</v>
      </c>
      <c r="AS9" t="s">
        <v>3</v>
      </c>
      <c r="AT9">
        <v>5</v>
      </c>
      <c r="AU9" t="s">
        <v>3</v>
      </c>
      <c r="AV9">
        <v>0</v>
      </c>
      <c r="AW9">
        <v>2</v>
      </c>
      <c r="AX9">
        <v>92701203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642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642</v>
      </c>
      <c r="BR9">
        <v>0</v>
      </c>
      <c r="BS9">
        <v>0</v>
      </c>
      <c r="BT9">
        <v>0</v>
      </c>
      <c r="BU9">
        <v>0</v>
      </c>
      <c r="BV9">
        <v>0</v>
      </c>
      <c r="BW9">
        <v>1</v>
      </c>
      <c r="CV9">
        <v>0</v>
      </c>
      <c r="CW9">
        <v>0</v>
      </c>
      <c r="CX9">
        <f>ROUND(Y9*Source!I30,7)</f>
        <v>0.25</v>
      </c>
      <c r="CY9">
        <f>AA9</f>
        <v>170.77</v>
      </c>
      <c r="CZ9">
        <f>AE9</f>
        <v>128.4</v>
      </c>
      <c r="DA9">
        <f>AI9</f>
        <v>1.33</v>
      </c>
      <c r="DB9">
        <f>ROUND(ROUND(AT9*CZ9,2),6)</f>
        <v>642</v>
      </c>
      <c r="DC9">
        <f>ROUND(ROUND(AT9*AG9,2),6)</f>
        <v>0</v>
      </c>
      <c r="DD9" t="s">
        <v>3</v>
      </c>
      <c r="DE9" t="s">
        <v>3</v>
      </c>
      <c r="DF9">
        <f>ROUND(ROUND(AE9*AI9,2)*CX9,2)</f>
        <v>42.69</v>
      </c>
      <c r="DG9">
        <f t="shared" si="0"/>
        <v>0</v>
      </c>
      <c r="DH9">
        <f t="shared" si="1"/>
        <v>0</v>
      </c>
      <c r="DI9">
        <f t="shared" si="2"/>
        <v>0</v>
      </c>
      <c r="DJ9">
        <f>DF9</f>
        <v>42.69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ROW(Source!A30)</f>
        <v>30</v>
      </c>
      <c r="B10">
        <v>92701116</v>
      </c>
      <c r="C10">
        <v>92701195</v>
      </c>
      <c r="D10">
        <v>89573541</v>
      </c>
      <c r="E10">
        <v>1</v>
      </c>
      <c r="F10">
        <v>1</v>
      </c>
      <c r="G10">
        <v>1</v>
      </c>
      <c r="H10">
        <v>3</v>
      </c>
      <c r="I10" t="s">
        <v>407</v>
      </c>
      <c r="J10" t="s">
        <v>408</v>
      </c>
      <c r="K10" t="s">
        <v>409</v>
      </c>
      <c r="L10">
        <v>1346</v>
      </c>
      <c r="N10">
        <v>1009</v>
      </c>
      <c r="O10" t="s">
        <v>223</v>
      </c>
      <c r="P10" t="s">
        <v>223</v>
      </c>
      <c r="Q10">
        <v>1</v>
      </c>
      <c r="W10">
        <v>0</v>
      </c>
      <c r="X10">
        <v>291254868</v>
      </c>
      <c r="Y10">
        <f>AT10</f>
        <v>12</v>
      </c>
      <c r="AA10">
        <v>111.83</v>
      </c>
      <c r="AB10">
        <v>0</v>
      </c>
      <c r="AC10">
        <v>0</v>
      </c>
      <c r="AD10">
        <v>0</v>
      </c>
      <c r="AE10">
        <v>79.88</v>
      </c>
      <c r="AF10">
        <v>0</v>
      </c>
      <c r="AG10">
        <v>0</v>
      </c>
      <c r="AH10">
        <v>0</v>
      </c>
      <c r="AI10">
        <v>1.4</v>
      </c>
      <c r="AJ10">
        <v>1</v>
      </c>
      <c r="AK10">
        <v>1</v>
      </c>
      <c r="AL10">
        <v>1</v>
      </c>
      <c r="AM10">
        <v>2</v>
      </c>
      <c r="AN10">
        <v>0</v>
      </c>
      <c r="AO10">
        <v>0</v>
      </c>
      <c r="AP10">
        <v>0</v>
      </c>
      <c r="AQ10">
        <v>1</v>
      </c>
      <c r="AR10">
        <v>0</v>
      </c>
      <c r="AS10" t="s">
        <v>3</v>
      </c>
      <c r="AT10">
        <v>12</v>
      </c>
      <c r="AU10" t="s">
        <v>3</v>
      </c>
      <c r="AV10">
        <v>0</v>
      </c>
      <c r="AW10">
        <v>2</v>
      </c>
      <c r="AX10">
        <v>92701204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958.56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958.56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CV10">
        <v>0</v>
      </c>
      <c r="CW10">
        <v>0</v>
      </c>
      <c r="CX10">
        <f>ROUND(Y10*Source!I30,7)</f>
        <v>0.6</v>
      </c>
      <c r="CY10">
        <f>AA10</f>
        <v>111.83</v>
      </c>
      <c r="CZ10">
        <f>AE10</f>
        <v>79.88</v>
      </c>
      <c r="DA10">
        <f>AI10</f>
        <v>1.4</v>
      </c>
      <c r="DB10">
        <f>ROUND(ROUND(AT10*CZ10,2),6)</f>
        <v>958.56</v>
      </c>
      <c r="DC10">
        <f>ROUND(ROUND(AT10*AG10,2),6)</f>
        <v>0</v>
      </c>
      <c r="DD10" t="s">
        <v>3</v>
      </c>
      <c r="DE10" t="s">
        <v>3</v>
      </c>
      <c r="DF10">
        <f>ROUND(ROUND(AE10*AI10,2)*CX10,2)</f>
        <v>67.099999999999994</v>
      </c>
      <c r="DG10">
        <f t="shared" si="0"/>
        <v>0</v>
      </c>
      <c r="DH10">
        <f t="shared" si="1"/>
        <v>0</v>
      </c>
      <c r="DI10">
        <f t="shared" si="2"/>
        <v>0</v>
      </c>
      <c r="DJ10">
        <f>DF10</f>
        <v>67.099999999999994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ROW(Source!A30)</f>
        <v>30</v>
      </c>
      <c r="B11">
        <v>92701116</v>
      </c>
      <c r="C11">
        <v>92701195</v>
      </c>
      <c r="D11">
        <v>89573826</v>
      </c>
      <c r="E11">
        <v>1</v>
      </c>
      <c r="F11">
        <v>1</v>
      </c>
      <c r="G11">
        <v>1</v>
      </c>
      <c r="H11">
        <v>3</v>
      </c>
      <c r="I11" t="s">
        <v>410</v>
      </c>
      <c r="J11" t="s">
        <v>411</v>
      </c>
      <c r="K11" t="s">
        <v>412</v>
      </c>
      <c r="L11">
        <v>1348</v>
      </c>
      <c r="N11">
        <v>1009</v>
      </c>
      <c r="O11" t="s">
        <v>125</v>
      </c>
      <c r="P11" t="s">
        <v>125</v>
      </c>
      <c r="Q11">
        <v>1000</v>
      </c>
      <c r="W11">
        <v>0</v>
      </c>
      <c r="X11">
        <v>-147713002</v>
      </c>
      <c r="Y11">
        <f>AT11</f>
        <v>5.0000000000000001E-3</v>
      </c>
      <c r="AA11">
        <v>72836.649999999994</v>
      </c>
      <c r="AB11">
        <v>0</v>
      </c>
      <c r="AC11">
        <v>0</v>
      </c>
      <c r="AD11">
        <v>0</v>
      </c>
      <c r="AE11">
        <v>60697.21</v>
      </c>
      <c r="AF11">
        <v>0</v>
      </c>
      <c r="AG11">
        <v>0</v>
      </c>
      <c r="AH11">
        <v>0</v>
      </c>
      <c r="AI11">
        <v>1.2</v>
      </c>
      <c r="AJ11">
        <v>1</v>
      </c>
      <c r="AK11">
        <v>1</v>
      </c>
      <c r="AL11">
        <v>1</v>
      </c>
      <c r="AM11">
        <v>2</v>
      </c>
      <c r="AN11">
        <v>0</v>
      </c>
      <c r="AO11">
        <v>0</v>
      </c>
      <c r="AP11">
        <v>0</v>
      </c>
      <c r="AQ11">
        <v>1</v>
      </c>
      <c r="AR11">
        <v>0</v>
      </c>
      <c r="AS11" t="s">
        <v>3</v>
      </c>
      <c r="AT11">
        <v>5.0000000000000001E-3</v>
      </c>
      <c r="AU11" t="s">
        <v>3</v>
      </c>
      <c r="AV11">
        <v>0</v>
      </c>
      <c r="AW11">
        <v>2</v>
      </c>
      <c r="AX11">
        <v>92701205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303.48604999999998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303.48604999999998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CV11">
        <v>0</v>
      </c>
      <c r="CW11">
        <v>0</v>
      </c>
      <c r="CX11">
        <f>ROUND(Y11*Source!I30,7)</f>
        <v>2.5000000000000001E-4</v>
      </c>
      <c r="CY11">
        <f>AA11</f>
        <v>72836.649999999994</v>
      </c>
      <c r="CZ11">
        <f>AE11</f>
        <v>60697.21</v>
      </c>
      <c r="DA11">
        <f>AI11</f>
        <v>1.2</v>
      </c>
      <c r="DB11">
        <f>ROUND(ROUND(AT11*CZ11,2),6)</f>
        <v>303.49</v>
      </c>
      <c r="DC11">
        <f>ROUND(ROUND(AT11*AG11,2),6)</f>
        <v>0</v>
      </c>
      <c r="DD11" t="s">
        <v>3</v>
      </c>
      <c r="DE11" t="s">
        <v>3</v>
      </c>
      <c r="DF11">
        <f>ROUND(ROUND(AE11*AI11,2)*CX11,2)</f>
        <v>18.21</v>
      </c>
      <c r="DG11">
        <f t="shared" si="0"/>
        <v>0</v>
      </c>
      <c r="DH11">
        <f t="shared" si="1"/>
        <v>0</v>
      </c>
      <c r="DI11">
        <f t="shared" si="2"/>
        <v>0</v>
      </c>
      <c r="DJ11">
        <f>DF11</f>
        <v>18.21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ROW(Source!A31)</f>
        <v>31</v>
      </c>
      <c r="B12">
        <v>92701116</v>
      </c>
      <c r="C12">
        <v>92701206</v>
      </c>
      <c r="D12">
        <v>89480503</v>
      </c>
      <c r="E12">
        <v>117</v>
      </c>
      <c r="F12">
        <v>1</v>
      </c>
      <c r="G12">
        <v>1</v>
      </c>
      <c r="H12">
        <v>1</v>
      </c>
      <c r="I12" t="s">
        <v>398</v>
      </c>
      <c r="J12" t="s">
        <v>3</v>
      </c>
      <c r="K12" t="s">
        <v>399</v>
      </c>
      <c r="L12">
        <v>1191</v>
      </c>
      <c r="N12">
        <v>1013</v>
      </c>
      <c r="O12" t="s">
        <v>400</v>
      </c>
      <c r="P12" t="s">
        <v>400</v>
      </c>
      <c r="Q12">
        <v>1</v>
      </c>
      <c r="W12">
        <v>0</v>
      </c>
      <c r="X12">
        <v>1426738182</v>
      </c>
      <c r="Y12">
        <f>(AT12*ROUND((0.15+1),7))</f>
        <v>301.88649999999996</v>
      </c>
      <c r="AA12">
        <v>0</v>
      </c>
      <c r="AB12">
        <v>0</v>
      </c>
      <c r="AC12">
        <v>0</v>
      </c>
      <c r="AD12">
        <v>649.29999999999995</v>
      </c>
      <c r="AE12">
        <v>0</v>
      </c>
      <c r="AF12">
        <v>0</v>
      </c>
      <c r="AG12">
        <v>0</v>
      </c>
      <c r="AH12">
        <v>649.29999999999995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262.51</v>
      </c>
      <c r="AU12" t="s">
        <v>23</v>
      </c>
      <c r="AV12">
        <v>1</v>
      </c>
      <c r="AW12">
        <v>2</v>
      </c>
      <c r="AX12">
        <v>92701212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170447.74299999999</v>
      </c>
      <c r="BN12">
        <v>262.51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196014.90445</v>
      </c>
      <c r="BU12">
        <v>301.88650000000001</v>
      </c>
      <c r="BV12">
        <v>0</v>
      </c>
      <c r="BW12">
        <v>1</v>
      </c>
      <c r="CU12">
        <f>ROUND(AT12*Source!I31*AH12*AL12,2)</f>
        <v>3408.95</v>
      </c>
      <c r="CV12">
        <f>ROUND(Y12*Source!I31,7)</f>
        <v>6.0377299999999998</v>
      </c>
      <c r="CW12">
        <v>0</v>
      </c>
      <c r="CX12">
        <f>ROUND(Y12*Source!I31,7)</f>
        <v>6.0377299999999998</v>
      </c>
      <c r="CY12">
        <f>AD12</f>
        <v>649.29999999999995</v>
      </c>
      <c r="CZ12">
        <f>AH12</f>
        <v>649.29999999999995</v>
      </c>
      <c r="DA12">
        <f>AL12</f>
        <v>1</v>
      </c>
      <c r="DB12">
        <f>ROUND((ROUND(AT12*CZ12,2)*ROUND((0.15+1),7)),6)</f>
        <v>196014.90100000001</v>
      </c>
      <c r="DC12">
        <f>ROUND((ROUND(AT12*AG12,2)*ROUND((0.15+1),7)),6)</f>
        <v>0</v>
      </c>
      <c r="DD12" t="s">
        <v>3</v>
      </c>
      <c r="DE12" t="s">
        <v>3</v>
      </c>
      <c r="DF12">
        <f>ROUND(ROUND(AE12,2)*CX12,2)</f>
        <v>0</v>
      </c>
      <c r="DG12">
        <f t="shared" si="0"/>
        <v>0</v>
      </c>
      <c r="DH12">
        <f t="shared" si="1"/>
        <v>0</v>
      </c>
      <c r="DI12">
        <f t="shared" si="2"/>
        <v>3920.3</v>
      </c>
      <c r="DJ12">
        <f>DI12</f>
        <v>3920.3</v>
      </c>
      <c r="DK12">
        <v>1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ROW(Source!A31)</f>
        <v>31</v>
      </c>
      <c r="B13">
        <v>92701116</v>
      </c>
      <c r="C13">
        <v>92701206</v>
      </c>
      <c r="D13">
        <v>89554835</v>
      </c>
      <c r="E13">
        <v>1</v>
      </c>
      <c r="F13">
        <v>1</v>
      </c>
      <c r="G13">
        <v>1</v>
      </c>
      <c r="H13">
        <v>3</v>
      </c>
      <c r="I13" t="s">
        <v>401</v>
      </c>
      <c r="J13" t="s">
        <v>402</v>
      </c>
      <c r="K13" t="s">
        <v>403</v>
      </c>
      <c r="L13">
        <v>1339</v>
      </c>
      <c r="N13">
        <v>1007</v>
      </c>
      <c r="O13" t="s">
        <v>113</v>
      </c>
      <c r="P13" t="s">
        <v>113</v>
      </c>
      <c r="Q13">
        <v>1</v>
      </c>
      <c r="W13">
        <v>0</v>
      </c>
      <c r="X13">
        <v>1964556667</v>
      </c>
      <c r="Y13">
        <f>AT13</f>
        <v>8.1</v>
      </c>
      <c r="AA13">
        <v>54.64</v>
      </c>
      <c r="AB13">
        <v>0</v>
      </c>
      <c r="AC13">
        <v>0</v>
      </c>
      <c r="AD13">
        <v>0</v>
      </c>
      <c r="AE13">
        <v>35.71</v>
      </c>
      <c r="AF13">
        <v>0</v>
      </c>
      <c r="AG13">
        <v>0</v>
      </c>
      <c r="AH13">
        <v>0</v>
      </c>
      <c r="AI13">
        <v>1.53</v>
      </c>
      <c r="AJ13">
        <v>1</v>
      </c>
      <c r="AK13">
        <v>1</v>
      </c>
      <c r="AL13">
        <v>1</v>
      </c>
      <c r="AM13">
        <v>2</v>
      </c>
      <c r="AN13">
        <v>0</v>
      </c>
      <c r="AO13">
        <v>0</v>
      </c>
      <c r="AP13">
        <v>0</v>
      </c>
      <c r="AQ13">
        <v>1</v>
      </c>
      <c r="AR13">
        <v>0</v>
      </c>
      <c r="AS13" t="s">
        <v>3</v>
      </c>
      <c r="AT13">
        <v>8.1</v>
      </c>
      <c r="AU13" t="s">
        <v>3</v>
      </c>
      <c r="AV13">
        <v>0</v>
      </c>
      <c r="AW13">
        <v>2</v>
      </c>
      <c r="AX13">
        <v>92701213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289.25099999999998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289.25099999999998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CV13">
        <v>0</v>
      </c>
      <c r="CW13">
        <v>0</v>
      </c>
      <c r="CX13">
        <f>ROUND(Y13*Source!I31,7)</f>
        <v>0.16200000000000001</v>
      </c>
      <c r="CY13">
        <f>AA13</f>
        <v>54.64</v>
      </c>
      <c r="CZ13">
        <f>AE13</f>
        <v>35.71</v>
      </c>
      <c r="DA13">
        <f>AI13</f>
        <v>1.53</v>
      </c>
      <c r="DB13">
        <f>ROUND(ROUND(AT13*CZ13,2),6)</f>
        <v>289.25</v>
      </c>
      <c r="DC13">
        <f>ROUND(ROUND(AT13*AG13,2),6)</f>
        <v>0</v>
      </c>
      <c r="DD13" t="s">
        <v>3</v>
      </c>
      <c r="DE13" t="s">
        <v>3</v>
      </c>
      <c r="DF13">
        <f>ROUND(ROUND(AE13*AI13,2)*CX13,2)</f>
        <v>8.85</v>
      </c>
      <c r="DG13">
        <f t="shared" si="0"/>
        <v>0</v>
      </c>
      <c r="DH13">
        <f t="shared" si="1"/>
        <v>0</v>
      </c>
      <c r="DI13">
        <f t="shared" si="2"/>
        <v>0</v>
      </c>
      <c r="DJ13">
        <f>DF13</f>
        <v>8.85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ROW(Source!A31)</f>
        <v>31</v>
      </c>
      <c r="B14">
        <v>92701116</v>
      </c>
      <c r="C14">
        <v>92701206</v>
      </c>
      <c r="D14">
        <v>89555307</v>
      </c>
      <c r="E14">
        <v>1</v>
      </c>
      <c r="F14">
        <v>1</v>
      </c>
      <c r="G14">
        <v>1</v>
      </c>
      <c r="H14">
        <v>3</v>
      </c>
      <c r="I14" t="s">
        <v>404</v>
      </c>
      <c r="J14" t="s">
        <v>405</v>
      </c>
      <c r="K14" t="s">
        <v>406</v>
      </c>
      <c r="L14">
        <v>1346</v>
      </c>
      <c r="N14">
        <v>1009</v>
      </c>
      <c r="O14" t="s">
        <v>223</v>
      </c>
      <c r="P14" t="s">
        <v>223</v>
      </c>
      <c r="Q14">
        <v>1</v>
      </c>
      <c r="W14">
        <v>0</v>
      </c>
      <c r="X14">
        <v>1959640129</v>
      </c>
      <c r="Y14">
        <f>AT14</f>
        <v>5</v>
      </c>
      <c r="AA14">
        <v>170.77</v>
      </c>
      <c r="AB14">
        <v>0</v>
      </c>
      <c r="AC14">
        <v>0</v>
      </c>
      <c r="AD14">
        <v>0</v>
      </c>
      <c r="AE14">
        <v>128.4</v>
      </c>
      <c r="AF14">
        <v>0</v>
      </c>
      <c r="AG14">
        <v>0</v>
      </c>
      <c r="AH14">
        <v>0</v>
      </c>
      <c r="AI14">
        <v>1.33</v>
      </c>
      <c r="AJ14">
        <v>1</v>
      </c>
      <c r="AK14">
        <v>1</v>
      </c>
      <c r="AL14">
        <v>1</v>
      </c>
      <c r="AM14">
        <v>2</v>
      </c>
      <c r="AN14">
        <v>0</v>
      </c>
      <c r="AO14">
        <v>0</v>
      </c>
      <c r="AP14">
        <v>0</v>
      </c>
      <c r="AQ14">
        <v>1</v>
      </c>
      <c r="AR14">
        <v>0</v>
      </c>
      <c r="AS14" t="s">
        <v>3</v>
      </c>
      <c r="AT14">
        <v>5</v>
      </c>
      <c r="AU14" t="s">
        <v>3</v>
      </c>
      <c r="AV14">
        <v>0</v>
      </c>
      <c r="AW14">
        <v>2</v>
      </c>
      <c r="AX14">
        <v>92701214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642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642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v>0</v>
      </c>
      <c r="CX14">
        <f>ROUND(Y14*Source!I31,7)</f>
        <v>0.1</v>
      </c>
      <c r="CY14">
        <f>AA14</f>
        <v>170.77</v>
      </c>
      <c r="CZ14">
        <f>AE14</f>
        <v>128.4</v>
      </c>
      <c r="DA14">
        <f>AI14</f>
        <v>1.33</v>
      </c>
      <c r="DB14">
        <f>ROUND(ROUND(AT14*CZ14,2),6)</f>
        <v>642</v>
      </c>
      <c r="DC14">
        <f>ROUND(ROUND(AT14*AG14,2),6)</f>
        <v>0</v>
      </c>
      <c r="DD14" t="s">
        <v>3</v>
      </c>
      <c r="DE14" t="s">
        <v>3</v>
      </c>
      <c r="DF14">
        <f>ROUND(ROUND(AE14*AI14,2)*CX14,2)</f>
        <v>17.079999999999998</v>
      </c>
      <c r="DG14">
        <f t="shared" si="0"/>
        <v>0</v>
      </c>
      <c r="DH14">
        <f t="shared" si="1"/>
        <v>0</v>
      </c>
      <c r="DI14">
        <f t="shared" si="2"/>
        <v>0</v>
      </c>
      <c r="DJ14">
        <f>DF14</f>
        <v>17.079999999999998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ROW(Source!A31)</f>
        <v>31</v>
      </c>
      <c r="B15">
        <v>92701116</v>
      </c>
      <c r="C15">
        <v>92701206</v>
      </c>
      <c r="D15">
        <v>89573541</v>
      </c>
      <c r="E15">
        <v>1</v>
      </c>
      <c r="F15">
        <v>1</v>
      </c>
      <c r="G15">
        <v>1</v>
      </c>
      <c r="H15">
        <v>3</v>
      </c>
      <c r="I15" t="s">
        <v>407</v>
      </c>
      <c r="J15" t="s">
        <v>408</v>
      </c>
      <c r="K15" t="s">
        <v>409</v>
      </c>
      <c r="L15">
        <v>1346</v>
      </c>
      <c r="N15">
        <v>1009</v>
      </c>
      <c r="O15" t="s">
        <v>223</v>
      </c>
      <c r="P15" t="s">
        <v>223</v>
      </c>
      <c r="Q15">
        <v>1</v>
      </c>
      <c r="W15">
        <v>0</v>
      </c>
      <c r="X15">
        <v>291254868</v>
      </c>
      <c r="Y15">
        <f>AT15</f>
        <v>12</v>
      </c>
      <c r="AA15">
        <v>111.83</v>
      </c>
      <c r="AB15">
        <v>0</v>
      </c>
      <c r="AC15">
        <v>0</v>
      </c>
      <c r="AD15">
        <v>0</v>
      </c>
      <c r="AE15">
        <v>79.88</v>
      </c>
      <c r="AF15">
        <v>0</v>
      </c>
      <c r="AG15">
        <v>0</v>
      </c>
      <c r="AH15">
        <v>0</v>
      </c>
      <c r="AI15">
        <v>1.4</v>
      </c>
      <c r="AJ15">
        <v>1</v>
      </c>
      <c r="AK15">
        <v>1</v>
      </c>
      <c r="AL15">
        <v>1</v>
      </c>
      <c r="AM15">
        <v>2</v>
      </c>
      <c r="AN15">
        <v>0</v>
      </c>
      <c r="AO15">
        <v>0</v>
      </c>
      <c r="AP15">
        <v>0</v>
      </c>
      <c r="AQ15">
        <v>1</v>
      </c>
      <c r="AR15">
        <v>0</v>
      </c>
      <c r="AS15" t="s">
        <v>3</v>
      </c>
      <c r="AT15">
        <v>12</v>
      </c>
      <c r="AU15" t="s">
        <v>3</v>
      </c>
      <c r="AV15">
        <v>0</v>
      </c>
      <c r="AW15">
        <v>2</v>
      </c>
      <c r="AX15">
        <v>92701215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958.56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958.56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1</v>
      </c>
      <c r="CV15">
        <v>0</v>
      </c>
      <c r="CW15">
        <v>0</v>
      </c>
      <c r="CX15">
        <f>ROUND(Y15*Source!I31,7)</f>
        <v>0.24</v>
      </c>
      <c r="CY15">
        <f>AA15</f>
        <v>111.83</v>
      </c>
      <c r="CZ15">
        <f>AE15</f>
        <v>79.88</v>
      </c>
      <c r="DA15">
        <f>AI15</f>
        <v>1.4</v>
      </c>
      <c r="DB15">
        <f>ROUND(ROUND(AT15*CZ15,2),6)</f>
        <v>958.56</v>
      </c>
      <c r="DC15">
        <f>ROUND(ROUND(AT15*AG15,2),6)</f>
        <v>0</v>
      </c>
      <c r="DD15" t="s">
        <v>3</v>
      </c>
      <c r="DE15" t="s">
        <v>3</v>
      </c>
      <c r="DF15">
        <f>ROUND(ROUND(AE15*AI15,2)*CX15,2)</f>
        <v>26.84</v>
      </c>
      <c r="DG15">
        <f t="shared" si="0"/>
        <v>0</v>
      </c>
      <c r="DH15">
        <f t="shared" si="1"/>
        <v>0</v>
      </c>
      <c r="DI15">
        <f t="shared" si="2"/>
        <v>0</v>
      </c>
      <c r="DJ15">
        <f>DF15</f>
        <v>26.84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ROW(Source!A31)</f>
        <v>31</v>
      </c>
      <c r="B16">
        <v>92701116</v>
      </c>
      <c r="C16">
        <v>92701206</v>
      </c>
      <c r="D16">
        <v>89573826</v>
      </c>
      <c r="E16">
        <v>1</v>
      </c>
      <c r="F16">
        <v>1</v>
      </c>
      <c r="G16">
        <v>1</v>
      </c>
      <c r="H16">
        <v>3</v>
      </c>
      <c r="I16" t="s">
        <v>410</v>
      </c>
      <c r="J16" t="s">
        <v>411</v>
      </c>
      <c r="K16" t="s">
        <v>412</v>
      </c>
      <c r="L16">
        <v>1348</v>
      </c>
      <c r="N16">
        <v>1009</v>
      </c>
      <c r="O16" t="s">
        <v>125</v>
      </c>
      <c r="P16" t="s">
        <v>125</v>
      </c>
      <c r="Q16">
        <v>1000</v>
      </c>
      <c r="W16">
        <v>0</v>
      </c>
      <c r="X16">
        <v>-147713002</v>
      </c>
      <c r="Y16">
        <f>AT16</f>
        <v>5.0000000000000001E-3</v>
      </c>
      <c r="AA16">
        <v>72836.649999999994</v>
      </c>
      <c r="AB16">
        <v>0</v>
      </c>
      <c r="AC16">
        <v>0</v>
      </c>
      <c r="AD16">
        <v>0</v>
      </c>
      <c r="AE16">
        <v>60697.21</v>
      </c>
      <c r="AF16">
        <v>0</v>
      </c>
      <c r="AG16">
        <v>0</v>
      </c>
      <c r="AH16">
        <v>0</v>
      </c>
      <c r="AI16">
        <v>1.2</v>
      </c>
      <c r="AJ16">
        <v>1</v>
      </c>
      <c r="AK16">
        <v>1</v>
      </c>
      <c r="AL16">
        <v>1</v>
      </c>
      <c r="AM16">
        <v>2</v>
      </c>
      <c r="AN16">
        <v>0</v>
      </c>
      <c r="AO16">
        <v>0</v>
      </c>
      <c r="AP16">
        <v>0</v>
      </c>
      <c r="AQ16">
        <v>1</v>
      </c>
      <c r="AR16">
        <v>0</v>
      </c>
      <c r="AS16" t="s">
        <v>3</v>
      </c>
      <c r="AT16">
        <v>5.0000000000000001E-3</v>
      </c>
      <c r="AU16" t="s">
        <v>3</v>
      </c>
      <c r="AV16">
        <v>0</v>
      </c>
      <c r="AW16">
        <v>2</v>
      </c>
      <c r="AX16">
        <v>92701216</v>
      </c>
      <c r="AY16">
        <v>1</v>
      </c>
      <c r="AZ16">
        <v>0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303.48604999999998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303.48604999999998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CV16">
        <v>0</v>
      </c>
      <c r="CW16">
        <v>0</v>
      </c>
      <c r="CX16">
        <f>ROUND(Y16*Source!I31,7)</f>
        <v>1E-4</v>
      </c>
      <c r="CY16">
        <f>AA16</f>
        <v>72836.649999999994</v>
      </c>
      <c r="CZ16">
        <f>AE16</f>
        <v>60697.21</v>
      </c>
      <c r="DA16">
        <f>AI16</f>
        <v>1.2</v>
      </c>
      <c r="DB16">
        <f>ROUND(ROUND(AT16*CZ16,2),6)</f>
        <v>303.49</v>
      </c>
      <c r="DC16">
        <f>ROUND(ROUND(AT16*AG16,2),6)</f>
        <v>0</v>
      </c>
      <c r="DD16" t="s">
        <v>3</v>
      </c>
      <c r="DE16" t="s">
        <v>3</v>
      </c>
      <c r="DF16">
        <f>ROUND(ROUND(AE16*AI16,2)*CX16,2)</f>
        <v>7.28</v>
      </c>
      <c r="DG16">
        <f t="shared" si="0"/>
        <v>0</v>
      </c>
      <c r="DH16">
        <f t="shared" si="1"/>
        <v>0</v>
      </c>
      <c r="DI16">
        <f t="shared" si="2"/>
        <v>0</v>
      </c>
      <c r="DJ16">
        <f>DF16</f>
        <v>7.28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ROW(Source!A32)</f>
        <v>32</v>
      </c>
      <c r="B17">
        <v>92701116</v>
      </c>
      <c r="C17">
        <v>92701217</v>
      </c>
      <c r="D17">
        <v>89480503</v>
      </c>
      <c r="E17">
        <v>117</v>
      </c>
      <c r="F17">
        <v>1</v>
      </c>
      <c r="G17">
        <v>1</v>
      </c>
      <c r="H17">
        <v>1</v>
      </c>
      <c r="I17" t="s">
        <v>398</v>
      </c>
      <c r="J17" t="s">
        <v>3</v>
      </c>
      <c r="K17" t="s">
        <v>399</v>
      </c>
      <c r="L17">
        <v>1191</v>
      </c>
      <c r="N17">
        <v>1013</v>
      </c>
      <c r="O17" t="s">
        <v>400</v>
      </c>
      <c r="P17" t="s">
        <v>400</v>
      </c>
      <c r="Q17">
        <v>1</v>
      </c>
      <c r="W17">
        <v>0</v>
      </c>
      <c r="X17">
        <v>1426738182</v>
      </c>
      <c r="Y17">
        <f>(AT17*ROUND((0.15+1),7))</f>
        <v>301.88649999999996</v>
      </c>
      <c r="AA17">
        <v>0</v>
      </c>
      <c r="AB17">
        <v>0</v>
      </c>
      <c r="AC17">
        <v>0</v>
      </c>
      <c r="AD17">
        <v>649.29999999999995</v>
      </c>
      <c r="AE17">
        <v>0</v>
      </c>
      <c r="AF17">
        <v>0</v>
      </c>
      <c r="AG17">
        <v>0</v>
      </c>
      <c r="AH17">
        <v>649.29999999999995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262.51</v>
      </c>
      <c r="AU17" t="s">
        <v>23</v>
      </c>
      <c r="AV17">
        <v>1</v>
      </c>
      <c r="AW17">
        <v>2</v>
      </c>
      <c r="AX17">
        <v>92701223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170447.74299999999</v>
      </c>
      <c r="BN17">
        <v>262.51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196014.90445</v>
      </c>
      <c r="BU17">
        <v>301.88650000000001</v>
      </c>
      <c r="BV17">
        <v>0</v>
      </c>
      <c r="BW17">
        <v>1</v>
      </c>
      <c r="CU17">
        <f>ROUND(AT17*Source!I32*AH17*AL17,2)</f>
        <v>1704.48</v>
      </c>
      <c r="CV17">
        <f>ROUND(Y17*Source!I32,7)</f>
        <v>3.0188649999999999</v>
      </c>
      <c r="CW17">
        <v>0</v>
      </c>
      <c r="CX17">
        <f>ROUND(Y17*Source!I32,7)</f>
        <v>3.0188649999999999</v>
      </c>
      <c r="CY17">
        <f>AD17</f>
        <v>649.29999999999995</v>
      </c>
      <c r="CZ17">
        <f>AH17</f>
        <v>649.29999999999995</v>
      </c>
      <c r="DA17">
        <f>AL17</f>
        <v>1</v>
      </c>
      <c r="DB17">
        <f>ROUND((ROUND(AT17*CZ17,2)*ROUND((0.15+1),7)),6)</f>
        <v>196014.90100000001</v>
      </c>
      <c r="DC17">
        <f>ROUND((ROUND(AT17*AG17,2)*ROUND((0.15+1),7)),6)</f>
        <v>0</v>
      </c>
      <c r="DD17" t="s">
        <v>3</v>
      </c>
      <c r="DE17" t="s">
        <v>3</v>
      </c>
      <c r="DF17">
        <f>ROUND(ROUND(AE17,2)*CX17,2)</f>
        <v>0</v>
      </c>
      <c r="DG17">
        <f t="shared" si="0"/>
        <v>0</v>
      </c>
      <c r="DH17">
        <f t="shared" si="1"/>
        <v>0</v>
      </c>
      <c r="DI17">
        <f t="shared" si="2"/>
        <v>1960.15</v>
      </c>
      <c r="DJ17">
        <f>DI17</f>
        <v>1960.15</v>
      </c>
      <c r="DK17">
        <v>1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ROW(Source!A32)</f>
        <v>32</v>
      </c>
      <c r="B18">
        <v>92701116</v>
      </c>
      <c r="C18">
        <v>92701217</v>
      </c>
      <c r="D18">
        <v>89554835</v>
      </c>
      <c r="E18">
        <v>1</v>
      </c>
      <c r="F18">
        <v>1</v>
      </c>
      <c r="G18">
        <v>1</v>
      </c>
      <c r="H18">
        <v>3</v>
      </c>
      <c r="I18" t="s">
        <v>401</v>
      </c>
      <c r="J18" t="s">
        <v>402</v>
      </c>
      <c r="K18" t="s">
        <v>403</v>
      </c>
      <c r="L18">
        <v>1339</v>
      </c>
      <c r="N18">
        <v>1007</v>
      </c>
      <c r="O18" t="s">
        <v>113</v>
      </c>
      <c r="P18" t="s">
        <v>113</v>
      </c>
      <c r="Q18">
        <v>1</v>
      </c>
      <c r="W18">
        <v>0</v>
      </c>
      <c r="X18">
        <v>1964556667</v>
      </c>
      <c r="Y18">
        <f>AT18</f>
        <v>8.1</v>
      </c>
      <c r="AA18">
        <v>54.64</v>
      </c>
      <c r="AB18">
        <v>0</v>
      </c>
      <c r="AC18">
        <v>0</v>
      </c>
      <c r="AD18">
        <v>0</v>
      </c>
      <c r="AE18">
        <v>35.71</v>
      </c>
      <c r="AF18">
        <v>0</v>
      </c>
      <c r="AG18">
        <v>0</v>
      </c>
      <c r="AH18">
        <v>0</v>
      </c>
      <c r="AI18">
        <v>1.53</v>
      </c>
      <c r="AJ18">
        <v>1</v>
      </c>
      <c r="AK18">
        <v>1</v>
      </c>
      <c r="AL18">
        <v>1</v>
      </c>
      <c r="AM18">
        <v>2</v>
      </c>
      <c r="AN18">
        <v>0</v>
      </c>
      <c r="AO18">
        <v>0</v>
      </c>
      <c r="AP18">
        <v>0</v>
      </c>
      <c r="AQ18">
        <v>1</v>
      </c>
      <c r="AR18">
        <v>0</v>
      </c>
      <c r="AS18" t="s">
        <v>3</v>
      </c>
      <c r="AT18">
        <v>8.1</v>
      </c>
      <c r="AU18" t="s">
        <v>3</v>
      </c>
      <c r="AV18">
        <v>0</v>
      </c>
      <c r="AW18">
        <v>2</v>
      </c>
      <c r="AX18">
        <v>92701224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289.25099999999998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289.25099999999998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1</v>
      </c>
      <c r="CV18">
        <v>0</v>
      </c>
      <c r="CW18">
        <v>0</v>
      </c>
      <c r="CX18">
        <f>ROUND(Y18*Source!I32,7)</f>
        <v>8.1000000000000003E-2</v>
      </c>
      <c r="CY18">
        <f>AA18</f>
        <v>54.64</v>
      </c>
      <c r="CZ18">
        <f>AE18</f>
        <v>35.71</v>
      </c>
      <c r="DA18">
        <f>AI18</f>
        <v>1.53</v>
      </c>
      <c r="DB18">
        <f>ROUND(ROUND(AT18*CZ18,2),6)</f>
        <v>289.25</v>
      </c>
      <c r="DC18">
        <f>ROUND(ROUND(AT18*AG18,2),6)</f>
        <v>0</v>
      </c>
      <c r="DD18" t="s">
        <v>3</v>
      </c>
      <c r="DE18" t="s">
        <v>3</v>
      </c>
      <c r="DF18">
        <f>ROUND(ROUND(AE18*AI18,2)*CX18,2)</f>
        <v>4.43</v>
      </c>
      <c r="DG18">
        <f t="shared" si="0"/>
        <v>0</v>
      </c>
      <c r="DH18">
        <f t="shared" si="1"/>
        <v>0</v>
      </c>
      <c r="DI18">
        <f t="shared" si="2"/>
        <v>0</v>
      </c>
      <c r="DJ18">
        <f>DF18</f>
        <v>4.43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ROW(Source!A32)</f>
        <v>32</v>
      </c>
      <c r="B19">
        <v>92701116</v>
      </c>
      <c r="C19">
        <v>92701217</v>
      </c>
      <c r="D19">
        <v>89555307</v>
      </c>
      <c r="E19">
        <v>1</v>
      </c>
      <c r="F19">
        <v>1</v>
      </c>
      <c r="G19">
        <v>1</v>
      </c>
      <c r="H19">
        <v>3</v>
      </c>
      <c r="I19" t="s">
        <v>404</v>
      </c>
      <c r="J19" t="s">
        <v>405</v>
      </c>
      <c r="K19" t="s">
        <v>406</v>
      </c>
      <c r="L19">
        <v>1346</v>
      </c>
      <c r="N19">
        <v>1009</v>
      </c>
      <c r="O19" t="s">
        <v>223</v>
      </c>
      <c r="P19" t="s">
        <v>223</v>
      </c>
      <c r="Q19">
        <v>1</v>
      </c>
      <c r="W19">
        <v>0</v>
      </c>
      <c r="X19">
        <v>1959640129</v>
      </c>
      <c r="Y19">
        <f>AT19</f>
        <v>5</v>
      </c>
      <c r="AA19">
        <v>170.77</v>
      </c>
      <c r="AB19">
        <v>0</v>
      </c>
      <c r="AC19">
        <v>0</v>
      </c>
      <c r="AD19">
        <v>0</v>
      </c>
      <c r="AE19">
        <v>128.4</v>
      </c>
      <c r="AF19">
        <v>0</v>
      </c>
      <c r="AG19">
        <v>0</v>
      </c>
      <c r="AH19">
        <v>0</v>
      </c>
      <c r="AI19">
        <v>1.33</v>
      </c>
      <c r="AJ19">
        <v>1</v>
      </c>
      <c r="AK19">
        <v>1</v>
      </c>
      <c r="AL19">
        <v>1</v>
      </c>
      <c r="AM19">
        <v>2</v>
      </c>
      <c r="AN19">
        <v>0</v>
      </c>
      <c r="AO19">
        <v>0</v>
      </c>
      <c r="AP19">
        <v>0</v>
      </c>
      <c r="AQ19">
        <v>1</v>
      </c>
      <c r="AR19">
        <v>0</v>
      </c>
      <c r="AS19" t="s">
        <v>3</v>
      </c>
      <c r="AT19">
        <v>5</v>
      </c>
      <c r="AU19" t="s">
        <v>3</v>
      </c>
      <c r="AV19">
        <v>0</v>
      </c>
      <c r="AW19">
        <v>2</v>
      </c>
      <c r="AX19">
        <v>92701225</v>
      </c>
      <c r="AY19">
        <v>1</v>
      </c>
      <c r="AZ19">
        <v>0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642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642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1</v>
      </c>
      <c r="CV19">
        <v>0</v>
      </c>
      <c r="CW19">
        <v>0</v>
      </c>
      <c r="CX19">
        <f>ROUND(Y19*Source!I32,7)</f>
        <v>0.05</v>
      </c>
      <c r="CY19">
        <f>AA19</f>
        <v>170.77</v>
      </c>
      <c r="CZ19">
        <f>AE19</f>
        <v>128.4</v>
      </c>
      <c r="DA19">
        <f>AI19</f>
        <v>1.33</v>
      </c>
      <c r="DB19">
        <f>ROUND(ROUND(AT19*CZ19,2),6)</f>
        <v>642</v>
      </c>
      <c r="DC19">
        <f>ROUND(ROUND(AT19*AG19,2),6)</f>
        <v>0</v>
      </c>
      <c r="DD19" t="s">
        <v>3</v>
      </c>
      <c r="DE19" t="s">
        <v>3</v>
      </c>
      <c r="DF19">
        <f>ROUND(ROUND(AE19*AI19,2)*CX19,2)</f>
        <v>8.5399999999999991</v>
      </c>
      <c r="DG19">
        <f t="shared" si="0"/>
        <v>0</v>
      </c>
      <c r="DH19">
        <f t="shared" si="1"/>
        <v>0</v>
      </c>
      <c r="DI19">
        <f t="shared" si="2"/>
        <v>0</v>
      </c>
      <c r="DJ19">
        <f>DF19</f>
        <v>8.5399999999999991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ROW(Source!A32)</f>
        <v>32</v>
      </c>
      <c r="B20">
        <v>92701116</v>
      </c>
      <c r="C20">
        <v>92701217</v>
      </c>
      <c r="D20">
        <v>89573541</v>
      </c>
      <c r="E20">
        <v>1</v>
      </c>
      <c r="F20">
        <v>1</v>
      </c>
      <c r="G20">
        <v>1</v>
      </c>
      <c r="H20">
        <v>3</v>
      </c>
      <c r="I20" t="s">
        <v>407</v>
      </c>
      <c r="J20" t="s">
        <v>408</v>
      </c>
      <c r="K20" t="s">
        <v>409</v>
      </c>
      <c r="L20">
        <v>1346</v>
      </c>
      <c r="N20">
        <v>1009</v>
      </c>
      <c r="O20" t="s">
        <v>223</v>
      </c>
      <c r="P20" t="s">
        <v>223</v>
      </c>
      <c r="Q20">
        <v>1</v>
      </c>
      <c r="W20">
        <v>0</v>
      </c>
      <c r="X20">
        <v>291254868</v>
      </c>
      <c r="Y20">
        <f>AT20</f>
        <v>12</v>
      </c>
      <c r="AA20">
        <v>111.83</v>
      </c>
      <c r="AB20">
        <v>0</v>
      </c>
      <c r="AC20">
        <v>0</v>
      </c>
      <c r="AD20">
        <v>0</v>
      </c>
      <c r="AE20">
        <v>79.88</v>
      </c>
      <c r="AF20">
        <v>0</v>
      </c>
      <c r="AG20">
        <v>0</v>
      </c>
      <c r="AH20">
        <v>0</v>
      </c>
      <c r="AI20">
        <v>1.4</v>
      </c>
      <c r="AJ20">
        <v>1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0</v>
      </c>
      <c r="AQ20">
        <v>1</v>
      </c>
      <c r="AR20">
        <v>0</v>
      </c>
      <c r="AS20" t="s">
        <v>3</v>
      </c>
      <c r="AT20">
        <v>12</v>
      </c>
      <c r="AU20" t="s">
        <v>3</v>
      </c>
      <c r="AV20">
        <v>0</v>
      </c>
      <c r="AW20">
        <v>2</v>
      </c>
      <c r="AX20">
        <v>92701226</v>
      </c>
      <c r="AY20">
        <v>1</v>
      </c>
      <c r="AZ20">
        <v>0</v>
      </c>
      <c r="BA20">
        <v>20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958.56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958.56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1</v>
      </c>
      <c r="CV20">
        <v>0</v>
      </c>
      <c r="CW20">
        <v>0</v>
      </c>
      <c r="CX20">
        <f>ROUND(Y20*Source!I32,7)</f>
        <v>0.12</v>
      </c>
      <c r="CY20">
        <f>AA20</f>
        <v>111.83</v>
      </c>
      <c r="CZ20">
        <f>AE20</f>
        <v>79.88</v>
      </c>
      <c r="DA20">
        <f>AI20</f>
        <v>1.4</v>
      </c>
      <c r="DB20">
        <f>ROUND(ROUND(AT20*CZ20,2),6)</f>
        <v>958.56</v>
      </c>
      <c r="DC20">
        <f>ROUND(ROUND(AT20*AG20,2),6)</f>
        <v>0</v>
      </c>
      <c r="DD20" t="s">
        <v>3</v>
      </c>
      <c r="DE20" t="s">
        <v>3</v>
      </c>
      <c r="DF20">
        <f>ROUND(ROUND(AE20*AI20,2)*CX20,2)</f>
        <v>13.42</v>
      </c>
      <c r="DG20">
        <f t="shared" si="0"/>
        <v>0</v>
      </c>
      <c r="DH20">
        <f t="shared" si="1"/>
        <v>0</v>
      </c>
      <c r="DI20">
        <f t="shared" si="2"/>
        <v>0</v>
      </c>
      <c r="DJ20">
        <f>DF20</f>
        <v>13.42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ROW(Source!A32)</f>
        <v>32</v>
      </c>
      <c r="B21">
        <v>92701116</v>
      </c>
      <c r="C21">
        <v>92701217</v>
      </c>
      <c r="D21">
        <v>89573826</v>
      </c>
      <c r="E21">
        <v>1</v>
      </c>
      <c r="F21">
        <v>1</v>
      </c>
      <c r="G21">
        <v>1</v>
      </c>
      <c r="H21">
        <v>3</v>
      </c>
      <c r="I21" t="s">
        <v>410</v>
      </c>
      <c r="J21" t="s">
        <v>411</v>
      </c>
      <c r="K21" t="s">
        <v>412</v>
      </c>
      <c r="L21">
        <v>1348</v>
      </c>
      <c r="N21">
        <v>1009</v>
      </c>
      <c r="O21" t="s">
        <v>125</v>
      </c>
      <c r="P21" t="s">
        <v>125</v>
      </c>
      <c r="Q21">
        <v>1000</v>
      </c>
      <c r="W21">
        <v>0</v>
      </c>
      <c r="X21">
        <v>-147713002</v>
      </c>
      <c r="Y21">
        <f>AT21</f>
        <v>5.0000000000000001E-3</v>
      </c>
      <c r="AA21">
        <v>72836.649999999994</v>
      </c>
      <c r="AB21">
        <v>0</v>
      </c>
      <c r="AC21">
        <v>0</v>
      </c>
      <c r="AD21">
        <v>0</v>
      </c>
      <c r="AE21">
        <v>60697.21</v>
      </c>
      <c r="AF21">
        <v>0</v>
      </c>
      <c r="AG21">
        <v>0</v>
      </c>
      <c r="AH21">
        <v>0</v>
      </c>
      <c r="AI21">
        <v>1.2</v>
      </c>
      <c r="AJ21">
        <v>1</v>
      </c>
      <c r="AK21">
        <v>1</v>
      </c>
      <c r="AL21">
        <v>1</v>
      </c>
      <c r="AM21">
        <v>2</v>
      </c>
      <c r="AN21">
        <v>0</v>
      </c>
      <c r="AO21">
        <v>0</v>
      </c>
      <c r="AP21">
        <v>0</v>
      </c>
      <c r="AQ21">
        <v>1</v>
      </c>
      <c r="AR21">
        <v>0</v>
      </c>
      <c r="AS21" t="s">
        <v>3</v>
      </c>
      <c r="AT21">
        <v>5.0000000000000001E-3</v>
      </c>
      <c r="AU21" t="s">
        <v>3</v>
      </c>
      <c r="AV21">
        <v>0</v>
      </c>
      <c r="AW21">
        <v>2</v>
      </c>
      <c r="AX21">
        <v>92701227</v>
      </c>
      <c r="AY21">
        <v>1</v>
      </c>
      <c r="AZ21">
        <v>0</v>
      </c>
      <c r="BA21">
        <v>21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303.48604999999998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303.48604999999998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CV21">
        <v>0</v>
      </c>
      <c r="CW21">
        <v>0</v>
      </c>
      <c r="CX21">
        <f>ROUND(Y21*Source!I32,7)</f>
        <v>5.0000000000000002E-5</v>
      </c>
      <c r="CY21">
        <f>AA21</f>
        <v>72836.649999999994</v>
      </c>
      <c r="CZ21">
        <f>AE21</f>
        <v>60697.21</v>
      </c>
      <c r="DA21">
        <f>AI21</f>
        <v>1.2</v>
      </c>
      <c r="DB21">
        <f>ROUND(ROUND(AT21*CZ21,2),6)</f>
        <v>303.49</v>
      </c>
      <c r="DC21">
        <f>ROUND(ROUND(AT21*AG21,2),6)</f>
        <v>0</v>
      </c>
      <c r="DD21" t="s">
        <v>3</v>
      </c>
      <c r="DE21" t="s">
        <v>3</v>
      </c>
      <c r="DF21">
        <f>ROUND(ROUND(AE21*AI21,2)*CX21,2)</f>
        <v>3.64</v>
      </c>
      <c r="DG21">
        <f t="shared" si="0"/>
        <v>0</v>
      </c>
      <c r="DH21">
        <f t="shared" si="1"/>
        <v>0</v>
      </c>
      <c r="DI21">
        <f t="shared" si="2"/>
        <v>0</v>
      </c>
      <c r="DJ21">
        <f>DF21</f>
        <v>3.64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ROW(Source!A33)</f>
        <v>33</v>
      </c>
      <c r="B22">
        <v>92701116</v>
      </c>
      <c r="C22">
        <v>92701995</v>
      </c>
      <c r="D22">
        <v>37069580</v>
      </c>
      <c r="E22">
        <v>117</v>
      </c>
      <c r="F22">
        <v>1</v>
      </c>
      <c r="G22">
        <v>1</v>
      </c>
      <c r="H22">
        <v>1</v>
      </c>
      <c r="I22" t="s">
        <v>398</v>
      </c>
      <c r="J22" t="s">
        <v>3</v>
      </c>
      <c r="K22" t="s">
        <v>399</v>
      </c>
      <c r="L22">
        <v>1191</v>
      </c>
      <c r="N22">
        <v>1013</v>
      </c>
      <c r="O22" t="s">
        <v>400</v>
      </c>
      <c r="P22" t="s">
        <v>400</v>
      </c>
      <c r="Q22">
        <v>1</v>
      </c>
      <c r="W22">
        <v>0</v>
      </c>
      <c r="X22">
        <v>1426738182</v>
      </c>
      <c r="Y22">
        <f>(AT22*ROUND((0.15+1),7))</f>
        <v>301.88649999999996</v>
      </c>
      <c r="AA22">
        <v>0</v>
      </c>
      <c r="AB22">
        <v>0</v>
      </c>
      <c r="AC22">
        <v>0</v>
      </c>
      <c r="AD22">
        <v>649.29999999999995</v>
      </c>
      <c r="AE22">
        <v>0</v>
      </c>
      <c r="AF22">
        <v>0</v>
      </c>
      <c r="AG22">
        <v>0</v>
      </c>
      <c r="AH22">
        <v>649.29999999999995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3</v>
      </c>
      <c r="AT22">
        <v>262.51</v>
      </c>
      <c r="AU22" t="s">
        <v>23</v>
      </c>
      <c r="AV22">
        <v>1</v>
      </c>
      <c r="AW22">
        <v>2</v>
      </c>
      <c r="AX22">
        <v>92702001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170447.74299999999</v>
      </c>
      <c r="BN22">
        <v>262.51</v>
      </c>
      <c r="BO22">
        <v>0</v>
      </c>
      <c r="BP22">
        <v>1</v>
      </c>
      <c r="BQ22">
        <v>0</v>
      </c>
      <c r="BR22">
        <v>0</v>
      </c>
      <c r="BS22">
        <v>0</v>
      </c>
      <c r="BT22">
        <v>196014.90445</v>
      </c>
      <c r="BU22">
        <v>301.88650000000001</v>
      </c>
      <c r="BV22">
        <v>0</v>
      </c>
      <c r="BW22">
        <v>1</v>
      </c>
      <c r="CU22">
        <f>ROUND(AT22*Source!I33*AH22*AL22,2)</f>
        <v>11931.34</v>
      </c>
      <c r="CV22">
        <f>ROUND(Y22*Source!I33,7)</f>
        <v>21.132055000000001</v>
      </c>
      <c r="CW22">
        <v>0</v>
      </c>
      <c r="CX22">
        <f>ROUND(Y22*Source!I33,7)</f>
        <v>21.132055000000001</v>
      </c>
      <c r="CY22">
        <f>AD22</f>
        <v>649.29999999999995</v>
      </c>
      <c r="CZ22">
        <f>AH22</f>
        <v>649.29999999999995</v>
      </c>
      <c r="DA22">
        <f>AL22</f>
        <v>1</v>
      </c>
      <c r="DB22">
        <f>ROUND((ROUND(AT22*CZ22,2)*ROUND((0.15+1),7)),6)</f>
        <v>196014.90100000001</v>
      </c>
      <c r="DC22">
        <f>ROUND((ROUND(AT22*AG22,2)*ROUND((0.15+1),7)),6)</f>
        <v>0</v>
      </c>
      <c r="DD22" t="s">
        <v>3</v>
      </c>
      <c r="DE22" t="s">
        <v>3</v>
      </c>
      <c r="DF22">
        <f>ROUND(ROUND(AE22,2)*CX22,2)</f>
        <v>0</v>
      </c>
      <c r="DG22">
        <f t="shared" si="0"/>
        <v>0</v>
      </c>
      <c r="DH22">
        <f t="shared" si="1"/>
        <v>0</v>
      </c>
      <c r="DI22">
        <f t="shared" si="2"/>
        <v>13721.04</v>
      </c>
      <c r="DJ22">
        <f>DI22</f>
        <v>13721.04</v>
      </c>
      <c r="DK22">
        <v>1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ROW(Source!A33)</f>
        <v>33</v>
      </c>
      <c r="B23">
        <v>92701116</v>
      </c>
      <c r="C23">
        <v>92701995</v>
      </c>
      <c r="D23">
        <v>89554835</v>
      </c>
      <c r="E23">
        <v>1</v>
      </c>
      <c r="F23">
        <v>1</v>
      </c>
      <c r="G23">
        <v>1</v>
      </c>
      <c r="H23">
        <v>3</v>
      </c>
      <c r="I23" t="s">
        <v>401</v>
      </c>
      <c r="J23" t="s">
        <v>402</v>
      </c>
      <c r="K23" t="s">
        <v>403</v>
      </c>
      <c r="L23">
        <v>1339</v>
      </c>
      <c r="N23">
        <v>1007</v>
      </c>
      <c r="O23" t="s">
        <v>113</v>
      </c>
      <c r="P23" t="s">
        <v>113</v>
      </c>
      <c r="Q23">
        <v>1</v>
      </c>
      <c r="W23">
        <v>0</v>
      </c>
      <c r="X23">
        <v>1964556667</v>
      </c>
      <c r="Y23">
        <f>AT23</f>
        <v>8.1</v>
      </c>
      <c r="AA23">
        <v>54.64</v>
      </c>
      <c r="AB23">
        <v>0</v>
      </c>
      <c r="AC23">
        <v>0</v>
      </c>
      <c r="AD23">
        <v>0</v>
      </c>
      <c r="AE23">
        <v>35.71</v>
      </c>
      <c r="AF23">
        <v>0</v>
      </c>
      <c r="AG23">
        <v>0</v>
      </c>
      <c r="AH23">
        <v>0</v>
      </c>
      <c r="AI23">
        <v>1.53</v>
      </c>
      <c r="AJ23">
        <v>1</v>
      </c>
      <c r="AK23">
        <v>1</v>
      </c>
      <c r="AL23">
        <v>1</v>
      </c>
      <c r="AM23">
        <v>2</v>
      </c>
      <c r="AN23">
        <v>0</v>
      </c>
      <c r="AO23">
        <v>0</v>
      </c>
      <c r="AP23">
        <v>1</v>
      </c>
      <c r="AQ23">
        <v>1</v>
      </c>
      <c r="AR23">
        <v>0</v>
      </c>
      <c r="AS23" t="s">
        <v>3</v>
      </c>
      <c r="AT23">
        <v>8.1</v>
      </c>
      <c r="AU23" t="s">
        <v>3</v>
      </c>
      <c r="AV23">
        <v>0</v>
      </c>
      <c r="AW23">
        <v>2</v>
      </c>
      <c r="AX23">
        <v>92702002</v>
      </c>
      <c r="AY23">
        <v>1</v>
      </c>
      <c r="AZ23">
        <v>0</v>
      </c>
      <c r="BA23">
        <v>23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289.25099999999998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289.25099999999998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CV23">
        <v>0</v>
      </c>
      <c r="CW23">
        <v>0</v>
      </c>
      <c r="CX23">
        <f>ROUND(Y23*Source!I33,7)</f>
        <v>0.56699999999999995</v>
      </c>
      <c r="CY23">
        <f>AA23</f>
        <v>54.64</v>
      </c>
      <c r="CZ23">
        <f>AE23</f>
        <v>35.71</v>
      </c>
      <c r="DA23">
        <f>AI23</f>
        <v>1.53</v>
      </c>
      <c r="DB23">
        <f>ROUND(ROUND(AT23*CZ23,2),6)</f>
        <v>289.25</v>
      </c>
      <c r="DC23">
        <f>ROUND(ROUND(AT23*AG23,2),6)</f>
        <v>0</v>
      </c>
      <c r="DD23" t="s">
        <v>3</v>
      </c>
      <c r="DE23" t="s">
        <v>3</v>
      </c>
      <c r="DF23">
        <f>ROUND(ROUND(AE23*AI23,2)*CX23,2)</f>
        <v>30.98</v>
      </c>
      <c r="DG23">
        <f t="shared" si="0"/>
        <v>0</v>
      </c>
      <c r="DH23">
        <f t="shared" si="1"/>
        <v>0</v>
      </c>
      <c r="DI23">
        <f t="shared" si="2"/>
        <v>0</v>
      </c>
      <c r="DJ23">
        <f>DF23</f>
        <v>30.98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ROW(Source!A33)</f>
        <v>33</v>
      </c>
      <c r="B24">
        <v>92701116</v>
      </c>
      <c r="C24">
        <v>92701995</v>
      </c>
      <c r="D24">
        <v>89555307</v>
      </c>
      <c r="E24">
        <v>1</v>
      </c>
      <c r="F24">
        <v>1</v>
      </c>
      <c r="G24">
        <v>1</v>
      </c>
      <c r="H24">
        <v>3</v>
      </c>
      <c r="I24" t="s">
        <v>404</v>
      </c>
      <c r="J24" t="s">
        <v>405</v>
      </c>
      <c r="K24" t="s">
        <v>406</v>
      </c>
      <c r="L24">
        <v>1346</v>
      </c>
      <c r="N24">
        <v>1009</v>
      </c>
      <c r="O24" t="s">
        <v>223</v>
      </c>
      <c r="P24" t="s">
        <v>223</v>
      </c>
      <c r="Q24">
        <v>1</v>
      </c>
      <c r="W24">
        <v>0</v>
      </c>
      <c r="X24">
        <v>1959640129</v>
      </c>
      <c r="Y24">
        <f>AT24</f>
        <v>5</v>
      </c>
      <c r="AA24">
        <v>170.77</v>
      </c>
      <c r="AB24">
        <v>0</v>
      </c>
      <c r="AC24">
        <v>0</v>
      </c>
      <c r="AD24">
        <v>0</v>
      </c>
      <c r="AE24">
        <v>128.4</v>
      </c>
      <c r="AF24">
        <v>0</v>
      </c>
      <c r="AG24">
        <v>0</v>
      </c>
      <c r="AH24">
        <v>0</v>
      </c>
      <c r="AI24">
        <v>1.33</v>
      </c>
      <c r="AJ24">
        <v>1</v>
      </c>
      <c r="AK24">
        <v>1</v>
      </c>
      <c r="AL24">
        <v>1</v>
      </c>
      <c r="AM24">
        <v>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5</v>
      </c>
      <c r="AU24" t="s">
        <v>3</v>
      </c>
      <c r="AV24">
        <v>0</v>
      </c>
      <c r="AW24">
        <v>2</v>
      </c>
      <c r="AX24">
        <v>92702003</v>
      </c>
      <c r="AY24">
        <v>1</v>
      </c>
      <c r="AZ24">
        <v>0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642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642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CV24">
        <v>0</v>
      </c>
      <c r="CW24">
        <v>0</v>
      </c>
      <c r="CX24">
        <f>ROUND(Y24*Source!I33,7)</f>
        <v>0.35</v>
      </c>
      <c r="CY24">
        <f>AA24</f>
        <v>170.77</v>
      </c>
      <c r="CZ24">
        <f>AE24</f>
        <v>128.4</v>
      </c>
      <c r="DA24">
        <f>AI24</f>
        <v>1.33</v>
      </c>
      <c r="DB24">
        <f>ROUND(ROUND(AT24*CZ24,2),6)</f>
        <v>642</v>
      </c>
      <c r="DC24">
        <f>ROUND(ROUND(AT24*AG24,2),6)</f>
        <v>0</v>
      </c>
      <c r="DD24" t="s">
        <v>3</v>
      </c>
      <c r="DE24" t="s">
        <v>3</v>
      </c>
      <c r="DF24">
        <f>ROUND(ROUND(AE24*AI24,2)*CX24,2)</f>
        <v>59.77</v>
      </c>
      <c r="DG24">
        <f t="shared" si="0"/>
        <v>0</v>
      </c>
      <c r="DH24">
        <f t="shared" si="1"/>
        <v>0</v>
      </c>
      <c r="DI24">
        <f t="shared" si="2"/>
        <v>0</v>
      </c>
      <c r="DJ24">
        <f>DF24</f>
        <v>59.77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ROW(Source!A33)</f>
        <v>33</v>
      </c>
      <c r="B25">
        <v>92701116</v>
      </c>
      <c r="C25">
        <v>92701995</v>
      </c>
      <c r="D25">
        <v>89573541</v>
      </c>
      <c r="E25">
        <v>1</v>
      </c>
      <c r="F25">
        <v>1</v>
      </c>
      <c r="G25">
        <v>1</v>
      </c>
      <c r="H25">
        <v>3</v>
      </c>
      <c r="I25" t="s">
        <v>407</v>
      </c>
      <c r="J25" t="s">
        <v>408</v>
      </c>
      <c r="K25" t="s">
        <v>409</v>
      </c>
      <c r="L25">
        <v>1346</v>
      </c>
      <c r="N25">
        <v>1009</v>
      </c>
      <c r="O25" t="s">
        <v>223</v>
      </c>
      <c r="P25" t="s">
        <v>223</v>
      </c>
      <c r="Q25">
        <v>1</v>
      </c>
      <c r="W25">
        <v>0</v>
      </c>
      <c r="X25">
        <v>291254868</v>
      </c>
      <c r="Y25">
        <f>AT25</f>
        <v>12</v>
      </c>
      <c r="AA25">
        <v>111.83</v>
      </c>
      <c r="AB25">
        <v>0</v>
      </c>
      <c r="AC25">
        <v>0</v>
      </c>
      <c r="AD25">
        <v>0</v>
      </c>
      <c r="AE25">
        <v>79.88</v>
      </c>
      <c r="AF25">
        <v>0</v>
      </c>
      <c r="AG25">
        <v>0</v>
      </c>
      <c r="AH25">
        <v>0</v>
      </c>
      <c r="AI25">
        <v>1.4</v>
      </c>
      <c r="AJ25">
        <v>1</v>
      </c>
      <c r="AK25">
        <v>1</v>
      </c>
      <c r="AL25">
        <v>1</v>
      </c>
      <c r="AM25">
        <v>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12</v>
      </c>
      <c r="AU25" t="s">
        <v>3</v>
      </c>
      <c r="AV25">
        <v>0</v>
      </c>
      <c r="AW25">
        <v>2</v>
      </c>
      <c r="AX25">
        <v>92702004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958.56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958.56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CV25">
        <v>0</v>
      </c>
      <c r="CW25">
        <v>0</v>
      </c>
      <c r="CX25">
        <f>ROUND(Y25*Source!I33,7)</f>
        <v>0.84</v>
      </c>
      <c r="CY25">
        <f>AA25</f>
        <v>111.83</v>
      </c>
      <c r="CZ25">
        <f>AE25</f>
        <v>79.88</v>
      </c>
      <c r="DA25">
        <f>AI25</f>
        <v>1.4</v>
      </c>
      <c r="DB25">
        <f>ROUND(ROUND(AT25*CZ25,2),6)</f>
        <v>958.56</v>
      </c>
      <c r="DC25">
        <f>ROUND(ROUND(AT25*AG25,2),6)</f>
        <v>0</v>
      </c>
      <c r="DD25" t="s">
        <v>3</v>
      </c>
      <c r="DE25" t="s">
        <v>3</v>
      </c>
      <c r="DF25">
        <f>ROUND(ROUND(AE25*AI25,2)*CX25,2)</f>
        <v>93.94</v>
      </c>
      <c r="DG25">
        <f t="shared" si="0"/>
        <v>0</v>
      </c>
      <c r="DH25">
        <f t="shared" si="1"/>
        <v>0</v>
      </c>
      <c r="DI25">
        <f t="shared" si="2"/>
        <v>0</v>
      </c>
      <c r="DJ25">
        <f>DF25</f>
        <v>93.94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ROW(Source!A33)</f>
        <v>33</v>
      </c>
      <c r="B26">
        <v>92701116</v>
      </c>
      <c r="C26">
        <v>92701995</v>
      </c>
      <c r="D26">
        <v>89573826</v>
      </c>
      <c r="E26">
        <v>1</v>
      </c>
      <c r="F26">
        <v>1</v>
      </c>
      <c r="G26">
        <v>1</v>
      </c>
      <c r="H26">
        <v>3</v>
      </c>
      <c r="I26" t="s">
        <v>410</v>
      </c>
      <c r="J26" t="s">
        <v>411</v>
      </c>
      <c r="K26" t="s">
        <v>412</v>
      </c>
      <c r="L26">
        <v>1348</v>
      </c>
      <c r="N26">
        <v>1009</v>
      </c>
      <c r="O26" t="s">
        <v>125</v>
      </c>
      <c r="P26" t="s">
        <v>125</v>
      </c>
      <c r="Q26">
        <v>1000</v>
      </c>
      <c r="W26">
        <v>0</v>
      </c>
      <c r="X26">
        <v>-147713002</v>
      </c>
      <c r="Y26">
        <f>AT26</f>
        <v>5.0000000000000001E-3</v>
      </c>
      <c r="AA26">
        <v>72836.649999999994</v>
      </c>
      <c r="AB26">
        <v>0</v>
      </c>
      <c r="AC26">
        <v>0</v>
      </c>
      <c r="AD26">
        <v>0</v>
      </c>
      <c r="AE26">
        <v>60697.21</v>
      </c>
      <c r="AF26">
        <v>0</v>
      </c>
      <c r="AG26">
        <v>0</v>
      </c>
      <c r="AH26">
        <v>0</v>
      </c>
      <c r="AI26">
        <v>1.2</v>
      </c>
      <c r="AJ26">
        <v>1</v>
      </c>
      <c r="AK26">
        <v>1</v>
      </c>
      <c r="AL26">
        <v>1</v>
      </c>
      <c r="AM26">
        <v>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5.0000000000000001E-3</v>
      </c>
      <c r="AU26" t="s">
        <v>3</v>
      </c>
      <c r="AV26">
        <v>0</v>
      </c>
      <c r="AW26">
        <v>2</v>
      </c>
      <c r="AX26">
        <v>92702005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303.48604999999998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303.48604999999998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1</v>
      </c>
      <c r="CV26">
        <v>0</v>
      </c>
      <c r="CW26">
        <v>0</v>
      </c>
      <c r="CX26">
        <f>ROUND(Y26*Source!I33,7)</f>
        <v>3.5E-4</v>
      </c>
      <c r="CY26">
        <f>AA26</f>
        <v>72836.649999999994</v>
      </c>
      <c r="CZ26">
        <f>AE26</f>
        <v>60697.21</v>
      </c>
      <c r="DA26">
        <f>AI26</f>
        <v>1.2</v>
      </c>
      <c r="DB26">
        <f>ROUND(ROUND(AT26*CZ26,2),6)</f>
        <v>303.49</v>
      </c>
      <c r="DC26">
        <f>ROUND(ROUND(AT26*AG26,2),6)</f>
        <v>0</v>
      </c>
      <c r="DD26" t="s">
        <v>3</v>
      </c>
      <c r="DE26" t="s">
        <v>3</v>
      </c>
      <c r="DF26">
        <f>ROUND(ROUND(AE26*AI26,2)*CX26,2)</f>
        <v>25.49</v>
      </c>
      <c r="DG26">
        <f t="shared" si="0"/>
        <v>0</v>
      </c>
      <c r="DH26">
        <f t="shared" si="1"/>
        <v>0</v>
      </c>
      <c r="DI26">
        <f t="shared" si="2"/>
        <v>0</v>
      </c>
      <c r="DJ26">
        <f>DF26</f>
        <v>25.49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ROW(Source!A34)</f>
        <v>34</v>
      </c>
      <c r="B27">
        <v>92701116</v>
      </c>
      <c r="C27">
        <v>92702006</v>
      </c>
      <c r="D27">
        <v>37069580</v>
      </c>
      <c r="E27">
        <v>117</v>
      </c>
      <c r="F27">
        <v>1</v>
      </c>
      <c r="G27">
        <v>1</v>
      </c>
      <c r="H27">
        <v>1</v>
      </c>
      <c r="I27" t="s">
        <v>398</v>
      </c>
      <c r="J27" t="s">
        <v>3</v>
      </c>
      <c r="K27" t="s">
        <v>399</v>
      </c>
      <c r="L27">
        <v>1191</v>
      </c>
      <c r="N27">
        <v>1013</v>
      </c>
      <c r="O27" t="s">
        <v>400</v>
      </c>
      <c r="P27" t="s">
        <v>400</v>
      </c>
      <c r="Q27">
        <v>1</v>
      </c>
      <c r="W27">
        <v>0</v>
      </c>
      <c r="X27">
        <v>1426738182</v>
      </c>
      <c r="Y27">
        <f>(AT27*ROUND((0.15+1),7))</f>
        <v>446.78649999999993</v>
      </c>
      <c r="AA27">
        <v>0</v>
      </c>
      <c r="AB27">
        <v>0</v>
      </c>
      <c r="AC27">
        <v>0</v>
      </c>
      <c r="AD27">
        <v>649.29999999999995</v>
      </c>
      <c r="AE27">
        <v>0</v>
      </c>
      <c r="AF27">
        <v>0</v>
      </c>
      <c r="AG27">
        <v>0</v>
      </c>
      <c r="AH27">
        <v>649.29999999999995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388.51</v>
      </c>
      <c r="AU27" t="s">
        <v>23</v>
      </c>
      <c r="AV27">
        <v>1</v>
      </c>
      <c r="AW27">
        <v>2</v>
      </c>
      <c r="AX27">
        <v>92702012</v>
      </c>
      <c r="AY27">
        <v>1</v>
      </c>
      <c r="AZ27">
        <v>0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252259.54299999998</v>
      </c>
      <c r="BN27">
        <v>388.51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290098.47444999998</v>
      </c>
      <c r="BU27">
        <v>446.78649999999999</v>
      </c>
      <c r="BV27">
        <v>0</v>
      </c>
      <c r="BW27">
        <v>1</v>
      </c>
      <c r="CU27">
        <f>ROUND(AT27*Source!I34*AH27*AL27,2)</f>
        <v>7567.79</v>
      </c>
      <c r="CV27">
        <f>ROUND(Y27*Source!I34,7)</f>
        <v>13.403594999999999</v>
      </c>
      <c r="CW27">
        <v>0</v>
      </c>
      <c r="CX27">
        <f>ROUND(Y27*Source!I34,7)</f>
        <v>13.403594999999999</v>
      </c>
      <c r="CY27">
        <f>AD27</f>
        <v>649.29999999999995</v>
      </c>
      <c r="CZ27">
        <f>AH27</f>
        <v>649.29999999999995</v>
      </c>
      <c r="DA27">
        <f>AL27</f>
        <v>1</v>
      </c>
      <c r="DB27">
        <f>ROUND((ROUND(AT27*CZ27,2)*ROUND((0.15+1),7)),6)</f>
        <v>290098.47100000002</v>
      </c>
      <c r="DC27">
        <f>ROUND((ROUND(AT27*AG27,2)*ROUND((0.15+1),7)),6)</f>
        <v>0</v>
      </c>
      <c r="DD27" t="s">
        <v>3</v>
      </c>
      <c r="DE27" t="s">
        <v>3</v>
      </c>
      <c r="DF27">
        <f>ROUND(ROUND(AE27,2)*CX27,2)</f>
        <v>0</v>
      </c>
      <c r="DG27">
        <f t="shared" si="0"/>
        <v>0</v>
      </c>
      <c r="DH27">
        <f t="shared" si="1"/>
        <v>0</v>
      </c>
      <c r="DI27">
        <f t="shared" si="2"/>
        <v>8702.9500000000007</v>
      </c>
      <c r="DJ27">
        <f>DI27</f>
        <v>8702.9500000000007</v>
      </c>
      <c r="DK27">
        <v>1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ROW(Source!A34)</f>
        <v>34</v>
      </c>
      <c r="B28">
        <v>92701116</v>
      </c>
      <c r="C28">
        <v>92702006</v>
      </c>
      <c r="D28">
        <v>89554835</v>
      </c>
      <c r="E28">
        <v>1</v>
      </c>
      <c r="F28">
        <v>1</v>
      </c>
      <c r="G28">
        <v>1</v>
      </c>
      <c r="H28">
        <v>3</v>
      </c>
      <c r="I28" t="s">
        <v>401</v>
      </c>
      <c r="J28" t="s">
        <v>402</v>
      </c>
      <c r="K28" t="s">
        <v>403</v>
      </c>
      <c r="L28">
        <v>1339</v>
      </c>
      <c r="N28">
        <v>1007</v>
      </c>
      <c r="O28" t="s">
        <v>113</v>
      </c>
      <c r="P28" t="s">
        <v>113</v>
      </c>
      <c r="Q28">
        <v>1</v>
      </c>
      <c r="W28">
        <v>0</v>
      </c>
      <c r="X28">
        <v>1964556667</v>
      </c>
      <c r="Y28">
        <f>AT28</f>
        <v>12.3</v>
      </c>
      <c r="AA28">
        <v>54.64</v>
      </c>
      <c r="AB28">
        <v>0</v>
      </c>
      <c r="AC28">
        <v>0</v>
      </c>
      <c r="AD28">
        <v>0</v>
      </c>
      <c r="AE28">
        <v>35.71</v>
      </c>
      <c r="AF28">
        <v>0</v>
      </c>
      <c r="AG28">
        <v>0</v>
      </c>
      <c r="AH28">
        <v>0</v>
      </c>
      <c r="AI28">
        <v>1.53</v>
      </c>
      <c r="AJ28">
        <v>1</v>
      </c>
      <c r="AK28">
        <v>1</v>
      </c>
      <c r="AL28">
        <v>1</v>
      </c>
      <c r="AM28">
        <v>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12.3</v>
      </c>
      <c r="AU28" t="s">
        <v>3</v>
      </c>
      <c r="AV28">
        <v>0</v>
      </c>
      <c r="AW28">
        <v>2</v>
      </c>
      <c r="AX28">
        <v>92702013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439.23300000000006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439.23300000000006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CV28">
        <v>0</v>
      </c>
      <c r="CW28">
        <v>0</v>
      </c>
      <c r="CX28">
        <f>ROUND(Y28*Source!I34,7)</f>
        <v>0.36899999999999999</v>
      </c>
      <c r="CY28">
        <f>AA28</f>
        <v>54.64</v>
      </c>
      <c r="CZ28">
        <f>AE28</f>
        <v>35.71</v>
      </c>
      <c r="DA28">
        <f>AI28</f>
        <v>1.53</v>
      </c>
      <c r="DB28">
        <f>ROUND(ROUND(AT28*CZ28,2),6)</f>
        <v>439.23</v>
      </c>
      <c r="DC28">
        <f>ROUND(ROUND(AT28*AG28,2),6)</f>
        <v>0</v>
      </c>
      <c r="DD28" t="s">
        <v>3</v>
      </c>
      <c r="DE28" t="s">
        <v>3</v>
      </c>
      <c r="DF28">
        <f>ROUND(ROUND(AE28*AI28,2)*CX28,2)</f>
        <v>20.16</v>
      </c>
      <c r="DG28">
        <f t="shared" si="0"/>
        <v>0</v>
      </c>
      <c r="DH28">
        <f t="shared" si="1"/>
        <v>0</v>
      </c>
      <c r="DI28">
        <f t="shared" si="2"/>
        <v>0</v>
      </c>
      <c r="DJ28">
        <f>DF28</f>
        <v>20.16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ROW(Source!A34)</f>
        <v>34</v>
      </c>
      <c r="B29">
        <v>92701116</v>
      </c>
      <c r="C29">
        <v>92702006</v>
      </c>
      <c r="D29">
        <v>89555307</v>
      </c>
      <c r="E29">
        <v>1</v>
      </c>
      <c r="F29">
        <v>1</v>
      </c>
      <c r="G29">
        <v>1</v>
      </c>
      <c r="H29">
        <v>3</v>
      </c>
      <c r="I29" t="s">
        <v>404</v>
      </c>
      <c r="J29" t="s">
        <v>405</v>
      </c>
      <c r="K29" t="s">
        <v>406</v>
      </c>
      <c r="L29">
        <v>1346</v>
      </c>
      <c r="N29">
        <v>1009</v>
      </c>
      <c r="O29" t="s">
        <v>223</v>
      </c>
      <c r="P29" t="s">
        <v>223</v>
      </c>
      <c r="Q29">
        <v>1</v>
      </c>
      <c r="W29">
        <v>0</v>
      </c>
      <c r="X29">
        <v>1959640129</v>
      </c>
      <c r="Y29">
        <f>AT29</f>
        <v>5</v>
      </c>
      <c r="AA29">
        <v>170.77</v>
      </c>
      <c r="AB29">
        <v>0</v>
      </c>
      <c r="AC29">
        <v>0</v>
      </c>
      <c r="AD29">
        <v>0</v>
      </c>
      <c r="AE29">
        <v>128.4</v>
      </c>
      <c r="AF29">
        <v>0</v>
      </c>
      <c r="AG29">
        <v>0</v>
      </c>
      <c r="AH29">
        <v>0</v>
      </c>
      <c r="AI29">
        <v>1.33</v>
      </c>
      <c r="AJ29">
        <v>1</v>
      </c>
      <c r="AK29">
        <v>1</v>
      </c>
      <c r="AL29">
        <v>1</v>
      </c>
      <c r="AM29">
        <v>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5</v>
      </c>
      <c r="AU29" t="s">
        <v>3</v>
      </c>
      <c r="AV29">
        <v>0</v>
      </c>
      <c r="AW29">
        <v>2</v>
      </c>
      <c r="AX29">
        <v>92702014</v>
      </c>
      <c r="AY29">
        <v>1</v>
      </c>
      <c r="AZ29">
        <v>0</v>
      </c>
      <c r="BA29">
        <v>29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642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642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</v>
      </c>
      <c r="CV29">
        <v>0</v>
      </c>
      <c r="CW29">
        <v>0</v>
      </c>
      <c r="CX29">
        <f>ROUND(Y29*Source!I34,7)</f>
        <v>0.15</v>
      </c>
      <c r="CY29">
        <f>AA29</f>
        <v>170.77</v>
      </c>
      <c r="CZ29">
        <f>AE29</f>
        <v>128.4</v>
      </c>
      <c r="DA29">
        <f>AI29</f>
        <v>1.33</v>
      </c>
      <c r="DB29">
        <f>ROUND(ROUND(AT29*CZ29,2),6)</f>
        <v>642</v>
      </c>
      <c r="DC29">
        <f>ROUND(ROUND(AT29*AG29,2),6)</f>
        <v>0</v>
      </c>
      <c r="DD29" t="s">
        <v>3</v>
      </c>
      <c r="DE29" t="s">
        <v>3</v>
      </c>
      <c r="DF29">
        <f>ROUND(ROUND(AE29*AI29,2)*CX29,2)</f>
        <v>25.62</v>
      </c>
      <c r="DG29">
        <f t="shared" si="0"/>
        <v>0</v>
      </c>
      <c r="DH29">
        <f t="shared" si="1"/>
        <v>0</v>
      </c>
      <c r="DI29">
        <f t="shared" si="2"/>
        <v>0</v>
      </c>
      <c r="DJ29">
        <f>DF29</f>
        <v>25.62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ROW(Source!A34)</f>
        <v>34</v>
      </c>
      <c r="B30">
        <v>92701116</v>
      </c>
      <c r="C30">
        <v>92702006</v>
      </c>
      <c r="D30">
        <v>89573541</v>
      </c>
      <c r="E30">
        <v>1</v>
      </c>
      <c r="F30">
        <v>1</v>
      </c>
      <c r="G30">
        <v>1</v>
      </c>
      <c r="H30">
        <v>3</v>
      </c>
      <c r="I30" t="s">
        <v>407</v>
      </c>
      <c r="J30" t="s">
        <v>408</v>
      </c>
      <c r="K30" t="s">
        <v>409</v>
      </c>
      <c r="L30">
        <v>1346</v>
      </c>
      <c r="N30">
        <v>1009</v>
      </c>
      <c r="O30" t="s">
        <v>223</v>
      </c>
      <c r="P30" t="s">
        <v>223</v>
      </c>
      <c r="Q30">
        <v>1</v>
      </c>
      <c r="W30">
        <v>0</v>
      </c>
      <c r="X30">
        <v>291254868</v>
      </c>
      <c r="Y30">
        <f>AT30</f>
        <v>12</v>
      </c>
      <c r="AA30">
        <v>111.83</v>
      </c>
      <c r="AB30">
        <v>0</v>
      </c>
      <c r="AC30">
        <v>0</v>
      </c>
      <c r="AD30">
        <v>0</v>
      </c>
      <c r="AE30">
        <v>79.88</v>
      </c>
      <c r="AF30">
        <v>0</v>
      </c>
      <c r="AG30">
        <v>0</v>
      </c>
      <c r="AH30">
        <v>0</v>
      </c>
      <c r="AI30">
        <v>1.4</v>
      </c>
      <c r="AJ30">
        <v>1</v>
      </c>
      <c r="AK30">
        <v>1</v>
      </c>
      <c r="AL30">
        <v>1</v>
      </c>
      <c r="AM30">
        <v>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3</v>
      </c>
      <c r="AT30">
        <v>12</v>
      </c>
      <c r="AU30" t="s">
        <v>3</v>
      </c>
      <c r="AV30">
        <v>0</v>
      </c>
      <c r="AW30">
        <v>2</v>
      </c>
      <c r="AX30">
        <v>92702015</v>
      </c>
      <c r="AY30">
        <v>1</v>
      </c>
      <c r="AZ30">
        <v>0</v>
      </c>
      <c r="BA30">
        <v>30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958.56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958.56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</v>
      </c>
      <c r="CV30">
        <v>0</v>
      </c>
      <c r="CW30">
        <v>0</v>
      </c>
      <c r="CX30">
        <f>ROUND(Y30*Source!I34,7)</f>
        <v>0.36</v>
      </c>
      <c r="CY30">
        <f>AA30</f>
        <v>111.83</v>
      </c>
      <c r="CZ30">
        <f>AE30</f>
        <v>79.88</v>
      </c>
      <c r="DA30">
        <f>AI30</f>
        <v>1.4</v>
      </c>
      <c r="DB30">
        <f>ROUND(ROUND(AT30*CZ30,2),6)</f>
        <v>958.56</v>
      </c>
      <c r="DC30">
        <f>ROUND(ROUND(AT30*AG30,2),6)</f>
        <v>0</v>
      </c>
      <c r="DD30" t="s">
        <v>3</v>
      </c>
      <c r="DE30" t="s">
        <v>3</v>
      </c>
      <c r="DF30">
        <f>ROUND(ROUND(AE30*AI30,2)*CX30,2)</f>
        <v>40.26</v>
      </c>
      <c r="DG30">
        <f t="shared" si="0"/>
        <v>0</v>
      </c>
      <c r="DH30">
        <f t="shared" si="1"/>
        <v>0</v>
      </c>
      <c r="DI30">
        <f t="shared" si="2"/>
        <v>0</v>
      </c>
      <c r="DJ30">
        <f>DF30</f>
        <v>40.26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ROW(Source!A34)</f>
        <v>34</v>
      </c>
      <c r="B31">
        <v>92701116</v>
      </c>
      <c r="C31">
        <v>92702006</v>
      </c>
      <c r="D31">
        <v>89573826</v>
      </c>
      <c r="E31">
        <v>1</v>
      </c>
      <c r="F31">
        <v>1</v>
      </c>
      <c r="G31">
        <v>1</v>
      </c>
      <c r="H31">
        <v>3</v>
      </c>
      <c r="I31" t="s">
        <v>410</v>
      </c>
      <c r="J31" t="s">
        <v>411</v>
      </c>
      <c r="K31" t="s">
        <v>412</v>
      </c>
      <c r="L31">
        <v>1348</v>
      </c>
      <c r="N31">
        <v>1009</v>
      </c>
      <c r="O31" t="s">
        <v>125</v>
      </c>
      <c r="P31" t="s">
        <v>125</v>
      </c>
      <c r="Q31">
        <v>1000</v>
      </c>
      <c r="W31">
        <v>0</v>
      </c>
      <c r="X31">
        <v>-147713002</v>
      </c>
      <c r="Y31">
        <f>AT31</f>
        <v>5.0000000000000001E-3</v>
      </c>
      <c r="AA31">
        <v>72836.649999999994</v>
      </c>
      <c r="AB31">
        <v>0</v>
      </c>
      <c r="AC31">
        <v>0</v>
      </c>
      <c r="AD31">
        <v>0</v>
      </c>
      <c r="AE31">
        <v>60697.21</v>
      </c>
      <c r="AF31">
        <v>0</v>
      </c>
      <c r="AG31">
        <v>0</v>
      </c>
      <c r="AH31">
        <v>0</v>
      </c>
      <c r="AI31">
        <v>1.2</v>
      </c>
      <c r="AJ31">
        <v>1</v>
      </c>
      <c r="AK31">
        <v>1</v>
      </c>
      <c r="AL31">
        <v>1</v>
      </c>
      <c r="AM31">
        <v>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5.0000000000000001E-3</v>
      </c>
      <c r="AU31" t="s">
        <v>3</v>
      </c>
      <c r="AV31">
        <v>0</v>
      </c>
      <c r="AW31">
        <v>2</v>
      </c>
      <c r="AX31">
        <v>92702016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303.48604999999998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303.48604999999998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CV31">
        <v>0</v>
      </c>
      <c r="CW31">
        <v>0</v>
      </c>
      <c r="CX31">
        <f>ROUND(Y31*Source!I34,7)</f>
        <v>1.4999999999999999E-4</v>
      </c>
      <c r="CY31">
        <f>AA31</f>
        <v>72836.649999999994</v>
      </c>
      <c r="CZ31">
        <f>AE31</f>
        <v>60697.21</v>
      </c>
      <c r="DA31">
        <f>AI31</f>
        <v>1.2</v>
      </c>
      <c r="DB31">
        <f>ROUND(ROUND(AT31*CZ31,2),6)</f>
        <v>303.49</v>
      </c>
      <c r="DC31">
        <f>ROUND(ROUND(AT31*AG31,2),6)</f>
        <v>0</v>
      </c>
      <c r="DD31" t="s">
        <v>3</v>
      </c>
      <c r="DE31" t="s">
        <v>3</v>
      </c>
      <c r="DF31">
        <f>ROUND(ROUND(AE31*AI31,2)*CX31,2)</f>
        <v>10.93</v>
      </c>
      <c r="DG31">
        <f t="shared" si="0"/>
        <v>0</v>
      </c>
      <c r="DH31">
        <f t="shared" si="1"/>
        <v>0</v>
      </c>
      <c r="DI31">
        <f t="shared" si="2"/>
        <v>0</v>
      </c>
      <c r="DJ31">
        <f>DF31</f>
        <v>10.93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ROW(Source!A70)</f>
        <v>70</v>
      </c>
      <c r="B32">
        <v>92701116</v>
      </c>
      <c r="C32">
        <v>92701228</v>
      </c>
      <c r="D32">
        <v>89480503</v>
      </c>
      <c r="E32">
        <v>117</v>
      </c>
      <c r="F32">
        <v>1</v>
      </c>
      <c r="G32">
        <v>1</v>
      </c>
      <c r="H32">
        <v>1</v>
      </c>
      <c r="I32" t="s">
        <v>398</v>
      </c>
      <c r="J32" t="s">
        <v>3</v>
      </c>
      <c r="K32" t="s">
        <v>399</v>
      </c>
      <c r="L32">
        <v>1191</v>
      </c>
      <c r="N32">
        <v>1013</v>
      </c>
      <c r="O32" t="s">
        <v>400</v>
      </c>
      <c r="P32" t="s">
        <v>400</v>
      </c>
      <c r="Q32">
        <v>1</v>
      </c>
      <c r="W32">
        <v>0</v>
      </c>
      <c r="X32">
        <v>1426738182</v>
      </c>
      <c r="Y32">
        <f>(AT32*ROUND((0.15+1),7))</f>
        <v>347.75999999999993</v>
      </c>
      <c r="AA32">
        <v>0</v>
      </c>
      <c r="AB32">
        <v>0</v>
      </c>
      <c r="AC32">
        <v>0</v>
      </c>
      <c r="AD32">
        <v>649.29999999999995</v>
      </c>
      <c r="AE32">
        <v>0</v>
      </c>
      <c r="AF32">
        <v>0</v>
      </c>
      <c r="AG32">
        <v>0</v>
      </c>
      <c r="AH32">
        <v>649.29999999999995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302.39999999999998</v>
      </c>
      <c r="AU32" t="s">
        <v>23</v>
      </c>
      <c r="AV32">
        <v>1</v>
      </c>
      <c r="AW32">
        <v>2</v>
      </c>
      <c r="AX32">
        <v>92701235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196348.31999999998</v>
      </c>
      <c r="BN32">
        <v>302.39999999999998</v>
      </c>
      <c r="BO32">
        <v>0</v>
      </c>
      <c r="BP32">
        <v>1</v>
      </c>
      <c r="BQ32">
        <v>0</v>
      </c>
      <c r="BR32">
        <v>0</v>
      </c>
      <c r="BS32">
        <v>0</v>
      </c>
      <c r="BT32">
        <v>225800.56799999997</v>
      </c>
      <c r="BU32">
        <v>347.76</v>
      </c>
      <c r="BV32">
        <v>0</v>
      </c>
      <c r="BW32">
        <v>1</v>
      </c>
      <c r="CU32">
        <f>ROUND(AT32*Source!I70*AH32*AL32,2)</f>
        <v>3926.97</v>
      </c>
      <c r="CV32">
        <f>ROUND(Y32*Source!I70,7)</f>
        <v>6.9551999999999996</v>
      </c>
      <c r="CW32">
        <v>0</v>
      </c>
      <c r="CX32">
        <f>ROUND(Y32*Source!I70,7)</f>
        <v>6.9551999999999996</v>
      </c>
      <c r="CY32">
        <f>AD32</f>
        <v>649.29999999999995</v>
      </c>
      <c r="CZ32">
        <f>AH32</f>
        <v>649.29999999999995</v>
      </c>
      <c r="DA32">
        <f>AL32</f>
        <v>1</v>
      </c>
      <c r="DB32">
        <f>ROUND((ROUND(AT32*CZ32,2)*ROUND((0.15+1),7)),6)</f>
        <v>225800.568</v>
      </c>
      <c r="DC32">
        <f>ROUND((ROUND(AT32*AG32,2)*ROUND((0.15+1),7)),6)</f>
        <v>0</v>
      </c>
      <c r="DD32" t="s">
        <v>3</v>
      </c>
      <c r="DE32" t="s">
        <v>3</v>
      </c>
      <c r="DF32">
        <f>ROUND(ROUND(AE32,2)*CX32,2)</f>
        <v>0</v>
      </c>
      <c r="DG32">
        <f t="shared" si="0"/>
        <v>0</v>
      </c>
      <c r="DH32">
        <f t="shared" si="1"/>
        <v>0</v>
      </c>
      <c r="DI32">
        <f t="shared" si="2"/>
        <v>4516.01</v>
      </c>
      <c r="DJ32">
        <f>DI32</f>
        <v>4516.01</v>
      </c>
      <c r="DK32">
        <v>1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ROW(Source!A70)</f>
        <v>70</v>
      </c>
      <c r="B33">
        <v>92701116</v>
      </c>
      <c r="C33">
        <v>92701228</v>
      </c>
      <c r="D33">
        <v>89480695</v>
      </c>
      <c r="E33">
        <v>117</v>
      </c>
      <c r="F33">
        <v>1</v>
      </c>
      <c r="G33">
        <v>1</v>
      </c>
      <c r="H33">
        <v>1</v>
      </c>
      <c r="I33" t="s">
        <v>415</v>
      </c>
      <c r="J33" t="s">
        <v>3</v>
      </c>
      <c r="K33" t="s">
        <v>416</v>
      </c>
      <c r="L33">
        <v>1191</v>
      </c>
      <c r="N33">
        <v>1013</v>
      </c>
      <c r="O33" t="s">
        <v>400</v>
      </c>
      <c r="P33" t="s">
        <v>400</v>
      </c>
      <c r="Q33">
        <v>1</v>
      </c>
      <c r="W33">
        <v>0</v>
      </c>
      <c r="X33">
        <v>-1417349443</v>
      </c>
      <c r="Y33">
        <f>(AT33*ROUND((0.15+1),7))</f>
        <v>1.15E-2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-2</v>
      </c>
      <c r="AN33">
        <v>0</v>
      </c>
      <c r="AO33">
        <v>0</v>
      </c>
      <c r="AP33">
        <v>1</v>
      </c>
      <c r="AQ33">
        <v>1</v>
      </c>
      <c r="AR33">
        <v>0</v>
      </c>
      <c r="AS33" t="s">
        <v>3</v>
      </c>
      <c r="AT33">
        <v>0.01</v>
      </c>
      <c r="AU33" t="s">
        <v>23</v>
      </c>
      <c r="AV33">
        <v>2</v>
      </c>
      <c r="AW33">
        <v>2</v>
      </c>
      <c r="AX33">
        <v>92701236</v>
      </c>
      <c r="AY33">
        <v>1</v>
      </c>
      <c r="AZ33">
        <v>0</v>
      </c>
      <c r="BA33">
        <v>33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ROUND(Y33*Source!I70,7)</f>
        <v>2.3000000000000001E-4</v>
      </c>
      <c r="CY33">
        <f>AD33</f>
        <v>0</v>
      </c>
      <c r="CZ33">
        <f>AH33</f>
        <v>0</v>
      </c>
      <c r="DA33">
        <f>AL33</f>
        <v>1</v>
      </c>
      <c r="DB33">
        <f>ROUND((ROUND(AT33*CZ33,2)*ROUND((0.15+1),7)),6)</f>
        <v>0</v>
      </c>
      <c r="DC33">
        <f>ROUND((ROUND(AT33*AG33,2)*ROUND((0.15+1),7)),6)</f>
        <v>0</v>
      </c>
      <c r="DD33" t="s">
        <v>3</v>
      </c>
      <c r="DE33" t="s">
        <v>3</v>
      </c>
      <c r="DF33">
        <f>ROUND(ROUND(AE33,2)*CX33,2)</f>
        <v>0</v>
      </c>
      <c r="DG33">
        <f t="shared" si="0"/>
        <v>0</v>
      </c>
      <c r="DH33">
        <f t="shared" si="1"/>
        <v>0</v>
      </c>
      <c r="DI33">
        <f t="shared" si="2"/>
        <v>0</v>
      </c>
      <c r="DJ33">
        <f>DI33</f>
        <v>0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ROW(Source!A70)</f>
        <v>70</v>
      </c>
      <c r="B34">
        <v>92701116</v>
      </c>
      <c r="C34">
        <v>92701228</v>
      </c>
      <c r="D34">
        <v>89488079</v>
      </c>
      <c r="E34">
        <v>1</v>
      </c>
      <c r="F34">
        <v>1</v>
      </c>
      <c r="G34">
        <v>1</v>
      </c>
      <c r="H34">
        <v>2</v>
      </c>
      <c r="I34" t="s">
        <v>417</v>
      </c>
      <c r="J34" t="s">
        <v>418</v>
      </c>
      <c r="K34" t="s">
        <v>419</v>
      </c>
      <c r="L34">
        <v>1368</v>
      </c>
      <c r="N34">
        <v>1011</v>
      </c>
      <c r="O34" t="s">
        <v>420</v>
      </c>
      <c r="P34" t="s">
        <v>420</v>
      </c>
      <c r="Q34">
        <v>1</v>
      </c>
      <c r="W34">
        <v>0</v>
      </c>
      <c r="X34">
        <v>-849950259</v>
      </c>
      <c r="Y34">
        <f>(AT34*ROUND((0.15+1),7))</f>
        <v>1.15E-2</v>
      </c>
      <c r="AA34">
        <v>0</v>
      </c>
      <c r="AB34">
        <v>643.29</v>
      </c>
      <c r="AC34">
        <v>722.05</v>
      </c>
      <c r="AD34">
        <v>0</v>
      </c>
      <c r="AE34">
        <v>0</v>
      </c>
      <c r="AF34">
        <v>643.29</v>
      </c>
      <c r="AG34">
        <v>722.05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3</v>
      </c>
      <c r="AT34">
        <v>0.01</v>
      </c>
      <c r="AU34" t="s">
        <v>23</v>
      </c>
      <c r="AV34">
        <v>1</v>
      </c>
      <c r="AW34">
        <v>2</v>
      </c>
      <c r="AX34">
        <v>92701237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6.4329000000000001</v>
      </c>
      <c r="BL34">
        <v>7.2204999999999995</v>
      </c>
      <c r="BM34">
        <v>0</v>
      </c>
      <c r="BN34">
        <v>0</v>
      </c>
      <c r="BO34">
        <v>0.01</v>
      </c>
      <c r="BP34">
        <v>1</v>
      </c>
      <c r="BQ34">
        <v>0</v>
      </c>
      <c r="BR34">
        <v>7.3978349999999997</v>
      </c>
      <c r="BS34">
        <v>8.3035749999999986</v>
      </c>
      <c r="BT34">
        <v>0</v>
      </c>
      <c r="BU34">
        <v>0</v>
      </c>
      <c r="BV34">
        <v>1.15E-2</v>
      </c>
      <c r="BW34">
        <v>1</v>
      </c>
      <c r="CV34">
        <v>0</v>
      </c>
      <c r="CW34">
        <f>ROUND(Y34*Source!I70*DO34,7)</f>
        <v>2.3000000000000001E-4</v>
      </c>
      <c r="CX34">
        <f>ROUND(Y34*Source!I70,7)</f>
        <v>2.3000000000000001E-4</v>
      </c>
      <c r="CY34">
        <f>AB34</f>
        <v>643.29</v>
      </c>
      <c r="CZ34">
        <f>AF34</f>
        <v>643.29</v>
      </c>
      <c r="DA34">
        <f>AJ34</f>
        <v>1</v>
      </c>
      <c r="DB34">
        <f>ROUND((ROUND(AT34*CZ34,2)*ROUND((0.15+1),7)),6)</f>
        <v>7.3944999999999999</v>
      </c>
      <c r="DC34">
        <f>ROUND((ROUND(AT34*AG34,2)*ROUND((0.15+1),7)),6)</f>
        <v>8.3030000000000008</v>
      </c>
      <c r="DD34" t="s">
        <v>3</v>
      </c>
      <c r="DE34" t="s">
        <v>3</v>
      </c>
      <c r="DF34">
        <f>ROUND(ROUND(AE34,2)*CX34,2)</f>
        <v>0</v>
      </c>
      <c r="DG34">
        <f t="shared" si="0"/>
        <v>0.15</v>
      </c>
      <c r="DH34">
        <f t="shared" si="1"/>
        <v>0.17</v>
      </c>
      <c r="DI34">
        <f t="shared" si="2"/>
        <v>0</v>
      </c>
      <c r="DJ34">
        <f>DG34+DH34</f>
        <v>0.32</v>
      </c>
      <c r="DK34">
        <v>1</v>
      </c>
      <c r="DL34" t="s">
        <v>421</v>
      </c>
      <c r="DM34">
        <v>4</v>
      </c>
      <c r="DN34" t="s">
        <v>400</v>
      </c>
      <c r="DO34">
        <v>1</v>
      </c>
    </row>
    <row r="35" spans="1:119" x14ac:dyDescent="0.2">
      <c r="A35">
        <f>ROW(Source!A70)</f>
        <v>70</v>
      </c>
      <c r="B35">
        <v>92701116</v>
      </c>
      <c r="C35">
        <v>92701228</v>
      </c>
      <c r="D35">
        <v>89552685</v>
      </c>
      <c r="E35">
        <v>1</v>
      </c>
      <c r="F35">
        <v>1</v>
      </c>
      <c r="G35">
        <v>1</v>
      </c>
      <c r="H35">
        <v>3</v>
      </c>
      <c r="I35" t="s">
        <v>422</v>
      </c>
      <c r="J35" t="s">
        <v>423</v>
      </c>
      <c r="K35" t="s">
        <v>424</v>
      </c>
      <c r="L35">
        <v>1346</v>
      </c>
      <c r="N35">
        <v>1009</v>
      </c>
      <c r="O35" t="s">
        <v>223</v>
      </c>
      <c r="P35" t="s">
        <v>223</v>
      </c>
      <c r="Q35">
        <v>1</v>
      </c>
      <c r="W35">
        <v>0</v>
      </c>
      <c r="X35">
        <v>-310692479</v>
      </c>
      <c r="Y35">
        <f>AT35</f>
        <v>25.2</v>
      </c>
      <c r="AA35">
        <v>162.36000000000001</v>
      </c>
      <c r="AB35">
        <v>0</v>
      </c>
      <c r="AC35">
        <v>0</v>
      </c>
      <c r="AD35">
        <v>0</v>
      </c>
      <c r="AE35">
        <v>137.59</v>
      </c>
      <c r="AF35">
        <v>0</v>
      </c>
      <c r="AG35">
        <v>0</v>
      </c>
      <c r="AH35">
        <v>0</v>
      </c>
      <c r="AI35">
        <v>1.18</v>
      </c>
      <c r="AJ35">
        <v>1</v>
      </c>
      <c r="AK35">
        <v>1</v>
      </c>
      <c r="AL35">
        <v>1</v>
      </c>
      <c r="AM35">
        <v>2</v>
      </c>
      <c r="AN35">
        <v>0</v>
      </c>
      <c r="AO35">
        <v>0</v>
      </c>
      <c r="AP35">
        <v>0</v>
      </c>
      <c r="AQ35">
        <v>1</v>
      </c>
      <c r="AR35">
        <v>0</v>
      </c>
      <c r="AS35" t="s">
        <v>3</v>
      </c>
      <c r="AT35">
        <v>25.2</v>
      </c>
      <c r="AU35" t="s">
        <v>3</v>
      </c>
      <c r="AV35">
        <v>0</v>
      </c>
      <c r="AW35">
        <v>2</v>
      </c>
      <c r="AX35">
        <v>92701238</v>
      </c>
      <c r="AY35">
        <v>1</v>
      </c>
      <c r="AZ35">
        <v>0</v>
      </c>
      <c r="BA35">
        <v>35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3467.268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3467.268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CV35">
        <v>0</v>
      </c>
      <c r="CW35">
        <v>0</v>
      </c>
      <c r="CX35">
        <f>ROUND(Y35*Source!I70,7)</f>
        <v>0.504</v>
      </c>
      <c r="CY35">
        <f>AA35</f>
        <v>162.36000000000001</v>
      </c>
      <c r="CZ35">
        <f>AE35</f>
        <v>137.59</v>
      </c>
      <c r="DA35">
        <f>AI35</f>
        <v>1.18</v>
      </c>
      <c r="DB35">
        <f>ROUND(ROUND(AT35*CZ35,2),6)</f>
        <v>3467.27</v>
      </c>
      <c r="DC35">
        <f>ROUND(ROUND(AT35*AG35,2),6)</f>
        <v>0</v>
      </c>
      <c r="DD35" t="s">
        <v>3</v>
      </c>
      <c r="DE35" t="s">
        <v>3</v>
      </c>
      <c r="DF35">
        <f>ROUND(ROUND(AE35*AI35,2)*CX35,2)</f>
        <v>81.83</v>
      </c>
      <c r="DG35">
        <f t="shared" si="0"/>
        <v>0</v>
      </c>
      <c r="DH35">
        <f t="shared" si="1"/>
        <v>0</v>
      </c>
      <c r="DI35">
        <f t="shared" si="2"/>
        <v>0</v>
      </c>
      <c r="DJ35">
        <f>DF35</f>
        <v>81.83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ROW(Source!A70)</f>
        <v>70</v>
      </c>
      <c r="B36">
        <v>92701116</v>
      </c>
      <c r="C36">
        <v>92701228</v>
      </c>
      <c r="D36">
        <v>89552807</v>
      </c>
      <c r="E36">
        <v>1</v>
      </c>
      <c r="F36">
        <v>1</v>
      </c>
      <c r="G36">
        <v>1</v>
      </c>
      <c r="H36">
        <v>3</v>
      </c>
      <c r="I36" t="s">
        <v>425</v>
      </c>
      <c r="J36" t="s">
        <v>426</v>
      </c>
      <c r="K36" t="s">
        <v>427</v>
      </c>
      <c r="L36">
        <v>1346</v>
      </c>
      <c r="N36">
        <v>1009</v>
      </c>
      <c r="O36" t="s">
        <v>223</v>
      </c>
      <c r="P36" t="s">
        <v>223</v>
      </c>
      <c r="Q36">
        <v>1</v>
      </c>
      <c r="W36">
        <v>0</v>
      </c>
      <c r="X36">
        <v>-1547825166</v>
      </c>
      <c r="Y36">
        <f>AT36</f>
        <v>7.8</v>
      </c>
      <c r="AA36">
        <v>93.65</v>
      </c>
      <c r="AB36">
        <v>0</v>
      </c>
      <c r="AC36">
        <v>0</v>
      </c>
      <c r="AD36">
        <v>0</v>
      </c>
      <c r="AE36">
        <v>58.53</v>
      </c>
      <c r="AF36">
        <v>0</v>
      </c>
      <c r="AG36">
        <v>0</v>
      </c>
      <c r="AH36">
        <v>0</v>
      </c>
      <c r="AI36">
        <v>1.6</v>
      </c>
      <c r="AJ36">
        <v>1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0</v>
      </c>
      <c r="AQ36">
        <v>1</v>
      </c>
      <c r="AR36">
        <v>0</v>
      </c>
      <c r="AS36" t="s">
        <v>3</v>
      </c>
      <c r="AT36">
        <v>7.8</v>
      </c>
      <c r="AU36" t="s">
        <v>3</v>
      </c>
      <c r="AV36">
        <v>0</v>
      </c>
      <c r="AW36">
        <v>2</v>
      </c>
      <c r="AX36">
        <v>92701239</v>
      </c>
      <c r="AY36">
        <v>1</v>
      </c>
      <c r="AZ36">
        <v>0</v>
      </c>
      <c r="BA36">
        <v>36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456.53399999999999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456.53399999999999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CV36">
        <v>0</v>
      </c>
      <c r="CW36">
        <v>0</v>
      </c>
      <c r="CX36">
        <f>ROUND(Y36*Source!I70,7)</f>
        <v>0.156</v>
      </c>
      <c r="CY36">
        <f>AA36</f>
        <v>93.65</v>
      </c>
      <c r="CZ36">
        <f>AE36</f>
        <v>58.53</v>
      </c>
      <c r="DA36">
        <f>AI36</f>
        <v>1.6</v>
      </c>
      <c r="DB36">
        <f>ROUND(ROUND(AT36*CZ36,2),6)</f>
        <v>456.53</v>
      </c>
      <c r="DC36">
        <f>ROUND(ROUND(AT36*AG36,2),6)</f>
        <v>0</v>
      </c>
      <c r="DD36" t="s">
        <v>3</v>
      </c>
      <c r="DE36" t="s">
        <v>3</v>
      </c>
      <c r="DF36">
        <f>ROUND(ROUND(AE36*AI36,2)*CX36,2)</f>
        <v>14.61</v>
      </c>
      <c r="DG36">
        <f t="shared" si="0"/>
        <v>0</v>
      </c>
      <c r="DH36">
        <f t="shared" si="1"/>
        <v>0</v>
      </c>
      <c r="DI36">
        <f t="shared" si="2"/>
        <v>0</v>
      </c>
      <c r="DJ36">
        <f>DF36</f>
        <v>14.61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ROW(Source!A70)</f>
        <v>70</v>
      </c>
      <c r="B37">
        <v>92701116</v>
      </c>
      <c r="C37">
        <v>92701228</v>
      </c>
      <c r="D37">
        <v>89555136</v>
      </c>
      <c r="E37">
        <v>1</v>
      </c>
      <c r="F37">
        <v>1</v>
      </c>
      <c r="G37">
        <v>1</v>
      </c>
      <c r="H37">
        <v>3</v>
      </c>
      <c r="I37" t="s">
        <v>428</v>
      </c>
      <c r="J37" t="s">
        <v>429</v>
      </c>
      <c r="K37" t="s">
        <v>430</v>
      </c>
      <c r="L37">
        <v>1346</v>
      </c>
      <c r="N37">
        <v>1009</v>
      </c>
      <c r="O37" t="s">
        <v>223</v>
      </c>
      <c r="P37" t="s">
        <v>223</v>
      </c>
      <c r="Q37">
        <v>1</v>
      </c>
      <c r="W37">
        <v>0</v>
      </c>
      <c r="X37">
        <v>-1654218550</v>
      </c>
      <c r="Y37">
        <f>AT37</f>
        <v>3.5</v>
      </c>
      <c r="AA37">
        <v>267.48</v>
      </c>
      <c r="AB37">
        <v>0</v>
      </c>
      <c r="AC37">
        <v>0</v>
      </c>
      <c r="AD37">
        <v>0</v>
      </c>
      <c r="AE37">
        <v>303.95</v>
      </c>
      <c r="AF37">
        <v>0</v>
      </c>
      <c r="AG37">
        <v>0</v>
      </c>
      <c r="AH37">
        <v>0</v>
      </c>
      <c r="AI37">
        <v>0.88</v>
      </c>
      <c r="AJ37">
        <v>1</v>
      </c>
      <c r="AK37">
        <v>1</v>
      </c>
      <c r="AL37">
        <v>1</v>
      </c>
      <c r="AM37">
        <v>2</v>
      </c>
      <c r="AN37">
        <v>0</v>
      </c>
      <c r="AO37">
        <v>0</v>
      </c>
      <c r="AP37">
        <v>0</v>
      </c>
      <c r="AQ37">
        <v>1</v>
      </c>
      <c r="AR37">
        <v>0</v>
      </c>
      <c r="AS37" t="s">
        <v>3</v>
      </c>
      <c r="AT37">
        <v>3.5</v>
      </c>
      <c r="AU37" t="s">
        <v>3</v>
      </c>
      <c r="AV37">
        <v>0</v>
      </c>
      <c r="AW37">
        <v>2</v>
      </c>
      <c r="AX37">
        <v>92701240</v>
      </c>
      <c r="AY37">
        <v>1</v>
      </c>
      <c r="AZ37">
        <v>0</v>
      </c>
      <c r="BA37">
        <v>37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1063.825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1063.825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1</v>
      </c>
      <c r="CV37">
        <v>0</v>
      </c>
      <c r="CW37">
        <v>0</v>
      </c>
      <c r="CX37">
        <f>ROUND(Y37*Source!I70,7)</f>
        <v>7.0000000000000007E-2</v>
      </c>
      <c r="CY37">
        <f>AA37</f>
        <v>267.48</v>
      </c>
      <c r="CZ37">
        <f>AE37</f>
        <v>303.95</v>
      </c>
      <c r="DA37">
        <f>AI37</f>
        <v>0.88</v>
      </c>
      <c r="DB37">
        <f>ROUND(ROUND(AT37*CZ37,2),6)</f>
        <v>1063.83</v>
      </c>
      <c r="DC37">
        <f>ROUND(ROUND(AT37*AG37,2),6)</f>
        <v>0</v>
      </c>
      <c r="DD37" t="s">
        <v>3</v>
      </c>
      <c r="DE37" t="s">
        <v>3</v>
      </c>
      <c r="DF37">
        <f>ROUND(ROUND(AE37*AI37,2)*CX37,2)</f>
        <v>18.72</v>
      </c>
      <c r="DG37">
        <f t="shared" si="0"/>
        <v>0</v>
      </c>
      <c r="DH37">
        <f t="shared" si="1"/>
        <v>0</v>
      </c>
      <c r="DI37">
        <f t="shared" si="2"/>
        <v>0</v>
      </c>
      <c r="DJ37">
        <f>DF37</f>
        <v>18.72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ROW(Source!A71)</f>
        <v>71</v>
      </c>
      <c r="B38">
        <v>92701116</v>
      </c>
      <c r="C38">
        <v>92701241</v>
      </c>
      <c r="D38">
        <v>89480529</v>
      </c>
      <c r="E38">
        <v>117</v>
      </c>
      <c r="F38">
        <v>1</v>
      </c>
      <c r="G38">
        <v>1</v>
      </c>
      <c r="H38">
        <v>1</v>
      </c>
      <c r="I38" t="s">
        <v>431</v>
      </c>
      <c r="J38" t="s">
        <v>3</v>
      </c>
      <c r="K38" t="s">
        <v>432</v>
      </c>
      <c r="L38">
        <v>1191</v>
      </c>
      <c r="N38">
        <v>1013</v>
      </c>
      <c r="O38" t="s">
        <v>400</v>
      </c>
      <c r="P38" t="s">
        <v>400</v>
      </c>
      <c r="Q38">
        <v>1</v>
      </c>
      <c r="W38">
        <v>0</v>
      </c>
      <c r="X38">
        <v>174150515</v>
      </c>
      <c r="Y38">
        <f>(AT38*ROUND((0.15+1),7))</f>
        <v>131.93949999999998</v>
      </c>
      <c r="AA38">
        <v>0</v>
      </c>
      <c r="AB38">
        <v>0</v>
      </c>
      <c r="AC38">
        <v>0</v>
      </c>
      <c r="AD38">
        <v>732.82</v>
      </c>
      <c r="AE38">
        <v>0</v>
      </c>
      <c r="AF38">
        <v>0</v>
      </c>
      <c r="AG38">
        <v>0</v>
      </c>
      <c r="AH38">
        <v>732.82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1</v>
      </c>
      <c r="AQ38">
        <v>1</v>
      </c>
      <c r="AR38">
        <v>0</v>
      </c>
      <c r="AS38" t="s">
        <v>3</v>
      </c>
      <c r="AT38">
        <v>114.73</v>
      </c>
      <c r="AU38" t="s">
        <v>23</v>
      </c>
      <c r="AV38">
        <v>1</v>
      </c>
      <c r="AW38">
        <v>2</v>
      </c>
      <c r="AX38">
        <v>92701246</v>
      </c>
      <c r="AY38">
        <v>1</v>
      </c>
      <c r="AZ38">
        <v>0</v>
      </c>
      <c r="BA38">
        <v>38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84076.438600000009</v>
      </c>
      <c r="BN38">
        <v>114.73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96687.904390000011</v>
      </c>
      <c r="BU38">
        <v>131.93950000000001</v>
      </c>
      <c r="BV38">
        <v>0</v>
      </c>
      <c r="BW38">
        <v>1</v>
      </c>
      <c r="CU38">
        <f>ROUND(AT38*Source!I71*AH38*AL38,2)</f>
        <v>16815.29</v>
      </c>
      <c r="CV38">
        <f>ROUND(Y38*Source!I71,7)</f>
        <v>26.387899999999998</v>
      </c>
      <c r="CW38">
        <v>0</v>
      </c>
      <c r="CX38">
        <f>ROUND(Y38*Source!I71,7)</f>
        <v>26.387899999999998</v>
      </c>
      <c r="CY38">
        <f>AD38</f>
        <v>732.82</v>
      </c>
      <c r="CZ38">
        <f>AH38</f>
        <v>732.82</v>
      </c>
      <c r="DA38">
        <f>AL38</f>
        <v>1</v>
      </c>
      <c r="DB38">
        <f>ROUND((ROUND(AT38*CZ38,2)*ROUND((0.15+1),7)),6)</f>
        <v>96687.906000000003</v>
      </c>
      <c r="DC38">
        <f>ROUND((ROUND(AT38*AG38,2)*ROUND((0.15+1),7)),6)</f>
        <v>0</v>
      </c>
      <c r="DD38" t="s">
        <v>3</v>
      </c>
      <c r="DE38" t="s">
        <v>3</v>
      </c>
      <c r="DF38">
        <f>ROUND(ROUND(AE38,2)*CX38,2)</f>
        <v>0</v>
      </c>
      <c r="DG38">
        <f t="shared" si="0"/>
        <v>0</v>
      </c>
      <c r="DH38">
        <f t="shared" si="1"/>
        <v>0</v>
      </c>
      <c r="DI38">
        <f t="shared" si="2"/>
        <v>19337.580000000002</v>
      </c>
      <c r="DJ38">
        <f>DI38</f>
        <v>19337.580000000002</v>
      </c>
      <c r="DK38">
        <v>1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ROW(Source!A71)</f>
        <v>71</v>
      </c>
      <c r="B39">
        <v>92701116</v>
      </c>
      <c r="C39">
        <v>92701241</v>
      </c>
      <c r="D39">
        <v>89557374</v>
      </c>
      <c r="E39">
        <v>1</v>
      </c>
      <c r="F39">
        <v>1</v>
      </c>
      <c r="G39">
        <v>1</v>
      </c>
      <c r="H39">
        <v>3</v>
      </c>
      <c r="I39" t="s">
        <v>433</v>
      </c>
      <c r="J39" t="s">
        <v>434</v>
      </c>
      <c r="K39" t="s">
        <v>435</v>
      </c>
      <c r="L39">
        <v>1346</v>
      </c>
      <c r="N39">
        <v>1009</v>
      </c>
      <c r="O39" t="s">
        <v>223</v>
      </c>
      <c r="P39" t="s">
        <v>223</v>
      </c>
      <c r="Q39">
        <v>1</v>
      </c>
      <c r="W39">
        <v>0</v>
      </c>
      <c r="X39">
        <v>-2092951115</v>
      </c>
      <c r="Y39">
        <f>AT39</f>
        <v>1.2</v>
      </c>
      <c r="AA39">
        <v>349.18</v>
      </c>
      <c r="AB39">
        <v>0</v>
      </c>
      <c r="AC39">
        <v>0</v>
      </c>
      <c r="AD39">
        <v>0</v>
      </c>
      <c r="AE39">
        <v>320.35000000000002</v>
      </c>
      <c r="AF39">
        <v>0</v>
      </c>
      <c r="AG39">
        <v>0</v>
      </c>
      <c r="AH39">
        <v>0</v>
      </c>
      <c r="AI39">
        <v>1.0900000000000001</v>
      </c>
      <c r="AJ39">
        <v>1</v>
      </c>
      <c r="AK39">
        <v>1</v>
      </c>
      <c r="AL39">
        <v>1</v>
      </c>
      <c r="AM39">
        <v>2</v>
      </c>
      <c r="AN39">
        <v>0</v>
      </c>
      <c r="AO39">
        <v>0</v>
      </c>
      <c r="AP39">
        <v>0</v>
      </c>
      <c r="AQ39">
        <v>1</v>
      </c>
      <c r="AR39">
        <v>0</v>
      </c>
      <c r="AS39" t="s">
        <v>3</v>
      </c>
      <c r="AT39">
        <v>1.2</v>
      </c>
      <c r="AU39" t="s">
        <v>3</v>
      </c>
      <c r="AV39">
        <v>0</v>
      </c>
      <c r="AW39">
        <v>2</v>
      </c>
      <c r="AX39">
        <v>92701247</v>
      </c>
      <c r="AY39">
        <v>1</v>
      </c>
      <c r="AZ39">
        <v>0</v>
      </c>
      <c r="BA39">
        <v>39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384.42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384.42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</v>
      </c>
      <c r="CV39">
        <v>0</v>
      </c>
      <c r="CW39">
        <v>0</v>
      </c>
      <c r="CX39">
        <f>ROUND(Y39*Source!I71,7)</f>
        <v>0.24</v>
      </c>
      <c r="CY39">
        <f>AA39</f>
        <v>349.18</v>
      </c>
      <c r="CZ39">
        <f>AE39</f>
        <v>320.35000000000002</v>
      </c>
      <c r="DA39">
        <f>AI39</f>
        <v>1.0900000000000001</v>
      </c>
      <c r="DB39">
        <f>ROUND(ROUND(AT39*CZ39,2),6)</f>
        <v>384.42</v>
      </c>
      <c r="DC39">
        <f>ROUND(ROUND(AT39*AG39,2),6)</f>
        <v>0</v>
      </c>
      <c r="DD39" t="s">
        <v>3</v>
      </c>
      <c r="DE39" t="s">
        <v>3</v>
      </c>
      <c r="DF39">
        <f>ROUND(ROUND(AE39*AI39,2)*CX39,2)</f>
        <v>83.8</v>
      </c>
      <c r="DG39">
        <f t="shared" si="0"/>
        <v>0</v>
      </c>
      <c r="DH39">
        <f t="shared" si="1"/>
        <v>0</v>
      </c>
      <c r="DI39">
        <f t="shared" si="2"/>
        <v>0</v>
      </c>
      <c r="DJ39">
        <f>DF39</f>
        <v>83.8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ROW(Source!A71)</f>
        <v>71</v>
      </c>
      <c r="B40">
        <v>92701116</v>
      </c>
      <c r="C40">
        <v>92701241</v>
      </c>
      <c r="D40">
        <v>89558805</v>
      </c>
      <c r="E40">
        <v>1</v>
      </c>
      <c r="F40">
        <v>1</v>
      </c>
      <c r="G40">
        <v>1</v>
      </c>
      <c r="H40">
        <v>3</v>
      </c>
      <c r="I40" t="s">
        <v>111</v>
      </c>
      <c r="J40" t="s">
        <v>114</v>
      </c>
      <c r="K40" t="s">
        <v>112</v>
      </c>
      <c r="L40">
        <v>1339</v>
      </c>
      <c r="N40">
        <v>1007</v>
      </c>
      <c r="O40" t="s">
        <v>113</v>
      </c>
      <c r="P40" t="s">
        <v>113</v>
      </c>
      <c r="Q40">
        <v>1</v>
      </c>
      <c r="W40">
        <v>0</v>
      </c>
      <c r="X40">
        <v>-2089581116</v>
      </c>
      <c r="Y40">
        <f>AT40</f>
        <v>0.2</v>
      </c>
      <c r="AA40">
        <v>5103.8</v>
      </c>
      <c r="AB40">
        <v>0</v>
      </c>
      <c r="AC40">
        <v>0</v>
      </c>
      <c r="AD40">
        <v>0</v>
      </c>
      <c r="AE40">
        <v>5103.8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0</v>
      </c>
      <c r="AN40">
        <v>0</v>
      </c>
      <c r="AO40">
        <v>0</v>
      </c>
      <c r="AP40">
        <v>1</v>
      </c>
      <c r="AQ40">
        <v>0</v>
      </c>
      <c r="AR40">
        <v>0</v>
      </c>
      <c r="AS40" t="s">
        <v>3</v>
      </c>
      <c r="AT40">
        <v>0.2</v>
      </c>
      <c r="AU40" t="s">
        <v>3</v>
      </c>
      <c r="AV40">
        <v>0</v>
      </c>
      <c r="AW40">
        <v>1</v>
      </c>
      <c r="AX40">
        <v>-1</v>
      </c>
      <c r="AY40">
        <v>0</v>
      </c>
      <c r="AZ40">
        <v>0</v>
      </c>
      <c r="BA40" t="s">
        <v>3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V40">
        <v>0</v>
      </c>
      <c r="CW40">
        <v>0</v>
      </c>
      <c r="CX40">
        <f>ROUND(Y40*Source!I71,7)</f>
        <v>0.04</v>
      </c>
      <c r="CY40">
        <f>AA40</f>
        <v>5103.8</v>
      </c>
      <c r="CZ40">
        <f>AE40</f>
        <v>5103.8</v>
      </c>
      <c r="DA40">
        <f>AI40</f>
        <v>1</v>
      </c>
      <c r="DB40">
        <f>ROUND(ROUND(AT40*CZ40,2),6)</f>
        <v>1020.76</v>
      </c>
      <c r="DC40">
        <f>ROUND(ROUND(AT40*AG40,2),6)</f>
        <v>0</v>
      </c>
      <c r="DD40" t="s">
        <v>3</v>
      </c>
      <c r="DE40" t="s">
        <v>3</v>
      </c>
      <c r="DF40">
        <f>ROUND(ROUND(AE40,2)*CX40,2)</f>
        <v>204.15</v>
      </c>
      <c r="DG40">
        <f t="shared" si="0"/>
        <v>0</v>
      </c>
      <c r="DH40">
        <f t="shared" si="1"/>
        <v>0</v>
      </c>
      <c r="DI40">
        <f t="shared" si="2"/>
        <v>0</v>
      </c>
      <c r="DJ40">
        <f>DF40</f>
        <v>204.15</v>
      </c>
      <c r="DK40">
        <v>1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ROW(Source!A71)</f>
        <v>71</v>
      </c>
      <c r="B41">
        <v>92701116</v>
      </c>
      <c r="C41">
        <v>92701241</v>
      </c>
      <c r="D41">
        <v>89562271</v>
      </c>
      <c r="E41">
        <v>1</v>
      </c>
      <c r="F41">
        <v>1</v>
      </c>
      <c r="G41">
        <v>1</v>
      </c>
      <c r="H41">
        <v>3</v>
      </c>
      <c r="I41" t="s">
        <v>436</v>
      </c>
      <c r="J41" t="s">
        <v>437</v>
      </c>
      <c r="K41" t="s">
        <v>438</v>
      </c>
      <c r="L41">
        <v>1346</v>
      </c>
      <c r="N41">
        <v>1009</v>
      </c>
      <c r="O41" t="s">
        <v>223</v>
      </c>
      <c r="P41" t="s">
        <v>223</v>
      </c>
      <c r="Q41">
        <v>1</v>
      </c>
      <c r="W41">
        <v>0</v>
      </c>
      <c r="X41">
        <v>-759269050</v>
      </c>
      <c r="Y41">
        <f>AT41</f>
        <v>145</v>
      </c>
      <c r="AA41">
        <v>159.46</v>
      </c>
      <c r="AB41">
        <v>0</v>
      </c>
      <c r="AC41">
        <v>0</v>
      </c>
      <c r="AD41">
        <v>0</v>
      </c>
      <c r="AE41">
        <v>122.66</v>
      </c>
      <c r="AF41">
        <v>0</v>
      </c>
      <c r="AG41">
        <v>0</v>
      </c>
      <c r="AH41">
        <v>0</v>
      </c>
      <c r="AI41">
        <v>1.3</v>
      </c>
      <c r="AJ41">
        <v>1</v>
      </c>
      <c r="AK41">
        <v>1</v>
      </c>
      <c r="AL41">
        <v>1</v>
      </c>
      <c r="AM41">
        <v>2</v>
      </c>
      <c r="AN41">
        <v>0</v>
      </c>
      <c r="AO41">
        <v>0</v>
      </c>
      <c r="AP41">
        <v>0</v>
      </c>
      <c r="AQ41">
        <v>1</v>
      </c>
      <c r="AR41">
        <v>0</v>
      </c>
      <c r="AS41" t="s">
        <v>3</v>
      </c>
      <c r="AT41">
        <v>145</v>
      </c>
      <c r="AU41" t="s">
        <v>3</v>
      </c>
      <c r="AV41">
        <v>0</v>
      </c>
      <c r="AW41">
        <v>2</v>
      </c>
      <c r="AX41">
        <v>92701249</v>
      </c>
      <c r="AY41">
        <v>1</v>
      </c>
      <c r="AZ41">
        <v>0</v>
      </c>
      <c r="BA41">
        <v>41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17785.7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17785.7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CV41">
        <v>0</v>
      </c>
      <c r="CW41">
        <v>0</v>
      </c>
      <c r="CX41">
        <f>ROUND(Y41*Source!I71,7)</f>
        <v>29</v>
      </c>
      <c r="CY41">
        <f>AA41</f>
        <v>159.46</v>
      </c>
      <c r="CZ41">
        <f>AE41</f>
        <v>122.66</v>
      </c>
      <c r="DA41">
        <f>AI41</f>
        <v>1.3</v>
      </c>
      <c r="DB41">
        <f>ROUND(ROUND(AT41*CZ41,2),6)</f>
        <v>17785.7</v>
      </c>
      <c r="DC41">
        <f>ROUND(ROUND(AT41*AG41,2),6)</f>
        <v>0</v>
      </c>
      <c r="DD41" t="s">
        <v>3</v>
      </c>
      <c r="DE41" t="s">
        <v>3</v>
      </c>
      <c r="DF41">
        <f>ROUND(ROUND(AE41*AI41,2)*CX41,2)</f>
        <v>4624.34</v>
      </c>
      <c r="DG41">
        <f t="shared" si="0"/>
        <v>0</v>
      </c>
      <c r="DH41">
        <f t="shared" si="1"/>
        <v>0</v>
      </c>
      <c r="DI41">
        <f t="shared" si="2"/>
        <v>0</v>
      </c>
      <c r="DJ41">
        <f>DF41</f>
        <v>4624.34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ROW(Source!A73)</f>
        <v>73</v>
      </c>
      <c r="B42">
        <v>92701116</v>
      </c>
      <c r="C42">
        <v>92702075</v>
      </c>
      <c r="D42">
        <v>37065248</v>
      </c>
      <c r="E42">
        <v>117</v>
      </c>
      <c r="F42">
        <v>1</v>
      </c>
      <c r="G42">
        <v>1</v>
      </c>
      <c r="H42">
        <v>1</v>
      </c>
      <c r="I42" t="s">
        <v>439</v>
      </c>
      <c r="J42" t="s">
        <v>3</v>
      </c>
      <c r="K42" t="s">
        <v>440</v>
      </c>
      <c r="L42">
        <v>1191</v>
      </c>
      <c r="N42">
        <v>1013</v>
      </c>
      <c r="O42" t="s">
        <v>400</v>
      </c>
      <c r="P42" t="s">
        <v>400</v>
      </c>
      <c r="Q42">
        <v>1</v>
      </c>
      <c r="W42">
        <v>0</v>
      </c>
      <c r="X42">
        <v>-1833565283</v>
      </c>
      <c r="Y42">
        <f>(AT42*ROUND((0.15+1),7))</f>
        <v>53.877499999999998</v>
      </c>
      <c r="AA42">
        <v>0</v>
      </c>
      <c r="AB42">
        <v>0</v>
      </c>
      <c r="AC42">
        <v>0</v>
      </c>
      <c r="AD42">
        <v>641.22</v>
      </c>
      <c r="AE42">
        <v>0</v>
      </c>
      <c r="AF42">
        <v>0</v>
      </c>
      <c r="AG42">
        <v>0</v>
      </c>
      <c r="AH42">
        <v>641.22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46.85</v>
      </c>
      <c r="AU42" t="s">
        <v>23</v>
      </c>
      <c r="AV42">
        <v>1</v>
      </c>
      <c r="AW42">
        <v>2</v>
      </c>
      <c r="AX42">
        <v>92702080</v>
      </c>
      <c r="AY42">
        <v>1</v>
      </c>
      <c r="AZ42">
        <v>0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30041.157000000003</v>
      </c>
      <c r="BN42">
        <v>46.85</v>
      </c>
      <c r="BO42">
        <v>0</v>
      </c>
      <c r="BP42">
        <v>1</v>
      </c>
      <c r="BQ42">
        <v>0</v>
      </c>
      <c r="BR42">
        <v>0</v>
      </c>
      <c r="BS42">
        <v>0</v>
      </c>
      <c r="BT42">
        <v>34547.330549999999</v>
      </c>
      <c r="BU42">
        <v>53.877499999999998</v>
      </c>
      <c r="BV42">
        <v>0</v>
      </c>
      <c r="BW42">
        <v>1</v>
      </c>
      <c r="CU42">
        <f>ROUND(AT42*Source!I73*AH42*AL42,2)</f>
        <v>300.41000000000003</v>
      </c>
      <c r="CV42">
        <f>ROUND(Y42*Source!I73,7)</f>
        <v>0.538775</v>
      </c>
      <c r="CW42">
        <v>0</v>
      </c>
      <c r="CX42">
        <f>ROUND(Y42*Source!I73,7)</f>
        <v>0.538775</v>
      </c>
      <c r="CY42">
        <f>AD42</f>
        <v>641.22</v>
      </c>
      <c r="CZ42">
        <f>AH42</f>
        <v>641.22</v>
      </c>
      <c r="DA42">
        <f>AL42</f>
        <v>1</v>
      </c>
      <c r="DB42">
        <f>ROUND((ROUND(AT42*CZ42,2)*ROUND((0.15+1),7)),6)</f>
        <v>34547.334000000003</v>
      </c>
      <c r="DC42">
        <f>ROUND((ROUND(AT42*AG42,2)*ROUND((0.15+1),7)),6)</f>
        <v>0</v>
      </c>
      <c r="DD42" t="s">
        <v>3</v>
      </c>
      <c r="DE42" t="s">
        <v>3</v>
      </c>
      <c r="DF42">
        <f>ROUND(ROUND(AE42,2)*CX42,2)</f>
        <v>0</v>
      </c>
      <c r="DG42">
        <f t="shared" si="0"/>
        <v>0</v>
      </c>
      <c r="DH42">
        <f t="shared" si="1"/>
        <v>0</v>
      </c>
      <c r="DI42">
        <f t="shared" si="2"/>
        <v>345.47</v>
      </c>
      <c r="DJ42">
        <f>DI42</f>
        <v>345.47</v>
      </c>
      <c r="DK42">
        <v>1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ROW(Source!A73)</f>
        <v>73</v>
      </c>
      <c r="B43">
        <v>92701116</v>
      </c>
      <c r="C43">
        <v>92702075</v>
      </c>
      <c r="D43">
        <v>37064876</v>
      </c>
      <c r="E43">
        <v>117</v>
      </c>
      <c r="F43">
        <v>1</v>
      </c>
      <c r="G43">
        <v>1</v>
      </c>
      <c r="H43">
        <v>1</v>
      </c>
      <c r="I43" t="s">
        <v>415</v>
      </c>
      <c r="J43" t="s">
        <v>3</v>
      </c>
      <c r="K43" t="s">
        <v>416</v>
      </c>
      <c r="L43">
        <v>1191</v>
      </c>
      <c r="N43">
        <v>1013</v>
      </c>
      <c r="O43" t="s">
        <v>400</v>
      </c>
      <c r="P43" t="s">
        <v>400</v>
      </c>
      <c r="Q43">
        <v>1</v>
      </c>
      <c r="W43">
        <v>0</v>
      </c>
      <c r="X43">
        <v>-1417349443</v>
      </c>
      <c r="Y43">
        <f>(AT43*ROUND((0.15+1),7))</f>
        <v>0.42549999999999999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0.37</v>
      </c>
      <c r="AU43" t="s">
        <v>23</v>
      </c>
      <c r="AV43">
        <v>2</v>
      </c>
      <c r="AW43">
        <v>2</v>
      </c>
      <c r="AX43">
        <v>92702081</v>
      </c>
      <c r="AY43">
        <v>1</v>
      </c>
      <c r="AZ43">
        <v>0</v>
      </c>
      <c r="BA43">
        <v>43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ROUND(Y43*Source!I73,7)</f>
        <v>4.2550000000000001E-3</v>
      </c>
      <c r="CY43">
        <f>AD43</f>
        <v>0</v>
      </c>
      <c r="CZ43">
        <f>AH43</f>
        <v>0</v>
      </c>
      <c r="DA43">
        <f>AL43</f>
        <v>1</v>
      </c>
      <c r="DB43">
        <f>ROUND((ROUND(AT43*CZ43,2)*ROUND((0.15+1),7)),6)</f>
        <v>0</v>
      </c>
      <c r="DC43">
        <f>ROUND((ROUND(AT43*AG43,2)*ROUND((0.15+1),7)),6)</f>
        <v>0</v>
      </c>
      <c r="DD43" t="s">
        <v>3</v>
      </c>
      <c r="DE43" t="s">
        <v>3</v>
      </c>
      <c r="DF43">
        <f>ROUND(ROUND(AE43,2)*CX43,2)</f>
        <v>0</v>
      </c>
      <c r="DG43">
        <f t="shared" si="0"/>
        <v>0</v>
      </c>
      <c r="DH43">
        <f t="shared" si="1"/>
        <v>0</v>
      </c>
      <c r="DI43">
        <f t="shared" si="2"/>
        <v>0</v>
      </c>
      <c r="DJ43">
        <f>DI43</f>
        <v>0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ROW(Source!A73)</f>
        <v>73</v>
      </c>
      <c r="B44">
        <v>92701116</v>
      </c>
      <c r="C44">
        <v>92702075</v>
      </c>
      <c r="D44">
        <v>89487371</v>
      </c>
      <c r="E44">
        <v>1</v>
      </c>
      <c r="F44">
        <v>1</v>
      </c>
      <c r="G44">
        <v>1</v>
      </c>
      <c r="H44">
        <v>2</v>
      </c>
      <c r="I44" t="s">
        <v>441</v>
      </c>
      <c r="J44" t="s">
        <v>442</v>
      </c>
      <c r="K44" t="s">
        <v>443</v>
      </c>
      <c r="L44">
        <v>1368</v>
      </c>
      <c r="N44">
        <v>1011</v>
      </c>
      <c r="O44" t="s">
        <v>420</v>
      </c>
      <c r="P44" t="s">
        <v>420</v>
      </c>
      <c r="Q44">
        <v>1</v>
      </c>
      <c r="W44">
        <v>0</v>
      </c>
      <c r="X44">
        <v>945201097</v>
      </c>
      <c r="Y44">
        <f>(AT44*ROUND((0.15+1),7))</f>
        <v>0.42549999999999999</v>
      </c>
      <c r="AA44">
        <v>0</v>
      </c>
      <c r="AB44">
        <v>57.47</v>
      </c>
      <c r="AC44">
        <v>641.22</v>
      </c>
      <c r="AD44">
        <v>0</v>
      </c>
      <c r="AE44">
        <v>0</v>
      </c>
      <c r="AF44">
        <v>37.32</v>
      </c>
      <c r="AG44">
        <v>641.22</v>
      </c>
      <c r="AH44">
        <v>0</v>
      </c>
      <c r="AI44">
        <v>1</v>
      </c>
      <c r="AJ44">
        <v>1.54</v>
      </c>
      <c r="AK44">
        <v>1</v>
      </c>
      <c r="AL44">
        <v>1</v>
      </c>
      <c r="AM44">
        <v>2</v>
      </c>
      <c r="AN44">
        <v>0</v>
      </c>
      <c r="AO44">
        <v>0</v>
      </c>
      <c r="AP44">
        <v>1</v>
      </c>
      <c r="AQ44">
        <v>1</v>
      </c>
      <c r="AR44">
        <v>0</v>
      </c>
      <c r="AS44" t="s">
        <v>3</v>
      </c>
      <c r="AT44">
        <v>0.37</v>
      </c>
      <c r="AU44" t="s">
        <v>23</v>
      </c>
      <c r="AV44">
        <v>1</v>
      </c>
      <c r="AW44">
        <v>2</v>
      </c>
      <c r="AX44">
        <v>92702082</v>
      </c>
      <c r="AY44">
        <v>1</v>
      </c>
      <c r="AZ44">
        <v>0</v>
      </c>
      <c r="BA44">
        <v>44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13.808400000000001</v>
      </c>
      <c r="BL44">
        <v>237.25140000000002</v>
      </c>
      <c r="BM44">
        <v>0</v>
      </c>
      <c r="BN44">
        <v>0</v>
      </c>
      <c r="BO44">
        <v>0.37</v>
      </c>
      <c r="BP44">
        <v>1</v>
      </c>
      <c r="BQ44">
        <v>0</v>
      </c>
      <c r="BR44">
        <v>15.879659999999999</v>
      </c>
      <c r="BS44">
        <v>272.83911000000001</v>
      </c>
      <c r="BT44">
        <v>0</v>
      </c>
      <c r="BU44">
        <v>0</v>
      </c>
      <c r="BV44">
        <v>0.42549999999999999</v>
      </c>
      <c r="BW44">
        <v>1</v>
      </c>
      <c r="CV44">
        <v>0</v>
      </c>
      <c r="CW44">
        <f>ROUND(Y44*Source!I73*DO44,7)</f>
        <v>4.2550000000000001E-3</v>
      </c>
      <c r="CX44">
        <f>ROUND(Y44*Source!I73,7)</f>
        <v>4.2550000000000001E-3</v>
      </c>
      <c r="CY44">
        <f>AB44</f>
        <v>57.47</v>
      </c>
      <c r="CZ44">
        <f>AF44</f>
        <v>37.32</v>
      </c>
      <c r="DA44">
        <f>AJ44</f>
        <v>1.54</v>
      </c>
      <c r="DB44">
        <f>ROUND((ROUND(AT44*CZ44,2)*ROUND((0.15+1),7)),6)</f>
        <v>15.881500000000001</v>
      </c>
      <c r="DC44">
        <f>ROUND((ROUND(AT44*AG44,2)*ROUND((0.15+1),7)),6)</f>
        <v>272.83749999999998</v>
      </c>
      <c r="DD44" t="s">
        <v>3</v>
      </c>
      <c r="DE44" t="s">
        <v>3</v>
      </c>
      <c r="DF44">
        <f>ROUND(ROUND(AE44,2)*CX44,2)</f>
        <v>0</v>
      </c>
      <c r="DG44">
        <f>ROUND(ROUND(AF44*AJ44,2)*CX44,2)</f>
        <v>0.24</v>
      </c>
      <c r="DH44">
        <f t="shared" si="1"/>
        <v>2.73</v>
      </c>
      <c r="DI44">
        <f t="shared" si="2"/>
        <v>0</v>
      </c>
      <c r="DJ44">
        <f>DG44+DH44</f>
        <v>2.9699999999999998</v>
      </c>
      <c r="DK44">
        <v>0</v>
      </c>
      <c r="DL44" t="s">
        <v>444</v>
      </c>
      <c r="DM44">
        <v>3</v>
      </c>
      <c r="DN44" t="s">
        <v>400</v>
      </c>
      <c r="DO44">
        <v>1</v>
      </c>
    </row>
    <row r="45" spans="1:119" x14ac:dyDescent="0.2">
      <c r="A45">
        <f>ROW(Source!A73)</f>
        <v>73</v>
      </c>
      <c r="B45">
        <v>92701116</v>
      </c>
      <c r="C45">
        <v>92702075</v>
      </c>
      <c r="D45">
        <v>89486533</v>
      </c>
      <c r="E45">
        <v>117</v>
      </c>
      <c r="F45">
        <v>1</v>
      </c>
      <c r="G45">
        <v>1</v>
      </c>
      <c r="H45">
        <v>3</v>
      </c>
      <c r="I45" t="s">
        <v>123</v>
      </c>
      <c r="J45" t="s">
        <v>3</v>
      </c>
      <c r="K45" t="s">
        <v>124</v>
      </c>
      <c r="L45">
        <v>1348</v>
      </c>
      <c r="N45">
        <v>1009</v>
      </c>
      <c r="O45" t="s">
        <v>125</v>
      </c>
      <c r="P45" t="s">
        <v>125</v>
      </c>
      <c r="Q45">
        <v>1000</v>
      </c>
      <c r="W45">
        <v>0</v>
      </c>
      <c r="X45">
        <v>-1296435862</v>
      </c>
      <c r="Y45">
        <f>AT45</f>
        <v>1.51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0</v>
      </c>
      <c r="AN45">
        <v>0</v>
      </c>
      <c r="AO45">
        <v>0</v>
      </c>
      <c r="AP45">
        <v>1</v>
      </c>
      <c r="AQ45">
        <v>0</v>
      </c>
      <c r="AR45">
        <v>0</v>
      </c>
      <c r="AS45" t="s">
        <v>3</v>
      </c>
      <c r="AT45">
        <v>1.51</v>
      </c>
      <c r="AU45" t="s">
        <v>3</v>
      </c>
      <c r="AV45">
        <v>0</v>
      </c>
      <c r="AW45">
        <v>2</v>
      </c>
      <c r="AX45">
        <v>92702083</v>
      </c>
      <c r="AY45">
        <v>1</v>
      </c>
      <c r="AZ45">
        <v>0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V45">
        <v>0</v>
      </c>
      <c r="CW45">
        <v>0</v>
      </c>
      <c r="CX45">
        <f>ROUND(Y45*Source!I73,7)</f>
        <v>1.5100000000000001E-2</v>
      </c>
      <c r="CY45">
        <f>AA45</f>
        <v>0</v>
      </c>
      <c r="CZ45">
        <f>AE45</f>
        <v>0</v>
      </c>
      <c r="DA45">
        <f>AI45</f>
        <v>1</v>
      </c>
      <c r="DB45">
        <f>ROUND(ROUND(AT45*CZ45,2),6)</f>
        <v>0</v>
      </c>
      <c r="DC45">
        <f>ROUND(ROUND(AT45*AG45,2),6)</f>
        <v>0</v>
      </c>
      <c r="DD45" t="s">
        <v>3</v>
      </c>
      <c r="DE45" t="s">
        <v>3</v>
      </c>
      <c r="DF45">
        <f>ROUND(ROUND(AE45,2)*CX45,2)</f>
        <v>0</v>
      </c>
      <c r="DG45">
        <f t="shared" ref="DG45:DG51" si="3">ROUND(ROUND(AF45,2)*CX45,2)</f>
        <v>0</v>
      </c>
      <c r="DH45">
        <f t="shared" si="1"/>
        <v>0</v>
      </c>
      <c r="DI45">
        <f t="shared" si="2"/>
        <v>0</v>
      </c>
      <c r="DJ45">
        <f>DF45</f>
        <v>0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ROW(Source!A75)</f>
        <v>75</v>
      </c>
      <c r="B46">
        <v>92701116</v>
      </c>
      <c r="C46">
        <v>92702085</v>
      </c>
      <c r="D46">
        <v>37080781</v>
      </c>
      <c r="E46">
        <v>117</v>
      </c>
      <c r="F46">
        <v>1</v>
      </c>
      <c r="G46">
        <v>1</v>
      </c>
      <c r="H46">
        <v>1</v>
      </c>
      <c r="I46" t="s">
        <v>413</v>
      </c>
      <c r="J46" t="s">
        <v>3</v>
      </c>
      <c r="K46" t="s">
        <v>414</v>
      </c>
      <c r="L46">
        <v>1191</v>
      </c>
      <c r="N46">
        <v>1013</v>
      </c>
      <c r="O46" t="s">
        <v>400</v>
      </c>
      <c r="P46" t="s">
        <v>400</v>
      </c>
      <c r="Q46">
        <v>1</v>
      </c>
      <c r="W46">
        <v>0</v>
      </c>
      <c r="X46">
        <v>1522950421</v>
      </c>
      <c r="Y46">
        <f>(AT46*ROUND((0.35+1),7))</f>
        <v>1.3905000000000001</v>
      </c>
      <c r="AA46">
        <v>0</v>
      </c>
      <c r="AB46">
        <v>0</v>
      </c>
      <c r="AC46">
        <v>0</v>
      </c>
      <c r="AD46">
        <v>743.6</v>
      </c>
      <c r="AE46">
        <v>0</v>
      </c>
      <c r="AF46">
        <v>0</v>
      </c>
      <c r="AG46">
        <v>0</v>
      </c>
      <c r="AH46">
        <v>743.6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1.03</v>
      </c>
      <c r="AU46" t="s">
        <v>131</v>
      </c>
      <c r="AV46">
        <v>1</v>
      </c>
      <c r="AW46">
        <v>2</v>
      </c>
      <c r="AX46">
        <v>92702090</v>
      </c>
      <c r="AY46">
        <v>1</v>
      </c>
      <c r="AZ46">
        <v>0</v>
      </c>
      <c r="BA46">
        <v>46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765.90800000000002</v>
      </c>
      <c r="BN46">
        <v>1.03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1033.9758000000002</v>
      </c>
      <c r="BU46">
        <v>1.3905000000000001</v>
      </c>
      <c r="BV46">
        <v>0</v>
      </c>
      <c r="BW46">
        <v>1</v>
      </c>
      <c r="CU46">
        <f>ROUND(AT46*Source!I75*AH46*AL46,2)</f>
        <v>765.91</v>
      </c>
      <c r="CV46">
        <f>ROUND(Y46*Source!I75,7)</f>
        <v>1.3905000000000001</v>
      </c>
      <c r="CW46">
        <v>0</v>
      </c>
      <c r="CX46">
        <f>ROUND(Y46*Source!I75,7)</f>
        <v>1.3905000000000001</v>
      </c>
      <c r="CY46">
        <f>AD46</f>
        <v>743.6</v>
      </c>
      <c r="CZ46">
        <f>AH46</f>
        <v>743.6</v>
      </c>
      <c r="DA46">
        <f>AL46</f>
        <v>1</v>
      </c>
      <c r="DB46">
        <f>ROUND((ROUND(AT46*CZ46,2)*ROUND((0.35+1),7)),6)</f>
        <v>1033.9784999999999</v>
      </c>
      <c r="DC46">
        <f>ROUND((ROUND(AT46*AG46,2)*ROUND((0.35+1),7)),6)</f>
        <v>0</v>
      </c>
      <c r="DD46" t="s">
        <v>3</v>
      </c>
      <c r="DE46" t="s">
        <v>3</v>
      </c>
      <c r="DF46">
        <f>ROUND(ROUND(AE46,2)*CX46,2)</f>
        <v>0</v>
      </c>
      <c r="DG46">
        <f t="shared" si="3"/>
        <v>0</v>
      </c>
      <c r="DH46">
        <f t="shared" si="1"/>
        <v>0</v>
      </c>
      <c r="DI46">
        <f t="shared" si="2"/>
        <v>1033.98</v>
      </c>
      <c r="DJ46">
        <f>DI46</f>
        <v>1033.98</v>
      </c>
      <c r="DK46">
        <v>1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ROW(Source!A75)</f>
        <v>75</v>
      </c>
      <c r="B47">
        <v>92701116</v>
      </c>
      <c r="C47">
        <v>92702085</v>
      </c>
      <c r="D47">
        <v>89552685</v>
      </c>
      <c r="E47">
        <v>1</v>
      </c>
      <c r="F47">
        <v>1</v>
      </c>
      <c r="G47">
        <v>1</v>
      </c>
      <c r="H47">
        <v>3</v>
      </c>
      <c r="I47" t="s">
        <v>422</v>
      </c>
      <c r="J47" t="s">
        <v>423</v>
      </c>
      <c r="K47" t="s">
        <v>424</v>
      </c>
      <c r="L47">
        <v>1346</v>
      </c>
      <c r="N47">
        <v>1009</v>
      </c>
      <c r="O47" t="s">
        <v>223</v>
      </c>
      <c r="P47" t="s">
        <v>223</v>
      </c>
      <c r="Q47">
        <v>1</v>
      </c>
      <c r="W47">
        <v>0</v>
      </c>
      <c r="X47">
        <v>-310692479</v>
      </c>
      <c r="Y47">
        <f>AT47</f>
        <v>4.2000000000000003E-2</v>
      </c>
      <c r="AA47">
        <v>162.36000000000001</v>
      </c>
      <c r="AB47">
        <v>0</v>
      </c>
      <c r="AC47">
        <v>0</v>
      </c>
      <c r="AD47">
        <v>0</v>
      </c>
      <c r="AE47">
        <v>137.59</v>
      </c>
      <c r="AF47">
        <v>0</v>
      </c>
      <c r="AG47">
        <v>0</v>
      </c>
      <c r="AH47">
        <v>0</v>
      </c>
      <c r="AI47">
        <v>1.18</v>
      </c>
      <c r="AJ47">
        <v>1</v>
      </c>
      <c r="AK47">
        <v>1</v>
      </c>
      <c r="AL47">
        <v>1</v>
      </c>
      <c r="AM47">
        <v>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4.2000000000000003E-2</v>
      </c>
      <c r="AU47" t="s">
        <v>3</v>
      </c>
      <c r="AV47">
        <v>0</v>
      </c>
      <c r="AW47">
        <v>2</v>
      </c>
      <c r="AX47">
        <v>92702091</v>
      </c>
      <c r="AY47">
        <v>1</v>
      </c>
      <c r="AZ47">
        <v>0</v>
      </c>
      <c r="BA47">
        <v>47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5.7787800000000002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5.7787800000000002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CV47">
        <v>0</v>
      </c>
      <c r="CW47">
        <v>0</v>
      </c>
      <c r="CX47">
        <f>ROUND(Y47*Source!I75,7)</f>
        <v>4.2000000000000003E-2</v>
      </c>
      <c r="CY47">
        <f>AA47</f>
        <v>162.36000000000001</v>
      </c>
      <c r="CZ47">
        <f>AE47</f>
        <v>137.59</v>
      </c>
      <c r="DA47">
        <f>AI47</f>
        <v>1.18</v>
      </c>
      <c r="DB47">
        <f>ROUND(ROUND(AT47*CZ47,2),6)</f>
        <v>5.78</v>
      </c>
      <c r="DC47">
        <f>ROUND(ROUND(AT47*AG47,2),6)</f>
        <v>0</v>
      </c>
      <c r="DD47" t="s">
        <v>3</v>
      </c>
      <c r="DE47" t="s">
        <v>3</v>
      </c>
      <c r="DF47">
        <f>ROUND(ROUND(AE47*AI47,2)*CX47,2)</f>
        <v>6.82</v>
      </c>
      <c r="DG47">
        <f t="shared" si="3"/>
        <v>0</v>
      </c>
      <c r="DH47">
        <f t="shared" si="1"/>
        <v>0</v>
      </c>
      <c r="DI47">
        <f t="shared" si="2"/>
        <v>0</v>
      </c>
      <c r="DJ47">
        <f>DF47</f>
        <v>6.82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ROW(Source!A75)</f>
        <v>75</v>
      </c>
      <c r="B48">
        <v>92701116</v>
      </c>
      <c r="C48">
        <v>92702085</v>
      </c>
      <c r="D48">
        <v>89486529</v>
      </c>
      <c r="E48">
        <v>117</v>
      </c>
      <c r="F48">
        <v>1</v>
      </c>
      <c r="G48">
        <v>1</v>
      </c>
      <c r="H48">
        <v>3</v>
      </c>
      <c r="I48" t="s">
        <v>139</v>
      </c>
      <c r="J48" t="s">
        <v>3</v>
      </c>
      <c r="K48" t="s">
        <v>140</v>
      </c>
      <c r="L48">
        <v>3277935</v>
      </c>
      <c r="N48">
        <v>1013</v>
      </c>
      <c r="O48" t="s">
        <v>141</v>
      </c>
      <c r="P48" t="s">
        <v>141</v>
      </c>
      <c r="Q48">
        <v>1</v>
      </c>
      <c r="W48">
        <v>0</v>
      </c>
      <c r="X48">
        <v>274903907</v>
      </c>
      <c r="Y48">
        <f>AT48</f>
        <v>2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 t="s">
        <v>3</v>
      </c>
      <c r="AT48">
        <v>2</v>
      </c>
      <c r="AU48" t="s">
        <v>3</v>
      </c>
      <c r="AV48">
        <v>0</v>
      </c>
      <c r="AW48">
        <v>2</v>
      </c>
      <c r="AX48">
        <v>92702092</v>
      </c>
      <c r="AY48">
        <v>1</v>
      </c>
      <c r="AZ48">
        <v>0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V48">
        <v>0</v>
      </c>
      <c r="CW48">
        <v>0</v>
      </c>
      <c r="CX48">
        <f>ROUND(Y48*Source!I75,7)</f>
        <v>2</v>
      </c>
      <c r="CY48">
        <f>AA48</f>
        <v>0</v>
      </c>
      <c r="CZ48">
        <f>AE48</f>
        <v>0</v>
      </c>
      <c r="DA48">
        <f>AI48</f>
        <v>1</v>
      </c>
      <c r="DB48">
        <f>ROUND(ROUND(AT48*CZ48,2),6)</f>
        <v>0</v>
      </c>
      <c r="DC48">
        <f>ROUND(ROUND(AT48*AG48,2),6)</f>
        <v>0</v>
      </c>
      <c r="DD48" t="s">
        <v>3</v>
      </c>
      <c r="DE48" t="s">
        <v>3</v>
      </c>
      <c r="DF48">
        <f>ROUND(ROUND(AE48,2)*CX48,2)</f>
        <v>0</v>
      </c>
      <c r="DG48">
        <f t="shared" si="3"/>
        <v>0</v>
      </c>
      <c r="DH48">
        <f t="shared" si="1"/>
        <v>0</v>
      </c>
      <c r="DI48">
        <f t="shared" si="2"/>
        <v>0</v>
      </c>
      <c r="DJ48">
        <f>DF48</f>
        <v>0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ROW(Source!A75)</f>
        <v>75</v>
      </c>
      <c r="B49">
        <v>92701116</v>
      </c>
      <c r="C49">
        <v>92702085</v>
      </c>
      <c r="D49">
        <v>89602750</v>
      </c>
      <c r="E49">
        <v>1</v>
      </c>
      <c r="F49">
        <v>1</v>
      </c>
      <c r="G49">
        <v>1</v>
      </c>
      <c r="H49">
        <v>3</v>
      </c>
      <c r="I49" t="s">
        <v>143</v>
      </c>
      <c r="J49" t="s">
        <v>146</v>
      </c>
      <c r="K49" t="s">
        <v>144</v>
      </c>
      <c r="L49">
        <v>1377</v>
      </c>
      <c r="N49">
        <v>1013</v>
      </c>
      <c r="O49" t="s">
        <v>145</v>
      </c>
      <c r="P49" t="s">
        <v>145</v>
      </c>
      <c r="Q49">
        <v>1</v>
      </c>
      <c r="W49">
        <v>0</v>
      </c>
      <c r="X49">
        <v>-1442491554</v>
      </c>
      <c r="Y49">
        <f>AT49</f>
        <v>1</v>
      </c>
      <c r="AA49">
        <v>21332.39</v>
      </c>
      <c r="AB49">
        <v>0</v>
      </c>
      <c r="AC49">
        <v>0</v>
      </c>
      <c r="AD49">
        <v>0</v>
      </c>
      <c r="AE49">
        <v>18232.810000000001</v>
      </c>
      <c r="AF49">
        <v>0</v>
      </c>
      <c r="AG49">
        <v>0</v>
      </c>
      <c r="AH49">
        <v>0</v>
      </c>
      <c r="AI49">
        <v>1.17</v>
      </c>
      <c r="AJ49">
        <v>1</v>
      </c>
      <c r="AK49">
        <v>1</v>
      </c>
      <c r="AL49">
        <v>1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0</v>
      </c>
      <c r="AS49" t="s">
        <v>3</v>
      </c>
      <c r="AT49">
        <v>1</v>
      </c>
      <c r="AU49" t="s">
        <v>3</v>
      </c>
      <c r="AV49">
        <v>0</v>
      </c>
      <c r="AW49">
        <v>1</v>
      </c>
      <c r="AX49">
        <v>-1</v>
      </c>
      <c r="AY49">
        <v>0</v>
      </c>
      <c r="AZ49">
        <v>0</v>
      </c>
      <c r="BA49" t="s">
        <v>3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v>0</v>
      </c>
      <c r="CX49">
        <f>ROUND(Y49*Source!I75,7)</f>
        <v>1</v>
      </c>
      <c r="CY49">
        <f>AA49</f>
        <v>21332.39</v>
      </c>
      <c r="CZ49">
        <f>AE49</f>
        <v>18232.810000000001</v>
      </c>
      <c r="DA49">
        <f>AI49</f>
        <v>1.17</v>
      </c>
      <c r="DB49">
        <f>ROUND(ROUND(AT49*CZ49,2),6)</f>
        <v>18232.810000000001</v>
      </c>
      <c r="DC49">
        <f>ROUND(ROUND(AT49*AG49,2),6)</f>
        <v>0</v>
      </c>
      <c r="DD49" t="s">
        <v>3</v>
      </c>
      <c r="DE49" t="s">
        <v>3</v>
      </c>
      <c r="DF49">
        <f>ROUND(ROUND(AE49*AI49,2)*CX49,2)</f>
        <v>21332.39</v>
      </c>
      <c r="DG49">
        <f t="shared" si="3"/>
        <v>0</v>
      </c>
      <c r="DH49">
        <f t="shared" si="1"/>
        <v>0</v>
      </c>
      <c r="DI49">
        <f t="shared" si="2"/>
        <v>0</v>
      </c>
      <c r="DJ49">
        <f>DF49</f>
        <v>21332.39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ROW(Source!A78)</f>
        <v>78</v>
      </c>
      <c r="B50">
        <v>92701116</v>
      </c>
      <c r="C50">
        <v>92702095</v>
      </c>
      <c r="D50">
        <v>37065248</v>
      </c>
      <c r="E50">
        <v>117</v>
      </c>
      <c r="F50">
        <v>1</v>
      </c>
      <c r="G50">
        <v>1</v>
      </c>
      <c r="H50">
        <v>1</v>
      </c>
      <c r="I50" t="s">
        <v>439</v>
      </c>
      <c r="J50" t="s">
        <v>3</v>
      </c>
      <c r="K50" t="s">
        <v>440</v>
      </c>
      <c r="L50">
        <v>1191</v>
      </c>
      <c r="N50">
        <v>1013</v>
      </c>
      <c r="O50" t="s">
        <v>400</v>
      </c>
      <c r="P50" t="s">
        <v>400</v>
      </c>
      <c r="Q50">
        <v>1</v>
      </c>
      <c r="W50">
        <v>0</v>
      </c>
      <c r="X50">
        <v>-1833565283</v>
      </c>
      <c r="Y50">
        <f>(AT50*ROUND((0.15+1),7))</f>
        <v>109.59499999999998</v>
      </c>
      <c r="AA50">
        <v>0</v>
      </c>
      <c r="AB50">
        <v>0</v>
      </c>
      <c r="AC50">
        <v>0</v>
      </c>
      <c r="AD50">
        <v>641.22</v>
      </c>
      <c r="AE50">
        <v>0</v>
      </c>
      <c r="AF50">
        <v>0</v>
      </c>
      <c r="AG50">
        <v>0</v>
      </c>
      <c r="AH50">
        <v>641.22</v>
      </c>
      <c r="AI50">
        <v>1</v>
      </c>
      <c r="AJ50">
        <v>1</v>
      </c>
      <c r="AK50">
        <v>1</v>
      </c>
      <c r="AL50">
        <v>1</v>
      </c>
      <c r="AM50">
        <v>-2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95.3</v>
      </c>
      <c r="AU50" t="s">
        <v>23</v>
      </c>
      <c r="AV50">
        <v>1</v>
      </c>
      <c r="AW50">
        <v>2</v>
      </c>
      <c r="AX50">
        <v>92702100</v>
      </c>
      <c r="AY50">
        <v>1</v>
      </c>
      <c r="AZ50">
        <v>0</v>
      </c>
      <c r="BA50">
        <v>49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61108.266000000003</v>
      </c>
      <c r="BN50">
        <v>95.3</v>
      </c>
      <c r="BO50">
        <v>0</v>
      </c>
      <c r="BP50">
        <v>1</v>
      </c>
      <c r="BQ50">
        <v>0</v>
      </c>
      <c r="BR50">
        <v>0</v>
      </c>
      <c r="BS50">
        <v>0</v>
      </c>
      <c r="BT50">
        <v>70274.505900000004</v>
      </c>
      <c r="BU50">
        <v>109.595</v>
      </c>
      <c r="BV50">
        <v>0</v>
      </c>
      <c r="BW50">
        <v>1</v>
      </c>
      <c r="CU50">
        <f>ROUND(AT50*Source!I78*AH50*AL50,2)</f>
        <v>611.08000000000004</v>
      </c>
      <c r="CV50">
        <f>ROUND(Y50*Source!I78,7)</f>
        <v>1.09595</v>
      </c>
      <c r="CW50">
        <v>0</v>
      </c>
      <c r="CX50">
        <f>ROUND(Y50*Source!I78,7)</f>
        <v>1.09595</v>
      </c>
      <c r="CY50">
        <f>AD50</f>
        <v>641.22</v>
      </c>
      <c r="CZ50">
        <f>AH50</f>
        <v>641.22</v>
      </c>
      <c r="DA50">
        <f>AL50</f>
        <v>1</v>
      </c>
      <c r="DB50">
        <f>ROUND((ROUND(AT50*CZ50,2)*ROUND((0.15+1),7)),6)</f>
        <v>70274.510500000004</v>
      </c>
      <c r="DC50">
        <f>ROUND((ROUND(AT50*AG50,2)*ROUND((0.15+1),7)),6)</f>
        <v>0</v>
      </c>
      <c r="DD50" t="s">
        <v>3</v>
      </c>
      <c r="DE50" t="s">
        <v>3</v>
      </c>
      <c r="DF50">
        <f t="shared" ref="DF50:DF59" si="4">ROUND(ROUND(AE50,2)*CX50,2)</f>
        <v>0</v>
      </c>
      <c r="DG50">
        <f t="shared" si="3"/>
        <v>0</v>
      </c>
      <c r="DH50">
        <f t="shared" si="1"/>
        <v>0</v>
      </c>
      <c r="DI50">
        <f t="shared" si="2"/>
        <v>702.75</v>
      </c>
      <c r="DJ50">
        <f>DI50</f>
        <v>702.75</v>
      </c>
      <c r="DK50">
        <v>1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ROW(Source!A78)</f>
        <v>78</v>
      </c>
      <c r="B51">
        <v>92701116</v>
      </c>
      <c r="C51">
        <v>92702095</v>
      </c>
      <c r="D51">
        <v>37064876</v>
      </c>
      <c r="E51">
        <v>117</v>
      </c>
      <c r="F51">
        <v>1</v>
      </c>
      <c r="G51">
        <v>1</v>
      </c>
      <c r="H51">
        <v>1</v>
      </c>
      <c r="I51" t="s">
        <v>415</v>
      </c>
      <c r="J51" t="s">
        <v>3</v>
      </c>
      <c r="K51" t="s">
        <v>416</v>
      </c>
      <c r="L51">
        <v>1191</v>
      </c>
      <c r="N51">
        <v>1013</v>
      </c>
      <c r="O51" t="s">
        <v>400</v>
      </c>
      <c r="P51" t="s">
        <v>400</v>
      </c>
      <c r="Q51">
        <v>1</v>
      </c>
      <c r="W51">
        <v>0</v>
      </c>
      <c r="X51">
        <v>-1417349443</v>
      </c>
      <c r="Y51">
        <f>(AT51*ROUND((0.15+1),7))</f>
        <v>0.28749999999999998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-2</v>
      </c>
      <c r="AN51">
        <v>0</v>
      </c>
      <c r="AO51">
        <v>0</v>
      </c>
      <c r="AP51">
        <v>1</v>
      </c>
      <c r="AQ51">
        <v>1</v>
      </c>
      <c r="AR51">
        <v>0</v>
      </c>
      <c r="AS51" t="s">
        <v>3</v>
      </c>
      <c r="AT51">
        <v>0.25</v>
      </c>
      <c r="AU51" t="s">
        <v>23</v>
      </c>
      <c r="AV51">
        <v>2</v>
      </c>
      <c r="AW51">
        <v>2</v>
      </c>
      <c r="AX51">
        <v>92702101</v>
      </c>
      <c r="AY51">
        <v>1</v>
      </c>
      <c r="AZ51">
        <v>0</v>
      </c>
      <c r="BA51">
        <v>50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ROUND(Y51*Source!I78,7)</f>
        <v>2.875E-3</v>
      </c>
      <c r="CY51">
        <f>AD51</f>
        <v>0</v>
      </c>
      <c r="CZ51">
        <f>AH51</f>
        <v>0</v>
      </c>
      <c r="DA51">
        <f>AL51</f>
        <v>1</v>
      </c>
      <c r="DB51">
        <f>ROUND((ROUND(AT51*CZ51,2)*ROUND((0.15+1),7)),6)</f>
        <v>0</v>
      </c>
      <c r="DC51">
        <f>ROUND((ROUND(AT51*AG51,2)*ROUND((0.15+1),7)),6)</f>
        <v>0</v>
      </c>
      <c r="DD51" t="s">
        <v>3</v>
      </c>
      <c r="DE51" t="s">
        <v>3</v>
      </c>
      <c r="DF51">
        <f t="shared" si="4"/>
        <v>0</v>
      </c>
      <c r="DG51">
        <f t="shared" si="3"/>
        <v>0</v>
      </c>
      <c r="DH51">
        <f t="shared" si="1"/>
        <v>0</v>
      </c>
      <c r="DI51">
        <f t="shared" si="2"/>
        <v>0</v>
      </c>
      <c r="DJ51">
        <f>DI51</f>
        <v>0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ROW(Source!A78)</f>
        <v>78</v>
      </c>
      <c r="B52">
        <v>92701116</v>
      </c>
      <c r="C52">
        <v>92702095</v>
      </c>
      <c r="D52">
        <v>89487371</v>
      </c>
      <c r="E52">
        <v>1</v>
      </c>
      <c r="F52">
        <v>1</v>
      </c>
      <c r="G52">
        <v>1</v>
      </c>
      <c r="H52">
        <v>2</v>
      </c>
      <c r="I52" t="s">
        <v>441</v>
      </c>
      <c r="J52" t="s">
        <v>442</v>
      </c>
      <c r="K52" t="s">
        <v>443</v>
      </c>
      <c r="L52">
        <v>1368</v>
      </c>
      <c r="N52">
        <v>1011</v>
      </c>
      <c r="O52" t="s">
        <v>420</v>
      </c>
      <c r="P52" t="s">
        <v>420</v>
      </c>
      <c r="Q52">
        <v>1</v>
      </c>
      <c r="W52">
        <v>0</v>
      </c>
      <c r="X52">
        <v>945201097</v>
      </c>
      <c r="Y52">
        <f>(AT52*ROUND((0.15+1),7))</f>
        <v>0.28749999999999998</v>
      </c>
      <c r="AA52">
        <v>0</v>
      </c>
      <c r="AB52">
        <v>57.47</v>
      </c>
      <c r="AC52">
        <v>641.22</v>
      </c>
      <c r="AD52">
        <v>0</v>
      </c>
      <c r="AE52">
        <v>0</v>
      </c>
      <c r="AF52">
        <v>37.32</v>
      </c>
      <c r="AG52">
        <v>641.22</v>
      </c>
      <c r="AH52">
        <v>0</v>
      </c>
      <c r="AI52">
        <v>1</v>
      </c>
      <c r="AJ52">
        <v>1.54</v>
      </c>
      <c r="AK52">
        <v>1</v>
      </c>
      <c r="AL52">
        <v>1</v>
      </c>
      <c r="AM52">
        <v>2</v>
      </c>
      <c r="AN52">
        <v>0</v>
      </c>
      <c r="AO52">
        <v>0</v>
      </c>
      <c r="AP52">
        <v>1</v>
      </c>
      <c r="AQ52">
        <v>1</v>
      </c>
      <c r="AR52">
        <v>0</v>
      </c>
      <c r="AS52" t="s">
        <v>3</v>
      </c>
      <c r="AT52">
        <v>0.25</v>
      </c>
      <c r="AU52" t="s">
        <v>23</v>
      </c>
      <c r="AV52">
        <v>1</v>
      </c>
      <c r="AW52">
        <v>2</v>
      </c>
      <c r="AX52">
        <v>92702102</v>
      </c>
      <c r="AY52">
        <v>1</v>
      </c>
      <c r="AZ52">
        <v>0</v>
      </c>
      <c r="BA52">
        <v>51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9.33</v>
      </c>
      <c r="BL52">
        <v>160.30500000000001</v>
      </c>
      <c r="BM52">
        <v>0</v>
      </c>
      <c r="BN52">
        <v>0</v>
      </c>
      <c r="BO52">
        <v>0.25</v>
      </c>
      <c r="BP52">
        <v>1</v>
      </c>
      <c r="BQ52">
        <v>0</v>
      </c>
      <c r="BR52">
        <v>10.7295</v>
      </c>
      <c r="BS52">
        <v>184.35075000000001</v>
      </c>
      <c r="BT52">
        <v>0</v>
      </c>
      <c r="BU52">
        <v>0</v>
      </c>
      <c r="BV52">
        <v>0.28749999999999998</v>
      </c>
      <c r="BW52">
        <v>1</v>
      </c>
      <c r="CV52">
        <v>0</v>
      </c>
      <c r="CW52">
        <f>ROUND(Y52*Source!I78*DO52,7)</f>
        <v>2.875E-3</v>
      </c>
      <c r="CX52">
        <f>ROUND(Y52*Source!I78,7)</f>
        <v>2.875E-3</v>
      </c>
      <c r="CY52">
        <f>AB52</f>
        <v>57.47</v>
      </c>
      <c r="CZ52">
        <f>AF52</f>
        <v>37.32</v>
      </c>
      <c r="DA52">
        <f>AJ52</f>
        <v>1.54</v>
      </c>
      <c r="DB52">
        <f>ROUND((ROUND(AT52*CZ52,2)*ROUND((0.15+1),7)),6)</f>
        <v>10.7295</v>
      </c>
      <c r="DC52">
        <f>ROUND((ROUND(AT52*AG52,2)*ROUND((0.15+1),7)),6)</f>
        <v>184.35650000000001</v>
      </c>
      <c r="DD52" t="s">
        <v>3</v>
      </c>
      <c r="DE52" t="s">
        <v>3</v>
      </c>
      <c r="DF52">
        <f t="shared" si="4"/>
        <v>0</v>
      </c>
      <c r="DG52">
        <f>ROUND(ROUND(AF52*AJ52,2)*CX52,2)</f>
        <v>0.17</v>
      </c>
      <c r="DH52">
        <f t="shared" si="1"/>
        <v>1.84</v>
      </c>
      <c r="DI52">
        <f t="shared" si="2"/>
        <v>0</v>
      </c>
      <c r="DJ52">
        <f>DG52+DH52</f>
        <v>2.0100000000000002</v>
      </c>
      <c r="DK52">
        <v>0</v>
      </c>
      <c r="DL52" t="s">
        <v>444</v>
      </c>
      <c r="DM52">
        <v>3</v>
      </c>
      <c r="DN52" t="s">
        <v>400</v>
      </c>
      <c r="DO52">
        <v>1</v>
      </c>
    </row>
    <row r="53" spans="1:119" x14ac:dyDescent="0.2">
      <c r="A53">
        <f>ROW(Source!A78)</f>
        <v>78</v>
      </c>
      <c r="B53">
        <v>92701116</v>
      </c>
      <c r="C53">
        <v>92702095</v>
      </c>
      <c r="D53">
        <v>89486533</v>
      </c>
      <c r="E53">
        <v>117</v>
      </c>
      <c r="F53">
        <v>1</v>
      </c>
      <c r="G53">
        <v>1</v>
      </c>
      <c r="H53">
        <v>3</v>
      </c>
      <c r="I53" t="s">
        <v>123</v>
      </c>
      <c r="J53" t="s">
        <v>3</v>
      </c>
      <c r="K53" t="s">
        <v>124</v>
      </c>
      <c r="L53">
        <v>1348</v>
      </c>
      <c r="N53">
        <v>1009</v>
      </c>
      <c r="O53" t="s">
        <v>125</v>
      </c>
      <c r="P53" t="s">
        <v>125</v>
      </c>
      <c r="Q53">
        <v>1000</v>
      </c>
      <c r="W53">
        <v>0</v>
      </c>
      <c r="X53">
        <v>-1296435862</v>
      </c>
      <c r="Y53">
        <f>AT53</f>
        <v>3.98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0</v>
      </c>
      <c r="AN53">
        <v>0</v>
      </c>
      <c r="AO53">
        <v>0</v>
      </c>
      <c r="AP53">
        <v>1</v>
      </c>
      <c r="AQ53">
        <v>0</v>
      </c>
      <c r="AR53">
        <v>0</v>
      </c>
      <c r="AS53" t="s">
        <v>3</v>
      </c>
      <c r="AT53">
        <v>3.98</v>
      </c>
      <c r="AU53" t="s">
        <v>3</v>
      </c>
      <c r="AV53">
        <v>0</v>
      </c>
      <c r="AW53">
        <v>2</v>
      </c>
      <c r="AX53">
        <v>92702103</v>
      </c>
      <c r="AY53">
        <v>1</v>
      </c>
      <c r="AZ53">
        <v>0</v>
      </c>
      <c r="BA53">
        <v>52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V53">
        <v>0</v>
      </c>
      <c r="CW53">
        <v>0</v>
      </c>
      <c r="CX53">
        <f>ROUND(Y53*Source!I78,7)</f>
        <v>3.9800000000000002E-2</v>
      </c>
      <c r="CY53">
        <f>AA53</f>
        <v>0</v>
      </c>
      <c r="CZ53">
        <f>AE53</f>
        <v>0</v>
      </c>
      <c r="DA53">
        <f>AI53</f>
        <v>1</v>
      </c>
      <c r="DB53">
        <f>ROUND(ROUND(AT53*CZ53,2),6)</f>
        <v>0</v>
      </c>
      <c r="DC53">
        <f>ROUND(ROUND(AT53*AG53,2),6)</f>
        <v>0</v>
      </c>
      <c r="DD53" t="s">
        <v>3</v>
      </c>
      <c r="DE53" t="s">
        <v>3</v>
      </c>
      <c r="DF53">
        <f t="shared" si="4"/>
        <v>0</v>
      </c>
      <c r="DG53">
        <f t="shared" ref="DG53:DG67" si="5">ROUND(ROUND(AF53,2)*CX53,2)</f>
        <v>0</v>
      </c>
      <c r="DH53">
        <f t="shared" si="1"/>
        <v>0</v>
      </c>
      <c r="DI53">
        <f t="shared" si="2"/>
        <v>0</v>
      </c>
      <c r="DJ53">
        <f>DF53</f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ROW(Source!A80)</f>
        <v>80</v>
      </c>
      <c r="B54">
        <v>92701116</v>
      </c>
      <c r="C54">
        <v>92702105</v>
      </c>
      <c r="D54">
        <v>37064928</v>
      </c>
      <c r="E54">
        <v>117</v>
      </c>
      <c r="F54">
        <v>1</v>
      </c>
      <c r="G54">
        <v>1</v>
      </c>
      <c r="H54">
        <v>1</v>
      </c>
      <c r="I54" t="s">
        <v>445</v>
      </c>
      <c r="J54" t="s">
        <v>3</v>
      </c>
      <c r="K54" t="s">
        <v>446</v>
      </c>
      <c r="L54">
        <v>1191</v>
      </c>
      <c r="N54">
        <v>1013</v>
      </c>
      <c r="O54" t="s">
        <v>400</v>
      </c>
      <c r="P54" t="s">
        <v>400</v>
      </c>
      <c r="Q54">
        <v>1</v>
      </c>
      <c r="W54">
        <v>0</v>
      </c>
      <c r="X54">
        <v>-715079457</v>
      </c>
      <c r="Y54">
        <f t="shared" ref="Y54:Y59" si="6">(AT54*ROUND((0.35+1),7))</f>
        <v>3.5100000000000002</v>
      </c>
      <c r="AA54">
        <v>0</v>
      </c>
      <c r="AB54">
        <v>0</v>
      </c>
      <c r="AC54">
        <v>0</v>
      </c>
      <c r="AD54">
        <v>681.63</v>
      </c>
      <c r="AE54">
        <v>0</v>
      </c>
      <c r="AF54">
        <v>0</v>
      </c>
      <c r="AG54">
        <v>0</v>
      </c>
      <c r="AH54">
        <v>681.63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0</v>
      </c>
      <c r="AP54">
        <v>1</v>
      </c>
      <c r="AQ54">
        <v>1</v>
      </c>
      <c r="AR54">
        <v>0</v>
      </c>
      <c r="AS54" t="s">
        <v>3</v>
      </c>
      <c r="AT54">
        <v>2.6</v>
      </c>
      <c r="AU54" t="s">
        <v>131</v>
      </c>
      <c r="AV54">
        <v>1</v>
      </c>
      <c r="AW54">
        <v>2</v>
      </c>
      <c r="AX54">
        <v>92702117</v>
      </c>
      <c r="AY54">
        <v>1</v>
      </c>
      <c r="AZ54">
        <v>0</v>
      </c>
      <c r="BA54">
        <v>53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1772.2380000000001</v>
      </c>
      <c r="BN54">
        <v>2.6</v>
      </c>
      <c r="BO54">
        <v>0</v>
      </c>
      <c r="BP54">
        <v>1</v>
      </c>
      <c r="BQ54">
        <v>0</v>
      </c>
      <c r="BR54">
        <v>0</v>
      </c>
      <c r="BS54">
        <v>0</v>
      </c>
      <c r="BT54">
        <v>2392.5212999999999</v>
      </c>
      <c r="BU54">
        <v>3.51</v>
      </c>
      <c r="BV54">
        <v>0</v>
      </c>
      <c r="BW54">
        <v>1</v>
      </c>
      <c r="CU54">
        <f>ROUND(AT54*Source!I80*AH54*AL54,2)</f>
        <v>1772.24</v>
      </c>
      <c r="CV54">
        <f>ROUND(Y54*Source!I80,7)</f>
        <v>3.51</v>
      </c>
      <c r="CW54">
        <v>0</v>
      </c>
      <c r="CX54">
        <f>ROUND(Y54*Source!I80,7)</f>
        <v>3.51</v>
      </c>
      <c r="CY54">
        <f>AD54</f>
        <v>681.63</v>
      </c>
      <c r="CZ54">
        <f>AH54</f>
        <v>681.63</v>
      </c>
      <c r="DA54">
        <f>AL54</f>
        <v>1</v>
      </c>
      <c r="DB54">
        <f t="shared" ref="DB54:DB59" si="7">ROUND((ROUND(AT54*CZ54,2)*ROUND((0.35+1),7)),6)</f>
        <v>2392.5239999999999</v>
      </c>
      <c r="DC54">
        <f t="shared" ref="DC54:DC59" si="8">ROUND((ROUND(AT54*AG54,2)*ROUND((0.35+1),7)),6)</f>
        <v>0</v>
      </c>
      <c r="DD54" t="s">
        <v>3</v>
      </c>
      <c r="DE54" t="s">
        <v>3</v>
      </c>
      <c r="DF54">
        <f t="shared" si="4"/>
        <v>0</v>
      </c>
      <c r="DG54">
        <f t="shared" si="5"/>
        <v>0</v>
      </c>
      <c r="DH54">
        <f t="shared" si="1"/>
        <v>0</v>
      </c>
      <c r="DI54">
        <f t="shared" si="2"/>
        <v>2392.52</v>
      </c>
      <c r="DJ54">
        <f>DI54</f>
        <v>2392.52</v>
      </c>
      <c r="DK54">
        <v>1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ROW(Source!A80)</f>
        <v>80</v>
      </c>
      <c r="B55">
        <v>92701116</v>
      </c>
      <c r="C55">
        <v>92702105</v>
      </c>
      <c r="D55">
        <v>37064876</v>
      </c>
      <c r="E55">
        <v>117</v>
      </c>
      <c r="F55">
        <v>1</v>
      </c>
      <c r="G55">
        <v>1</v>
      </c>
      <c r="H55">
        <v>1</v>
      </c>
      <c r="I55" t="s">
        <v>415</v>
      </c>
      <c r="J55" t="s">
        <v>3</v>
      </c>
      <c r="K55" t="s">
        <v>416</v>
      </c>
      <c r="L55">
        <v>1191</v>
      </c>
      <c r="N55">
        <v>1013</v>
      </c>
      <c r="O55" t="s">
        <v>400</v>
      </c>
      <c r="P55" t="s">
        <v>400</v>
      </c>
      <c r="Q55">
        <v>1</v>
      </c>
      <c r="W55">
        <v>0</v>
      </c>
      <c r="X55">
        <v>-1417349443</v>
      </c>
      <c r="Y55">
        <f t="shared" si="6"/>
        <v>5.4000000000000006E-2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0.04</v>
      </c>
      <c r="AU55" t="s">
        <v>131</v>
      </c>
      <c r="AV55">
        <v>2</v>
      </c>
      <c r="AW55">
        <v>2</v>
      </c>
      <c r="AX55">
        <v>92702118</v>
      </c>
      <c r="AY55">
        <v>1</v>
      </c>
      <c r="AZ55">
        <v>0</v>
      </c>
      <c r="BA55">
        <v>54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ROUND(Y55*Source!I80,7)</f>
        <v>5.3999999999999999E-2</v>
      </c>
      <c r="CY55">
        <f>AD55</f>
        <v>0</v>
      </c>
      <c r="CZ55">
        <f>AH55</f>
        <v>0</v>
      </c>
      <c r="DA55">
        <f>AL55</f>
        <v>1</v>
      </c>
      <c r="DB55">
        <f t="shared" si="7"/>
        <v>0</v>
      </c>
      <c r="DC55">
        <f t="shared" si="8"/>
        <v>0</v>
      </c>
      <c r="DD55" t="s">
        <v>3</v>
      </c>
      <c r="DE55" t="s">
        <v>3</v>
      </c>
      <c r="DF55">
        <f t="shared" si="4"/>
        <v>0</v>
      </c>
      <c r="DG55">
        <f t="shared" si="5"/>
        <v>0</v>
      </c>
      <c r="DH55">
        <f t="shared" si="1"/>
        <v>0</v>
      </c>
      <c r="DI55">
        <f t="shared" si="2"/>
        <v>0</v>
      </c>
      <c r="DJ55">
        <f>DI55</f>
        <v>0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ROW(Source!A80)</f>
        <v>80</v>
      </c>
      <c r="B56">
        <v>92701116</v>
      </c>
      <c r="C56">
        <v>92702105</v>
      </c>
      <c r="D56">
        <v>89487132</v>
      </c>
      <c r="E56">
        <v>1</v>
      </c>
      <c r="F56">
        <v>1</v>
      </c>
      <c r="G56">
        <v>1</v>
      </c>
      <c r="H56">
        <v>2</v>
      </c>
      <c r="I56" t="s">
        <v>447</v>
      </c>
      <c r="J56" t="s">
        <v>448</v>
      </c>
      <c r="K56" t="s">
        <v>449</v>
      </c>
      <c r="L56">
        <v>1368</v>
      </c>
      <c r="N56">
        <v>1011</v>
      </c>
      <c r="O56" t="s">
        <v>420</v>
      </c>
      <c r="P56" t="s">
        <v>420</v>
      </c>
      <c r="Q56">
        <v>1</v>
      </c>
      <c r="W56">
        <v>0</v>
      </c>
      <c r="X56">
        <v>1380566452</v>
      </c>
      <c r="Y56">
        <f t="shared" si="6"/>
        <v>1.3500000000000002E-2</v>
      </c>
      <c r="AA56">
        <v>0</v>
      </c>
      <c r="AB56">
        <v>1039.32</v>
      </c>
      <c r="AC56">
        <v>969.91</v>
      </c>
      <c r="AD56">
        <v>0</v>
      </c>
      <c r="AE56">
        <v>0</v>
      </c>
      <c r="AF56">
        <v>1039.32</v>
      </c>
      <c r="AG56">
        <v>969.91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0.01</v>
      </c>
      <c r="AU56" t="s">
        <v>131</v>
      </c>
      <c r="AV56">
        <v>1</v>
      </c>
      <c r="AW56">
        <v>2</v>
      </c>
      <c r="AX56">
        <v>92702119</v>
      </c>
      <c r="AY56">
        <v>1</v>
      </c>
      <c r="AZ56">
        <v>0</v>
      </c>
      <c r="BA56">
        <v>55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10.3932</v>
      </c>
      <c r="BL56">
        <v>9.6990999999999996</v>
      </c>
      <c r="BM56">
        <v>0</v>
      </c>
      <c r="BN56">
        <v>0</v>
      </c>
      <c r="BO56">
        <v>0.01</v>
      </c>
      <c r="BP56">
        <v>1</v>
      </c>
      <c r="BQ56">
        <v>0</v>
      </c>
      <c r="BR56">
        <v>14.030819999999999</v>
      </c>
      <c r="BS56">
        <v>13.093784999999999</v>
      </c>
      <c r="BT56">
        <v>0</v>
      </c>
      <c r="BU56">
        <v>0</v>
      </c>
      <c r="BV56">
        <v>1.35E-2</v>
      </c>
      <c r="BW56">
        <v>1</v>
      </c>
      <c r="CV56">
        <v>0</v>
      </c>
      <c r="CW56">
        <f>ROUND(Y56*Source!I80*DO56,7)</f>
        <v>1.35E-2</v>
      </c>
      <c r="CX56">
        <f>ROUND(Y56*Source!I80,7)</f>
        <v>1.35E-2</v>
      </c>
      <c r="CY56">
        <f>AB56</f>
        <v>1039.32</v>
      </c>
      <c r="CZ56">
        <f>AF56</f>
        <v>1039.32</v>
      </c>
      <c r="DA56">
        <f>AJ56</f>
        <v>1</v>
      </c>
      <c r="DB56">
        <f t="shared" si="7"/>
        <v>14.0265</v>
      </c>
      <c r="DC56">
        <f t="shared" si="8"/>
        <v>13.095000000000001</v>
      </c>
      <c r="DD56" t="s">
        <v>3</v>
      </c>
      <c r="DE56" t="s">
        <v>3</v>
      </c>
      <c r="DF56">
        <f t="shared" si="4"/>
        <v>0</v>
      </c>
      <c r="DG56">
        <f t="shared" si="5"/>
        <v>14.03</v>
      </c>
      <c r="DH56">
        <f t="shared" si="1"/>
        <v>13.09</v>
      </c>
      <c r="DI56">
        <f t="shared" si="2"/>
        <v>0</v>
      </c>
      <c r="DJ56">
        <f>DG56+DH56</f>
        <v>27.119999999999997</v>
      </c>
      <c r="DK56">
        <v>1</v>
      </c>
      <c r="DL56" t="s">
        <v>450</v>
      </c>
      <c r="DM56">
        <v>6</v>
      </c>
      <c r="DN56" t="s">
        <v>400</v>
      </c>
      <c r="DO56">
        <v>1</v>
      </c>
    </row>
    <row r="57" spans="1:119" x14ac:dyDescent="0.2">
      <c r="A57">
        <f>ROW(Source!A80)</f>
        <v>80</v>
      </c>
      <c r="B57">
        <v>92701116</v>
      </c>
      <c r="C57">
        <v>92702105</v>
      </c>
      <c r="D57">
        <v>89487184</v>
      </c>
      <c r="E57">
        <v>1</v>
      </c>
      <c r="F57">
        <v>1</v>
      </c>
      <c r="G57">
        <v>1</v>
      </c>
      <c r="H57">
        <v>2</v>
      </c>
      <c r="I57" t="s">
        <v>451</v>
      </c>
      <c r="J57" t="s">
        <v>452</v>
      </c>
      <c r="K57" t="s">
        <v>453</v>
      </c>
      <c r="L57">
        <v>1368</v>
      </c>
      <c r="N57">
        <v>1011</v>
      </c>
      <c r="O57" t="s">
        <v>420</v>
      </c>
      <c r="P57" t="s">
        <v>420</v>
      </c>
      <c r="Q57">
        <v>1</v>
      </c>
      <c r="W57">
        <v>0</v>
      </c>
      <c r="X57">
        <v>639918019</v>
      </c>
      <c r="Y57">
        <f t="shared" si="6"/>
        <v>1.3500000000000002E-2</v>
      </c>
      <c r="AA57">
        <v>0</v>
      </c>
      <c r="AB57">
        <v>1629.55</v>
      </c>
      <c r="AC57">
        <v>969.91</v>
      </c>
      <c r="AD57">
        <v>0</v>
      </c>
      <c r="AE57">
        <v>0</v>
      </c>
      <c r="AF57">
        <v>1629.55</v>
      </c>
      <c r="AG57">
        <v>969.91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0.01</v>
      </c>
      <c r="AU57" t="s">
        <v>131</v>
      </c>
      <c r="AV57">
        <v>1</v>
      </c>
      <c r="AW57">
        <v>2</v>
      </c>
      <c r="AX57">
        <v>92702120</v>
      </c>
      <c r="AY57">
        <v>1</v>
      </c>
      <c r="AZ57">
        <v>0</v>
      </c>
      <c r="BA57">
        <v>56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16.295500000000001</v>
      </c>
      <c r="BL57">
        <v>9.6990999999999996</v>
      </c>
      <c r="BM57">
        <v>0</v>
      </c>
      <c r="BN57">
        <v>0</v>
      </c>
      <c r="BO57">
        <v>0.01</v>
      </c>
      <c r="BP57">
        <v>1</v>
      </c>
      <c r="BQ57">
        <v>0</v>
      </c>
      <c r="BR57">
        <v>21.998925</v>
      </c>
      <c r="BS57">
        <v>13.093784999999999</v>
      </c>
      <c r="BT57">
        <v>0</v>
      </c>
      <c r="BU57">
        <v>0</v>
      </c>
      <c r="BV57">
        <v>1.35E-2</v>
      </c>
      <c r="BW57">
        <v>1</v>
      </c>
      <c r="CV57">
        <v>0</v>
      </c>
      <c r="CW57">
        <f>ROUND(Y57*Source!I80*DO57,7)</f>
        <v>1.35E-2</v>
      </c>
      <c r="CX57">
        <f>ROUND(Y57*Source!I80,7)</f>
        <v>1.35E-2</v>
      </c>
      <c r="CY57">
        <f>AB57</f>
        <v>1629.55</v>
      </c>
      <c r="CZ57">
        <f>AF57</f>
        <v>1629.55</v>
      </c>
      <c r="DA57">
        <f>AJ57</f>
        <v>1</v>
      </c>
      <c r="DB57">
        <f t="shared" si="7"/>
        <v>22.004999999999999</v>
      </c>
      <c r="DC57">
        <f t="shared" si="8"/>
        <v>13.095000000000001</v>
      </c>
      <c r="DD57" t="s">
        <v>3</v>
      </c>
      <c r="DE57" t="s">
        <v>3</v>
      </c>
      <c r="DF57">
        <f t="shared" si="4"/>
        <v>0</v>
      </c>
      <c r="DG57">
        <f t="shared" si="5"/>
        <v>22</v>
      </c>
      <c r="DH57">
        <f t="shared" si="1"/>
        <v>13.09</v>
      </c>
      <c r="DI57">
        <f t="shared" si="2"/>
        <v>0</v>
      </c>
      <c r="DJ57">
        <f>DG57+DH57</f>
        <v>35.090000000000003</v>
      </c>
      <c r="DK57">
        <v>1</v>
      </c>
      <c r="DL57" t="s">
        <v>450</v>
      </c>
      <c r="DM57">
        <v>6</v>
      </c>
      <c r="DN57" t="s">
        <v>400</v>
      </c>
      <c r="DO57">
        <v>1</v>
      </c>
    </row>
    <row r="58" spans="1:119" x14ac:dyDescent="0.2">
      <c r="A58">
        <f>ROW(Source!A80)</f>
        <v>80</v>
      </c>
      <c r="B58">
        <v>92701116</v>
      </c>
      <c r="C58">
        <v>92702105</v>
      </c>
      <c r="D58">
        <v>89488079</v>
      </c>
      <c r="E58">
        <v>1</v>
      </c>
      <c r="F58">
        <v>1</v>
      </c>
      <c r="G58">
        <v>1</v>
      </c>
      <c r="H58">
        <v>2</v>
      </c>
      <c r="I58" t="s">
        <v>417</v>
      </c>
      <c r="J58" t="s">
        <v>418</v>
      </c>
      <c r="K58" t="s">
        <v>419</v>
      </c>
      <c r="L58">
        <v>1368</v>
      </c>
      <c r="N58">
        <v>1011</v>
      </c>
      <c r="O58" t="s">
        <v>420</v>
      </c>
      <c r="P58" t="s">
        <v>420</v>
      </c>
      <c r="Q58">
        <v>1</v>
      </c>
      <c r="W58">
        <v>0</v>
      </c>
      <c r="X58">
        <v>-849950259</v>
      </c>
      <c r="Y58">
        <f t="shared" si="6"/>
        <v>2.7000000000000003E-2</v>
      </c>
      <c r="AA58">
        <v>0</v>
      </c>
      <c r="AB58">
        <v>643.29</v>
      </c>
      <c r="AC58">
        <v>722.05</v>
      </c>
      <c r="AD58">
        <v>0</v>
      </c>
      <c r="AE58">
        <v>0</v>
      </c>
      <c r="AF58">
        <v>643.29</v>
      </c>
      <c r="AG58">
        <v>722.05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0.02</v>
      </c>
      <c r="AU58" t="s">
        <v>131</v>
      </c>
      <c r="AV58">
        <v>1</v>
      </c>
      <c r="AW58">
        <v>2</v>
      </c>
      <c r="AX58">
        <v>92702121</v>
      </c>
      <c r="AY58">
        <v>1</v>
      </c>
      <c r="AZ58">
        <v>0</v>
      </c>
      <c r="BA58">
        <v>57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12.8658</v>
      </c>
      <c r="BL58">
        <v>14.440999999999999</v>
      </c>
      <c r="BM58">
        <v>0</v>
      </c>
      <c r="BN58">
        <v>0</v>
      </c>
      <c r="BO58">
        <v>0.02</v>
      </c>
      <c r="BP58">
        <v>1</v>
      </c>
      <c r="BQ58">
        <v>0</v>
      </c>
      <c r="BR58">
        <v>17.368829999999999</v>
      </c>
      <c r="BS58">
        <v>19.495349999999998</v>
      </c>
      <c r="BT58">
        <v>0</v>
      </c>
      <c r="BU58">
        <v>0</v>
      </c>
      <c r="BV58">
        <v>2.7E-2</v>
      </c>
      <c r="BW58">
        <v>1</v>
      </c>
      <c r="CV58">
        <v>0</v>
      </c>
      <c r="CW58">
        <f>ROUND(Y58*Source!I80*DO58,7)</f>
        <v>2.7E-2</v>
      </c>
      <c r="CX58">
        <f>ROUND(Y58*Source!I80,7)</f>
        <v>2.7E-2</v>
      </c>
      <c r="CY58">
        <f>AB58</f>
        <v>643.29</v>
      </c>
      <c r="CZ58">
        <f>AF58</f>
        <v>643.29</v>
      </c>
      <c r="DA58">
        <f>AJ58</f>
        <v>1</v>
      </c>
      <c r="DB58">
        <f t="shared" si="7"/>
        <v>17.374500000000001</v>
      </c>
      <c r="DC58">
        <f t="shared" si="8"/>
        <v>19.494</v>
      </c>
      <c r="DD58" t="s">
        <v>3</v>
      </c>
      <c r="DE58" t="s">
        <v>3</v>
      </c>
      <c r="DF58">
        <f t="shared" si="4"/>
        <v>0</v>
      </c>
      <c r="DG58">
        <f t="shared" si="5"/>
        <v>17.37</v>
      </c>
      <c r="DH58">
        <f t="shared" si="1"/>
        <v>19.5</v>
      </c>
      <c r="DI58">
        <f t="shared" si="2"/>
        <v>0</v>
      </c>
      <c r="DJ58">
        <f>DG58+DH58</f>
        <v>36.870000000000005</v>
      </c>
      <c r="DK58">
        <v>1</v>
      </c>
      <c r="DL58" t="s">
        <v>421</v>
      </c>
      <c r="DM58">
        <v>4</v>
      </c>
      <c r="DN58" t="s">
        <v>400</v>
      </c>
      <c r="DO58">
        <v>1</v>
      </c>
    </row>
    <row r="59" spans="1:119" x14ac:dyDescent="0.2">
      <c r="A59">
        <f>ROW(Source!A80)</f>
        <v>80</v>
      </c>
      <c r="B59">
        <v>92701116</v>
      </c>
      <c r="C59">
        <v>92702105</v>
      </c>
      <c r="D59">
        <v>89488275</v>
      </c>
      <c r="E59">
        <v>1</v>
      </c>
      <c r="F59">
        <v>1</v>
      </c>
      <c r="G59">
        <v>1</v>
      </c>
      <c r="H59">
        <v>2</v>
      </c>
      <c r="I59" t="s">
        <v>454</v>
      </c>
      <c r="J59" t="s">
        <v>455</v>
      </c>
      <c r="K59" t="s">
        <v>456</v>
      </c>
      <c r="L59">
        <v>1368</v>
      </c>
      <c r="N59">
        <v>1011</v>
      </c>
      <c r="O59" t="s">
        <v>420</v>
      </c>
      <c r="P59" t="s">
        <v>420</v>
      </c>
      <c r="Q59">
        <v>1</v>
      </c>
      <c r="W59">
        <v>0</v>
      </c>
      <c r="X59">
        <v>303316554</v>
      </c>
      <c r="Y59">
        <f t="shared" si="6"/>
        <v>0.85050000000000003</v>
      </c>
      <c r="AA59">
        <v>0</v>
      </c>
      <c r="AB59">
        <v>32.26</v>
      </c>
      <c r="AC59">
        <v>0</v>
      </c>
      <c r="AD59">
        <v>0</v>
      </c>
      <c r="AE59">
        <v>0</v>
      </c>
      <c r="AF59">
        <v>32.26</v>
      </c>
      <c r="AG59">
        <v>0</v>
      </c>
      <c r="AH59">
        <v>0</v>
      </c>
      <c r="AI59">
        <v>1</v>
      </c>
      <c r="AJ59">
        <v>1</v>
      </c>
      <c r="AK59">
        <v>1</v>
      </c>
      <c r="AL59">
        <v>1</v>
      </c>
      <c r="AM59">
        <v>-2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0.63</v>
      </c>
      <c r="AU59" t="s">
        <v>131</v>
      </c>
      <c r="AV59">
        <v>1</v>
      </c>
      <c r="AW59">
        <v>2</v>
      </c>
      <c r="AX59">
        <v>92702122</v>
      </c>
      <c r="AY59">
        <v>1</v>
      </c>
      <c r="AZ59">
        <v>0</v>
      </c>
      <c r="BA59">
        <v>58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20.323799999999999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0</v>
      </c>
      <c r="BR59">
        <v>27.43713</v>
      </c>
      <c r="BS59">
        <v>0</v>
      </c>
      <c r="BT59">
        <v>0</v>
      </c>
      <c r="BU59">
        <v>0</v>
      </c>
      <c r="BV59">
        <v>0</v>
      </c>
      <c r="BW59">
        <v>1</v>
      </c>
      <c r="CV59">
        <v>0</v>
      </c>
      <c r="CW59">
        <f>ROUND(Y59*Source!I80*DO59,7)</f>
        <v>0</v>
      </c>
      <c r="CX59">
        <f>ROUND(Y59*Source!I80,7)</f>
        <v>0.85050000000000003</v>
      </c>
      <c r="CY59">
        <f>AB59</f>
        <v>32.26</v>
      </c>
      <c r="CZ59">
        <f>AF59</f>
        <v>32.26</v>
      </c>
      <c r="DA59">
        <f>AJ59</f>
        <v>1</v>
      </c>
      <c r="DB59">
        <f t="shared" si="7"/>
        <v>27.431999999999999</v>
      </c>
      <c r="DC59">
        <f t="shared" si="8"/>
        <v>0</v>
      </c>
      <c r="DD59" t="s">
        <v>3</v>
      </c>
      <c r="DE59" t="s">
        <v>3</v>
      </c>
      <c r="DF59">
        <f t="shared" si="4"/>
        <v>0</v>
      </c>
      <c r="DG59">
        <f t="shared" si="5"/>
        <v>27.44</v>
      </c>
      <c r="DH59">
        <f t="shared" si="1"/>
        <v>0</v>
      </c>
      <c r="DI59">
        <f t="shared" si="2"/>
        <v>0</v>
      </c>
      <c r="DJ59">
        <f>DG59+DH59</f>
        <v>27.44</v>
      </c>
      <c r="DK59">
        <v>1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ROW(Source!A80)</f>
        <v>80</v>
      </c>
      <c r="B60">
        <v>92701116</v>
      </c>
      <c r="C60">
        <v>92702105</v>
      </c>
      <c r="D60">
        <v>89552620</v>
      </c>
      <c r="E60">
        <v>1</v>
      </c>
      <c r="F60">
        <v>1</v>
      </c>
      <c r="G60">
        <v>1</v>
      </c>
      <c r="H60">
        <v>3</v>
      </c>
      <c r="I60" t="s">
        <v>457</v>
      </c>
      <c r="J60" t="s">
        <v>458</v>
      </c>
      <c r="K60" t="s">
        <v>459</v>
      </c>
      <c r="L60">
        <v>1407</v>
      </c>
      <c r="N60">
        <v>1013</v>
      </c>
      <c r="O60" t="s">
        <v>460</v>
      </c>
      <c r="P60" t="s">
        <v>460</v>
      </c>
      <c r="Q60">
        <v>1</v>
      </c>
      <c r="W60">
        <v>0</v>
      </c>
      <c r="X60">
        <v>902029720</v>
      </c>
      <c r="Y60">
        <f>AT60</f>
        <v>2E-3</v>
      </c>
      <c r="AA60">
        <v>16142.86</v>
      </c>
      <c r="AB60">
        <v>0</v>
      </c>
      <c r="AC60">
        <v>0</v>
      </c>
      <c r="AD60">
        <v>0</v>
      </c>
      <c r="AE60">
        <v>13680.39</v>
      </c>
      <c r="AF60">
        <v>0</v>
      </c>
      <c r="AG60">
        <v>0</v>
      </c>
      <c r="AH60">
        <v>0</v>
      </c>
      <c r="AI60">
        <v>1.18</v>
      </c>
      <c r="AJ60">
        <v>1</v>
      </c>
      <c r="AK60">
        <v>1</v>
      </c>
      <c r="AL60">
        <v>1</v>
      </c>
      <c r="AM60">
        <v>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2E-3</v>
      </c>
      <c r="AU60" t="s">
        <v>3</v>
      </c>
      <c r="AV60">
        <v>0</v>
      </c>
      <c r="AW60">
        <v>2</v>
      </c>
      <c r="AX60">
        <v>92702123</v>
      </c>
      <c r="AY60">
        <v>1</v>
      </c>
      <c r="AZ60">
        <v>0</v>
      </c>
      <c r="BA60">
        <v>59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27.360779999999998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27.360779999999998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v>0</v>
      </c>
      <c r="CX60">
        <f>ROUND(Y60*Source!I80,7)</f>
        <v>2E-3</v>
      </c>
      <c r="CY60">
        <f>AA60</f>
        <v>16142.86</v>
      </c>
      <c r="CZ60">
        <f>AE60</f>
        <v>13680.39</v>
      </c>
      <c r="DA60">
        <f>AI60</f>
        <v>1.18</v>
      </c>
      <c r="DB60">
        <f>ROUND(ROUND(AT60*CZ60,2),6)</f>
        <v>27.36</v>
      </c>
      <c r="DC60">
        <f>ROUND(ROUND(AT60*AG60,2),6)</f>
        <v>0</v>
      </c>
      <c r="DD60" t="s">
        <v>3</v>
      </c>
      <c r="DE60" t="s">
        <v>3</v>
      </c>
      <c r="DF60">
        <f>ROUND(ROUND(AE60*AI60,2)*CX60,2)</f>
        <v>32.29</v>
      </c>
      <c r="DG60">
        <f t="shared" si="5"/>
        <v>0</v>
      </c>
      <c r="DH60">
        <f t="shared" si="1"/>
        <v>0</v>
      </c>
      <c r="DI60">
        <f t="shared" si="2"/>
        <v>0</v>
      </c>
      <c r="DJ60">
        <f>DF60</f>
        <v>32.29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ROW(Source!A80)</f>
        <v>80</v>
      </c>
      <c r="B61">
        <v>92701116</v>
      </c>
      <c r="C61">
        <v>92702105</v>
      </c>
      <c r="D61">
        <v>89555588</v>
      </c>
      <c r="E61">
        <v>1</v>
      </c>
      <c r="F61">
        <v>1</v>
      </c>
      <c r="G61">
        <v>1</v>
      </c>
      <c r="H61">
        <v>3</v>
      </c>
      <c r="I61" t="s">
        <v>461</v>
      </c>
      <c r="J61" t="s">
        <v>462</v>
      </c>
      <c r="K61" t="s">
        <v>463</v>
      </c>
      <c r="L61">
        <v>1346</v>
      </c>
      <c r="N61">
        <v>1009</v>
      </c>
      <c r="O61" t="s">
        <v>223</v>
      </c>
      <c r="P61" t="s">
        <v>223</v>
      </c>
      <c r="Q61">
        <v>1</v>
      </c>
      <c r="W61">
        <v>0</v>
      </c>
      <c r="X61">
        <v>-163259778</v>
      </c>
      <c r="Y61">
        <f>AT61</f>
        <v>0.33</v>
      </c>
      <c r="AA61">
        <v>121.39</v>
      </c>
      <c r="AB61">
        <v>0</v>
      </c>
      <c r="AC61">
        <v>0</v>
      </c>
      <c r="AD61">
        <v>0</v>
      </c>
      <c r="AE61">
        <v>155.63</v>
      </c>
      <c r="AF61">
        <v>0</v>
      </c>
      <c r="AG61">
        <v>0</v>
      </c>
      <c r="AH61">
        <v>0</v>
      </c>
      <c r="AI61">
        <v>0.78</v>
      </c>
      <c r="AJ61">
        <v>1</v>
      </c>
      <c r="AK61">
        <v>1</v>
      </c>
      <c r="AL61">
        <v>1</v>
      </c>
      <c r="AM61">
        <v>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3</v>
      </c>
      <c r="AT61">
        <v>0.33</v>
      </c>
      <c r="AU61" t="s">
        <v>3</v>
      </c>
      <c r="AV61">
        <v>0</v>
      </c>
      <c r="AW61">
        <v>2</v>
      </c>
      <c r="AX61">
        <v>92702124</v>
      </c>
      <c r="AY61">
        <v>1</v>
      </c>
      <c r="AZ61">
        <v>0</v>
      </c>
      <c r="BA61">
        <v>60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51.357900000000001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51.357900000000001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CV61">
        <v>0</v>
      </c>
      <c r="CW61">
        <v>0</v>
      </c>
      <c r="CX61">
        <f>ROUND(Y61*Source!I80,7)</f>
        <v>0.33</v>
      </c>
      <c r="CY61">
        <f>AA61</f>
        <v>121.39</v>
      </c>
      <c r="CZ61">
        <f>AE61</f>
        <v>155.63</v>
      </c>
      <c r="DA61">
        <f>AI61</f>
        <v>0.78</v>
      </c>
      <c r="DB61">
        <f>ROUND(ROUND(AT61*CZ61,2),6)</f>
        <v>51.36</v>
      </c>
      <c r="DC61">
        <f>ROUND(ROUND(AT61*AG61,2),6)</f>
        <v>0</v>
      </c>
      <c r="DD61" t="s">
        <v>3</v>
      </c>
      <c r="DE61" t="s">
        <v>3</v>
      </c>
      <c r="DF61">
        <f>ROUND(ROUND(AE61*AI61,2)*CX61,2)</f>
        <v>40.06</v>
      </c>
      <c r="DG61">
        <f t="shared" si="5"/>
        <v>0</v>
      </c>
      <c r="DH61">
        <f t="shared" si="1"/>
        <v>0</v>
      </c>
      <c r="DI61">
        <f t="shared" si="2"/>
        <v>0</v>
      </c>
      <c r="DJ61">
        <f>DF61</f>
        <v>40.06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ROW(Source!A80)</f>
        <v>80</v>
      </c>
      <c r="B62">
        <v>92701116</v>
      </c>
      <c r="C62">
        <v>92702105</v>
      </c>
      <c r="D62">
        <v>89556332</v>
      </c>
      <c r="E62">
        <v>1</v>
      </c>
      <c r="F62">
        <v>1</v>
      </c>
      <c r="G62">
        <v>1</v>
      </c>
      <c r="H62">
        <v>3</v>
      </c>
      <c r="I62" t="s">
        <v>464</v>
      </c>
      <c r="J62" t="s">
        <v>465</v>
      </c>
      <c r="K62" t="s">
        <v>466</v>
      </c>
      <c r="L62">
        <v>1348</v>
      </c>
      <c r="N62">
        <v>1009</v>
      </c>
      <c r="O62" t="s">
        <v>125</v>
      </c>
      <c r="P62" t="s">
        <v>125</v>
      </c>
      <c r="Q62">
        <v>1000</v>
      </c>
      <c r="W62">
        <v>0</v>
      </c>
      <c r="X62">
        <v>519747167</v>
      </c>
      <c r="Y62">
        <f>AT62</f>
        <v>2.0699999999999998E-3</v>
      </c>
      <c r="AA62">
        <v>158923.62</v>
      </c>
      <c r="AB62">
        <v>0</v>
      </c>
      <c r="AC62">
        <v>0</v>
      </c>
      <c r="AD62">
        <v>0</v>
      </c>
      <c r="AE62">
        <v>145801.49</v>
      </c>
      <c r="AF62">
        <v>0</v>
      </c>
      <c r="AG62">
        <v>0</v>
      </c>
      <c r="AH62">
        <v>0</v>
      </c>
      <c r="AI62">
        <v>1.0900000000000001</v>
      </c>
      <c r="AJ62">
        <v>1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2.0699999999999998E-3</v>
      </c>
      <c r="AU62" t="s">
        <v>3</v>
      </c>
      <c r="AV62">
        <v>0</v>
      </c>
      <c r="AW62">
        <v>2</v>
      </c>
      <c r="AX62">
        <v>92702125</v>
      </c>
      <c r="AY62">
        <v>1</v>
      </c>
      <c r="AZ62">
        <v>0</v>
      </c>
      <c r="BA62">
        <v>61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301.80908429999994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</v>
      </c>
      <c r="BQ62">
        <v>301.80908429999994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CV62">
        <v>0</v>
      </c>
      <c r="CW62">
        <v>0</v>
      </c>
      <c r="CX62">
        <f>ROUND(Y62*Source!I80,7)</f>
        <v>2.0699999999999998E-3</v>
      </c>
      <c r="CY62">
        <f>AA62</f>
        <v>158923.62</v>
      </c>
      <c r="CZ62">
        <f>AE62</f>
        <v>145801.49</v>
      </c>
      <c r="DA62">
        <f>AI62</f>
        <v>1.0900000000000001</v>
      </c>
      <c r="DB62">
        <f>ROUND(ROUND(AT62*CZ62,2),6)</f>
        <v>301.81</v>
      </c>
      <c r="DC62">
        <f>ROUND(ROUND(AT62*AG62,2),6)</f>
        <v>0</v>
      </c>
      <c r="DD62" t="s">
        <v>3</v>
      </c>
      <c r="DE62" t="s">
        <v>3</v>
      </c>
      <c r="DF62">
        <f>ROUND(ROUND(AE62*AI62,2)*CX62,2)</f>
        <v>328.97</v>
      </c>
      <c r="DG62">
        <f t="shared" si="5"/>
        <v>0</v>
      </c>
      <c r="DH62">
        <f t="shared" si="1"/>
        <v>0</v>
      </c>
      <c r="DI62">
        <f t="shared" si="2"/>
        <v>0</v>
      </c>
      <c r="DJ62">
        <f>DF62</f>
        <v>328.97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ROW(Source!A80)</f>
        <v>80</v>
      </c>
      <c r="B63">
        <v>92701116</v>
      </c>
      <c r="C63">
        <v>92702105</v>
      </c>
      <c r="D63">
        <v>89575182</v>
      </c>
      <c r="E63">
        <v>1</v>
      </c>
      <c r="F63">
        <v>1</v>
      </c>
      <c r="G63">
        <v>1</v>
      </c>
      <c r="H63">
        <v>3</v>
      </c>
      <c r="I63" t="s">
        <v>167</v>
      </c>
      <c r="J63" t="s">
        <v>169</v>
      </c>
      <c r="K63" t="s">
        <v>168</v>
      </c>
      <c r="L63">
        <v>1371</v>
      </c>
      <c r="N63">
        <v>1013</v>
      </c>
      <c r="O63" t="s">
        <v>129</v>
      </c>
      <c r="P63" t="s">
        <v>129</v>
      </c>
      <c r="Q63">
        <v>1</v>
      </c>
      <c r="W63">
        <v>0</v>
      </c>
      <c r="X63">
        <v>-90677890</v>
      </c>
      <c r="Y63">
        <f>AT63</f>
        <v>1</v>
      </c>
      <c r="AA63">
        <v>19642.45</v>
      </c>
      <c r="AB63">
        <v>0</v>
      </c>
      <c r="AC63">
        <v>0</v>
      </c>
      <c r="AD63">
        <v>0</v>
      </c>
      <c r="AE63">
        <v>14994.24</v>
      </c>
      <c r="AF63">
        <v>0</v>
      </c>
      <c r="AG63">
        <v>0</v>
      </c>
      <c r="AH63">
        <v>0</v>
      </c>
      <c r="AI63">
        <v>1.31</v>
      </c>
      <c r="AJ63">
        <v>1</v>
      </c>
      <c r="AK63">
        <v>1</v>
      </c>
      <c r="AL63">
        <v>1</v>
      </c>
      <c r="AM63">
        <v>0</v>
      </c>
      <c r="AN63">
        <v>0</v>
      </c>
      <c r="AO63">
        <v>0</v>
      </c>
      <c r="AP63">
        <v>1</v>
      </c>
      <c r="AQ63">
        <v>0</v>
      </c>
      <c r="AR63">
        <v>0</v>
      </c>
      <c r="AS63" t="s">
        <v>3</v>
      </c>
      <c r="AT63">
        <v>1</v>
      </c>
      <c r="AU63" t="s">
        <v>3</v>
      </c>
      <c r="AV63">
        <v>0</v>
      </c>
      <c r="AW63">
        <v>1</v>
      </c>
      <c r="AX63">
        <v>-1</v>
      </c>
      <c r="AY63">
        <v>0</v>
      </c>
      <c r="AZ63">
        <v>0</v>
      </c>
      <c r="BA63" t="s">
        <v>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V63">
        <v>0</v>
      </c>
      <c r="CW63">
        <v>0</v>
      </c>
      <c r="CX63">
        <f>ROUND(Y63*Source!I80,7)</f>
        <v>1</v>
      </c>
      <c r="CY63">
        <f>AA63</f>
        <v>19642.45</v>
      </c>
      <c r="CZ63">
        <f>AE63</f>
        <v>14994.24</v>
      </c>
      <c r="DA63">
        <f>AI63</f>
        <v>1.31</v>
      </c>
      <c r="DB63">
        <f>ROUND(ROUND(AT63*CZ63,2),6)</f>
        <v>14994.24</v>
      </c>
      <c r="DC63">
        <f>ROUND(ROUND(AT63*AG63,2),6)</f>
        <v>0</v>
      </c>
      <c r="DD63" t="s">
        <v>3</v>
      </c>
      <c r="DE63" t="s">
        <v>3</v>
      </c>
      <c r="DF63">
        <f>ROUND(ROUND(AE63*AI63,2)*CX63,2)</f>
        <v>19642.45</v>
      </c>
      <c r="DG63">
        <f t="shared" si="5"/>
        <v>0</v>
      </c>
      <c r="DH63">
        <f t="shared" si="1"/>
        <v>0</v>
      </c>
      <c r="DI63">
        <f t="shared" si="2"/>
        <v>0</v>
      </c>
      <c r="DJ63">
        <f>DF63</f>
        <v>19642.45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ROW(Source!A80)</f>
        <v>80</v>
      </c>
      <c r="B64">
        <v>92701116</v>
      </c>
      <c r="C64">
        <v>92702105</v>
      </c>
      <c r="D64">
        <v>89593263</v>
      </c>
      <c r="E64">
        <v>1</v>
      </c>
      <c r="F64">
        <v>1</v>
      </c>
      <c r="G64">
        <v>1</v>
      </c>
      <c r="H64">
        <v>3</v>
      </c>
      <c r="I64" t="s">
        <v>171</v>
      </c>
      <c r="J64" t="s">
        <v>173</v>
      </c>
      <c r="K64" t="s">
        <v>172</v>
      </c>
      <c r="L64">
        <v>1371</v>
      </c>
      <c r="N64">
        <v>1013</v>
      </c>
      <c r="O64" t="s">
        <v>129</v>
      </c>
      <c r="P64" t="s">
        <v>129</v>
      </c>
      <c r="Q64">
        <v>1</v>
      </c>
      <c r="W64">
        <v>0</v>
      </c>
      <c r="X64">
        <v>86230220</v>
      </c>
      <c r="Y64">
        <f>AT64</f>
        <v>2</v>
      </c>
      <c r="AA64">
        <v>838.89</v>
      </c>
      <c r="AB64">
        <v>0</v>
      </c>
      <c r="AC64">
        <v>0</v>
      </c>
      <c r="AD64">
        <v>0</v>
      </c>
      <c r="AE64">
        <v>838.89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M64">
        <v>0</v>
      </c>
      <c r="AN64">
        <v>0</v>
      </c>
      <c r="AO64">
        <v>0</v>
      </c>
      <c r="AP64">
        <v>1</v>
      </c>
      <c r="AQ64">
        <v>0</v>
      </c>
      <c r="AR64">
        <v>0</v>
      </c>
      <c r="AS64" t="s">
        <v>3</v>
      </c>
      <c r="AT64">
        <v>2</v>
      </c>
      <c r="AU64" t="s">
        <v>3</v>
      </c>
      <c r="AV64">
        <v>0</v>
      </c>
      <c r="AW64">
        <v>1</v>
      </c>
      <c r="AX64">
        <v>-1</v>
      </c>
      <c r="AY64">
        <v>0</v>
      </c>
      <c r="AZ64">
        <v>0</v>
      </c>
      <c r="BA64" t="s">
        <v>3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V64">
        <v>0</v>
      </c>
      <c r="CW64">
        <v>0</v>
      </c>
      <c r="CX64">
        <f>ROUND(Y64*Source!I80,7)</f>
        <v>2</v>
      </c>
      <c r="CY64">
        <f>AA64</f>
        <v>838.89</v>
      </c>
      <c r="CZ64">
        <f>AE64</f>
        <v>838.89</v>
      </c>
      <c r="DA64">
        <f>AI64</f>
        <v>1</v>
      </c>
      <c r="DB64">
        <f>ROUND(ROUND(AT64*CZ64,2),6)</f>
        <v>1677.78</v>
      </c>
      <c r="DC64">
        <f>ROUND(ROUND(AT64*AG64,2),6)</f>
        <v>0</v>
      </c>
      <c r="DD64" t="s">
        <v>3</v>
      </c>
      <c r="DE64" t="s">
        <v>3</v>
      </c>
      <c r="DF64">
        <f>ROUND(ROUND(AE64,2)*CX64,2)</f>
        <v>1677.78</v>
      </c>
      <c r="DG64">
        <f t="shared" si="5"/>
        <v>0</v>
      </c>
      <c r="DH64">
        <f t="shared" si="1"/>
        <v>0</v>
      </c>
      <c r="DI64">
        <f t="shared" si="2"/>
        <v>0</v>
      </c>
      <c r="DJ64">
        <f>DF64</f>
        <v>1677.78</v>
      </c>
      <c r="DK64">
        <v>1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ROW(Source!A118)</f>
        <v>118</v>
      </c>
      <c r="B65">
        <v>92701116</v>
      </c>
      <c r="C65">
        <v>92701251</v>
      </c>
      <c r="D65">
        <v>89480531</v>
      </c>
      <c r="E65">
        <v>117</v>
      </c>
      <c r="F65">
        <v>1</v>
      </c>
      <c r="G65">
        <v>1</v>
      </c>
      <c r="H65">
        <v>1</v>
      </c>
      <c r="I65" t="s">
        <v>413</v>
      </c>
      <c r="J65" t="s">
        <v>3</v>
      </c>
      <c r="K65" t="s">
        <v>414</v>
      </c>
      <c r="L65">
        <v>1191</v>
      </c>
      <c r="N65">
        <v>1013</v>
      </c>
      <c r="O65" t="s">
        <v>400</v>
      </c>
      <c r="P65" t="s">
        <v>400</v>
      </c>
      <c r="Q65">
        <v>1</v>
      </c>
      <c r="W65">
        <v>0</v>
      </c>
      <c r="X65">
        <v>1522950421</v>
      </c>
      <c r="Y65">
        <f>(AT65*ROUND((0.35+1),7))</f>
        <v>2.9700000000000006</v>
      </c>
      <c r="AA65">
        <v>0</v>
      </c>
      <c r="AB65">
        <v>0</v>
      </c>
      <c r="AC65">
        <v>0</v>
      </c>
      <c r="AD65">
        <v>743.6</v>
      </c>
      <c r="AE65">
        <v>0</v>
      </c>
      <c r="AF65">
        <v>0</v>
      </c>
      <c r="AG65">
        <v>0</v>
      </c>
      <c r="AH65">
        <v>743.6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3</v>
      </c>
      <c r="AT65">
        <v>2.2000000000000002</v>
      </c>
      <c r="AU65" t="s">
        <v>131</v>
      </c>
      <c r="AV65">
        <v>1</v>
      </c>
      <c r="AW65">
        <v>2</v>
      </c>
      <c r="AX65">
        <v>92701263</v>
      </c>
      <c r="AY65">
        <v>1</v>
      </c>
      <c r="AZ65">
        <v>0</v>
      </c>
      <c r="BA65">
        <v>64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1635.92</v>
      </c>
      <c r="BN65">
        <v>2.2000000000000002</v>
      </c>
      <c r="BO65">
        <v>0</v>
      </c>
      <c r="BP65">
        <v>1</v>
      </c>
      <c r="BQ65">
        <v>0</v>
      </c>
      <c r="BR65">
        <v>0</v>
      </c>
      <c r="BS65">
        <v>0</v>
      </c>
      <c r="BT65">
        <v>2208.4920000000002</v>
      </c>
      <c r="BU65">
        <v>2.97</v>
      </c>
      <c r="BV65">
        <v>0</v>
      </c>
      <c r="BW65">
        <v>1</v>
      </c>
      <c r="CU65">
        <f>ROUND(AT65*Source!I118*AH65*AL65,2)</f>
        <v>1635.92</v>
      </c>
      <c r="CV65">
        <f>ROUND(Y65*Source!I118,7)</f>
        <v>2.97</v>
      </c>
      <c r="CW65">
        <v>0</v>
      </c>
      <c r="CX65">
        <f>ROUND(Y65*Source!I118,7)</f>
        <v>2.97</v>
      </c>
      <c r="CY65">
        <f>AD65</f>
        <v>743.6</v>
      </c>
      <c r="CZ65">
        <f>AH65</f>
        <v>743.6</v>
      </c>
      <c r="DA65">
        <f>AL65</f>
        <v>1</v>
      </c>
      <c r="DB65">
        <f>ROUND((ROUND(AT65*CZ65,2)*ROUND((0.35+1),7)),6)</f>
        <v>2208.4920000000002</v>
      </c>
      <c r="DC65">
        <f>ROUND((ROUND(AT65*AG65,2)*ROUND((0.35+1),7)),6)</f>
        <v>0</v>
      </c>
      <c r="DD65" t="s">
        <v>3</v>
      </c>
      <c r="DE65" t="s">
        <v>3</v>
      </c>
      <c r="DF65">
        <f>ROUND(ROUND(AE65,2)*CX65,2)</f>
        <v>0</v>
      </c>
      <c r="DG65">
        <f t="shared" si="5"/>
        <v>0</v>
      </c>
      <c r="DH65">
        <f t="shared" ref="DH65:DH128" si="9">ROUND(ROUND(AG65,2)*CX65,2)</f>
        <v>0</v>
      </c>
      <c r="DI65">
        <f t="shared" ref="DI65:DI128" si="10">ROUND(ROUND(AH65,2)*CX65,2)</f>
        <v>2208.4899999999998</v>
      </c>
      <c r="DJ65">
        <f>DI65</f>
        <v>2208.4899999999998</v>
      </c>
      <c r="DK65">
        <v>1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ROW(Source!A118)</f>
        <v>118</v>
      </c>
      <c r="B66">
        <v>92701116</v>
      </c>
      <c r="C66">
        <v>92701251</v>
      </c>
      <c r="D66">
        <v>89480695</v>
      </c>
      <c r="E66">
        <v>117</v>
      </c>
      <c r="F66">
        <v>1</v>
      </c>
      <c r="G66">
        <v>1</v>
      </c>
      <c r="H66">
        <v>1</v>
      </c>
      <c r="I66" t="s">
        <v>415</v>
      </c>
      <c r="J66" t="s">
        <v>3</v>
      </c>
      <c r="K66" t="s">
        <v>416</v>
      </c>
      <c r="L66">
        <v>1191</v>
      </c>
      <c r="N66">
        <v>1013</v>
      </c>
      <c r="O66" t="s">
        <v>400</v>
      </c>
      <c r="P66" t="s">
        <v>400</v>
      </c>
      <c r="Q66">
        <v>1</v>
      </c>
      <c r="W66">
        <v>0</v>
      </c>
      <c r="X66">
        <v>-1417349443</v>
      </c>
      <c r="Y66">
        <f>(AT66*ROUND((0.35+1),7))</f>
        <v>0.33750000000000002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0.25</v>
      </c>
      <c r="AU66" t="s">
        <v>131</v>
      </c>
      <c r="AV66">
        <v>2</v>
      </c>
      <c r="AW66">
        <v>2</v>
      </c>
      <c r="AX66">
        <v>92701264</v>
      </c>
      <c r="AY66">
        <v>1</v>
      </c>
      <c r="AZ66">
        <v>0</v>
      </c>
      <c r="BA66">
        <v>65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V66">
        <v>0</v>
      </c>
      <c r="CW66">
        <v>0</v>
      </c>
      <c r="CX66">
        <f>ROUND(Y66*Source!I118,7)</f>
        <v>0.33750000000000002</v>
      </c>
      <c r="CY66">
        <f>AD66</f>
        <v>0</v>
      </c>
      <c r="CZ66">
        <f>AH66</f>
        <v>0</v>
      </c>
      <c r="DA66">
        <f>AL66</f>
        <v>1</v>
      </c>
      <c r="DB66">
        <f>ROUND((ROUND(AT66*CZ66,2)*ROUND((0.35+1),7)),6)</f>
        <v>0</v>
      </c>
      <c r="DC66">
        <f>ROUND((ROUND(AT66*AG66,2)*ROUND((0.35+1),7)),6)</f>
        <v>0</v>
      </c>
      <c r="DD66" t="s">
        <v>3</v>
      </c>
      <c r="DE66" t="s">
        <v>3</v>
      </c>
      <c r="DF66">
        <f>ROUND(ROUND(AE66,2)*CX66,2)</f>
        <v>0</v>
      </c>
      <c r="DG66">
        <f t="shared" si="5"/>
        <v>0</v>
      </c>
      <c r="DH66">
        <f t="shared" si="9"/>
        <v>0</v>
      </c>
      <c r="DI66">
        <f t="shared" si="10"/>
        <v>0</v>
      </c>
      <c r="DJ66">
        <f>DI66</f>
        <v>0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ROW(Source!A118)</f>
        <v>118</v>
      </c>
      <c r="B67">
        <v>92701116</v>
      </c>
      <c r="C67">
        <v>92701251</v>
      </c>
      <c r="D67">
        <v>89488079</v>
      </c>
      <c r="E67">
        <v>1</v>
      </c>
      <c r="F67">
        <v>1</v>
      </c>
      <c r="G67">
        <v>1</v>
      </c>
      <c r="H67">
        <v>2</v>
      </c>
      <c r="I67" t="s">
        <v>417</v>
      </c>
      <c r="J67" t="s">
        <v>418</v>
      </c>
      <c r="K67" t="s">
        <v>419</v>
      </c>
      <c r="L67">
        <v>1368</v>
      </c>
      <c r="N67">
        <v>1011</v>
      </c>
      <c r="O67" t="s">
        <v>420</v>
      </c>
      <c r="P67" t="s">
        <v>420</v>
      </c>
      <c r="Q67">
        <v>1</v>
      </c>
      <c r="W67">
        <v>0</v>
      </c>
      <c r="X67">
        <v>-849950259</v>
      </c>
      <c r="Y67">
        <f>(AT67*ROUND((0.35+1),7))</f>
        <v>0.33750000000000002</v>
      </c>
      <c r="AA67">
        <v>0</v>
      </c>
      <c r="AB67">
        <v>643.29</v>
      </c>
      <c r="AC67">
        <v>722.05</v>
      </c>
      <c r="AD67">
        <v>0</v>
      </c>
      <c r="AE67">
        <v>0</v>
      </c>
      <c r="AF67">
        <v>643.29</v>
      </c>
      <c r="AG67">
        <v>722.05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-2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3</v>
      </c>
      <c r="AT67">
        <v>0.25</v>
      </c>
      <c r="AU67" t="s">
        <v>131</v>
      </c>
      <c r="AV67">
        <v>1</v>
      </c>
      <c r="AW67">
        <v>2</v>
      </c>
      <c r="AX67">
        <v>92701265</v>
      </c>
      <c r="AY67">
        <v>1</v>
      </c>
      <c r="AZ67">
        <v>0</v>
      </c>
      <c r="BA67">
        <v>66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160.82249999999999</v>
      </c>
      <c r="BL67">
        <v>180.51249999999999</v>
      </c>
      <c r="BM67">
        <v>0</v>
      </c>
      <c r="BN67">
        <v>0</v>
      </c>
      <c r="BO67">
        <v>0.25</v>
      </c>
      <c r="BP67">
        <v>1</v>
      </c>
      <c r="BQ67">
        <v>0</v>
      </c>
      <c r="BR67">
        <v>217.110375</v>
      </c>
      <c r="BS67">
        <v>243.69187500000001</v>
      </c>
      <c r="BT67">
        <v>0</v>
      </c>
      <c r="BU67">
        <v>0</v>
      </c>
      <c r="BV67">
        <v>0.33750000000000002</v>
      </c>
      <c r="BW67">
        <v>1</v>
      </c>
      <c r="CV67">
        <v>0</v>
      </c>
      <c r="CW67">
        <f>ROUND(Y67*Source!I118*DO67,7)</f>
        <v>0.33750000000000002</v>
      </c>
      <c r="CX67">
        <f>ROUND(Y67*Source!I118,7)</f>
        <v>0.33750000000000002</v>
      </c>
      <c r="CY67">
        <f>AB67</f>
        <v>643.29</v>
      </c>
      <c r="CZ67">
        <f>AF67</f>
        <v>643.29</v>
      </c>
      <c r="DA67">
        <f>AJ67</f>
        <v>1</v>
      </c>
      <c r="DB67">
        <f>ROUND((ROUND(AT67*CZ67,2)*ROUND((0.35+1),7)),6)</f>
        <v>217.107</v>
      </c>
      <c r="DC67">
        <f>ROUND((ROUND(AT67*AG67,2)*ROUND((0.35+1),7)),6)</f>
        <v>243.6885</v>
      </c>
      <c r="DD67" t="s">
        <v>3</v>
      </c>
      <c r="DE67" t="s">
        <v>3</v>
      </c>
      <c r="DF67">
        <f>ROUND(ROUND(AE67,2)*CX67,2)</f>
        <v>0</v>
      </c>
      <c r="DG67">
        <f t="shared" si="5"/>
        <v>217.11</v>
      </c>
      <c r="DH67">
        <f t="shared" si="9"/>
        <v>243.69</v>
      </c>
      <c r="DI67">
        <f t="shared" si="10"/>
        <v>0</v>
      </c>
      <c r="DJ67">
        <f>DG67+DH67</f>
        <v>460.8</v>
      </c>
      <c r="DK67">
        <v>1</v>
      </c>
      <c r="DL67" t="s">
        <v>421</v>
      </c>
      <c r="DM67">
        <v>4</v>
      </c>
      <c r="DN67" t="s">
        <v>400</v>
      </c>
      <c r="DO67">
        <v>1</v>
      </c>
    </row>
    <row r="68" spans="1:119" x14ac:dyDescent="0.2">
      <c r="A68">
        <f>ROW(Source!A118)</f>
        <v>118</v>
      </c>
      <c r="B68">
        <v>92701116</v>
      </c>
      <c r="C68">
        <v>92701251</v>
      </c>
      <c r="D68">
        <v>89488828</v>
      </c>
      <c r="E68">
        <v>1</v>
      </c>
      <c r="F68">
        <v>1</v>
      </c>
      <c r="G68">
        <v>1</v>
      </c>
      <c r="H68">
        <v>2</v>
      </c>
      <c r="I68" t="s">
        <v>467</v>
      </c>
      <c r="J68" t="s">
        <v>468</v>
      </c>
      <c r="K68" t="s">
        <v>469</v>
      </c>
      <c r="L68">
        <v>1368</v>
      </c>
      <c r="N68">
        <v>1011</v>
      </c>
      <c r="O68" t="s">
        <v>420</v>
      </c>
      <c r="P68" t="s">
        <v>420</v>
      </c>
      <c r="Q68">
        <v>1</v>
      </c>
      <c r="W68">
        <v>0</v>
      </c>
      <c r="X68">
        <v>1277503555</v>
      </c>
      <c r="Y68">
        <f>(AT68*ROUND((0.35+1),7))</f>
        <v>0.52650000000000008</v>
      </c>
      <c r="AA68">
        <v>0</v>
      </c>
      <c r="AB68">
        <v>31.02</v>
      </c>
      <c r="AC68">
        <v>0</v>
      </c>
      <c r="AD68">
        <v>0</v>
      </c>
      <c r="AE68">
        <v>0</v>
      </c>
      <c r="AF68">
        <v>21.39</v>
      </c>
      <c r="AG68">
        <v>0</v>
      </c>
      <c r="AH68">
        <v>0</v>
      </c>
      <c r="AI68">
        <v>1</v>
      </c>
      <c r="AJ68">
        <v>1.45</v>
      </c>
      <c r="AK68">
        <v>1</v>
      </c>
      <c r="AL68">
        <v>1</v>
      </c>
      <c r="AM68">
        <v>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3</v>
      </c>
      <c r="AT68">
        <v>0.39</v>
      </c>
      <c r="AU68" t="s">
        <v>131</v>
      </c>
      <c r="AV68">
        <v>1</v>
      </c>
      <c r="AW68">
        <v>2</v>
      </c>
      <c r="AX68">
        <v>92701266</v>
      </c>
      <c r="AY68">
        <v>1</v>
      </c>
      <c r="AZ68">
        <v>0</v>
      </c>
      <c r="BA68">
        <v>67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8.3421000000000003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11.261835</v>
      </c>
      <c r="BS68">
        <v>0</v>
      </c>
      <c r="BT68">
        <v>0</v>
      </c>
      <c r="BU68">
        <v>0</v>
      </c>
      <c r="BV68">
        <v>0</v>
      </c>
      <c r="BW68">
        <v>1</v>
      </c>
      <c r="CV68">
        <v>0</v>
      </c>
      <c r="CW68">
        <f>ROUND(Y68*Source!I118*DO68,7)</f>
        <v>0</v>
      </c>
      <c r="CX68">
        <f>ROUND(Y68*Source!I118,7)</f>
        <v>0.52649999999999997</v>
      </c>
      <c r="CY68">
        <f>AB68</f>
        <v>31.02</v>
      </c>
      <c r="CZ68">
        <f>AF68</f>
        <v>21.39</v>
      </c>
      <c r="DA68">
        <f>AJ68</f>
        <v>1.45</v>
      </c>
      <c r="DB68">
        <f>ROUND((ROUND(AT68*CZ68,2)*ROUND((0.35+1),7)),6)</f>
        <v>11.259</v>
      </c>
      <c r="DC68">
        <f>ROUND((ROUND(AT68*AG68,2)*ROUND((0.35+1),7)),6)</f>
        <v>0</v>
      </c>
      <c r="DD68" t="s">
        <v>3</v>
      </c>
      <c r="DE68" t="s">
        <v>3</v>
      </c>
      <c r="DF68">
        <f>ROUND(ROUND(AE68,2)*CX68,2)</f>
        <v>0</v>
      </c>
      <c r="DG68">
        <f>ROUND(ROUND(AF68*AJ68,2)*CX68,2)</f>
        <v>16.329999999999998</v>
      </c>
      <c r="DH68">
        <f t="shared" si="9"/>
        <v>0</v>
      </c>
      <c r="DI68">
        <f t="shared" si="10"/>
        <v>0</v>
      </c>
      <c r="DJ68">
        <f>DG68+DH68</f>
        <v>16.329999999999998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ROW(Source!A118)</f>
        <v>118</v>
      </c>
      <c r="B69">
        <v>92701116</v>
      </c>
      <c r="C69">
        <v>92701251</v>
      </c>
      <c r="D69">
        <v>89555077</v>
      </c>
      <c r="E69">
        <v>1</v>
      </c>
      <c r="F69">
        <v>1</v>
      </c>
      <c r="G69">
        <v>1</v>
      </c>
      <c r="H69">
        <v>3</v>
      </c>
      <c r="I69" t="s">
        <v>470</v>
      </c>
      <c r="J69" t="s">
        <v>471</v>
      </c>
      <c r="K69" t="s">
        <v>472</v>
      </c>
      <c r="L69">
        <v>1301</v>
      </c>
      <c r="N69">
        <v>1003</v>
      </c>
      <c r="O69" t="s">
        <v>187</v>
      </c>
      <c r="P69" t="s">
        <v>187</v>
      </c>
      <c r="Q69">
        <v>1</v>
      </c>
      <c r="W69">
        <v>0</v>
      </c>
      <c r="X69">
        <v>936606361</v>
      </c>
      <c r="Y69">
        <f t="shared" ref="Y69:Y75" si="11">AT69</f>
        <v>15</v>
      </c>
      <c r="AA69">
        <v>62.64</v>
      </c>
      <c r="AB69">
        <v>0</v>
      </c>
      <c r="AC69">
        <v>0</v>
      </c>
      <c r="AD69">
        <v>0</v>
      </c>
      <c r="AE69">
        <v>40.94</v>
      </c>
      <c r="AF69">
        <v>0</v>
      </c>
      <c r="AG69">
        <v>0</v>
      </c>
      <c r="AH69">
        <v>0</v>
      </c>
      <c r="AI69">
        <v>1.53</v>
      </c>
      <c r="AJ69">
        <v>1</v>
      </c>
      <c r="AK69">
        <v>1</v>
      </c>
      <c r="AL69">
        <v>1</v>
      </c>
      <c r="AM69">
        <v>2</v>
      </c>
      <c r="AN69">
        <v>0</v>
      </c>
      <c r="AO69">
        <v>0</v>
      </c>
      <c r="AP69">
        <v>1</v>
      </c>
      <c r="AQ69">
        <v>1</v>
      </c>
      <c r="AR69">
        <v>0</v>
      </c>
      <c r="AS69" t="s">
        <v>3</v>
      </c>
      <c r="AT69">
        <v>15</v>
      </c>
      <c r="AU69" t="s">
        <v>3</v>
      </c>
      <c r="AV69">
        <v>0</v>
      </c>
      <c r="AW69">
        <v>2</v>
      </c>
      <c r="AX69">
        <v>92701267</v>
      </c>
      <c r="AY69">
        <v>1</v>
      </c>
      <c r="AZ69">
        <v>0</v>
      </c>
      <c r="BA69">
        <v>68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614.09999999999991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1</v>
      </c>
      <c r="BQ69">
        <v>614.09999999999991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CV69">
        <v>0</v>
      </c>
      <c r="CW69">
        <v>0</v>
      </c>
      <c r="CX69">
        <f>ROUND(Y69*Source!I118,7)</f>
        <v>15</v>
      </c>
      <c r="CY69">
        <f t="shared" ref="CY69:CY75" si="12">AA69</f>
        <v>62.64</v>
      </c>
      <c r="CZ69">
        <f t="shared" ref="CZ69:CZ75" si="13">AE69</f>
        <v>40.94</v>
      </c>
      <c r="DA69">
        <f t="shared" ref="DA69:DA75" si="14">AI69</f>
        <v>1.53</v>
      </c>
      <c r="DB69">
        <f t="shared" ref="DB69:DB75" si="15">ROUND(ROUND(AT69*CZ69,2),6)</f>
        <v>614.1</v>
      </c>
      <c r="DC69">
        <f t="shared" ref="DC69:DC75" si="16">ROUND(ROUND(AT69*AG69,2),6)</f>
        <v>0</v>
      </c>
      <c r="DD69" t="s">
        <v>3</v>
      </c>
      <c r="DE69" t="s">
        <v>3</v>
      </c>
      <c r="DF69">
        <f t="shared" ref="DF69:DF75" si="17">ROUND(ROUND(AE69*AI69,2)*CX69,2)</f>
        <v>939.6</v>
      </c>
      <c r="DG69">
        <f t="shared" ref="DG69:DG78" si="18">ROUND(ROUND(AF69,2)*CX69,2)</f>
        <v>0</v>
      </c>
      <c r="DH69">
        <f t="shared" si="9"/>
        <v>0</v>
      </c>
      <c r="DI69">
        <f t="shared" si="10"/>
        <v>0</v>
      </c>
      <c r="DJ69">
        <f t="shared" ref="DJ69:DJ75" si="19">DF69</f>
        <v>939.6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ROW(Source!A118)</f>
        <v>118</v>
      </c>
      <c r="B70">
        <v>92701116</v>
      </c>
      <c r="C70">
        <v>92701251</v>
      </c>
      <c r="D70">
        <v>89565002</v>
      </c>
      <c r="E70">
        <v>1</v>
      </c>
      <c r="F70">
        <v>1</v>
      </c>
      <c r="G70">
        <v>1</v>
      </c>
      <c r="H70">
        <v>3</v>
      </c>
      <c r="I70" t="s">
        <v>473</v>
      </c>
      <c r="J70" t="s">
        <v>474</v>
      </c>
      <c r="K70" t="s">
        <v>475</v>
      </c>
      <c r="L70">
        <v>1346</v>
      </c>
      <c r="N70">
        <v>1009</v>
      </c>
      <c r="O70" t="s">
        <v>223</v>
      </c>
      <c r="P70" t="s">
        <v>223</v>
      </c>
      <c r="Q70">
        <v>1</v>
      </c>
      <c r="W70">
        <v>0</v>
      </c>
      <c r="X70">
        <v>1993708805</v>
      </c>
      <c r="Y70">
        <f t="shared" si="11"/>
        <v>3.3000000000000002E-2</v>
      </c>
      <c r="AA70">
        <v>362.21</v>
      </c>
      <c r="AB70">
        <v>0</v>
      </c>
      <c r="AC70">
        <v>0</v>
      </c>
      <c r="AD70">
        <v>0</v>
      </c>
      <c r="AE70">
        <v>329.28</v>
      </c>
      <c r="AF70">
        <v>0</v>
      </c>
      <c r="AG70">
        <v>0</v>
      </c>
      <c r="AH70">
        <v>0</v>
      </c>
      <c r="AI70">
        <v>1.1000000000000001</v>
      </c>
      <c r="AJ70">
        <v>1</v>
      </c>
      <c r="AK70">
        <v>1</v>
      </c>
      <c r="AL70">
        <v>1</v>
      </c>
      <c r="AM70">
        <v>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3</v>
      </c>
      <c r="AT70">
        <v>3.3000000000000002E-2</v>
      </c>
      <c r="AU70" t="s">
        <v>3</v>
      </c>
      <c r="AV70">
        <v>0</v>
      </c>
      <c r="AW70">
        <v>2</v>
      </c>
      <c r="AX70">
        <v>92701268</v>
      </c>
      <c r="AY70">
        <v>1</v>
      </c>
      <c r="AZ70">
        <v>0</v>
      </c>
      <c r="BA70">
        <v>69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10.866239999999999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10.866239999999999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CV70">
        <v>0</v>
      </c>
      <c r="CW70">
        <v>0</v>
      </c>
      <c r="CX70">
        <f>ROUND(Y70*Source!I118,7)</f>
        <v>3.3000000000000002E-2</v>
      </c>
      <c r="CY70">
        <f t="shared" si="12"/>
        <v>362.21</v>
      </c>
      <c r="CZ70">
        <f t="shared" si="13"/>
        <v>329.28</v>
      </c>
      <c r="DA70">
        <f t="shared" si="14"/>
        <v>1.1000000000000001</v>
      </c>
      <c r="DB70">
        <f t="shared" si="15"/>
        <v>10.87</v>
      </c>
      <c r="DC70">
        <f t="shared" si="16"/>
        <v>0</v>
      </c>
      <c r="DD70" t="s">
        <v>3</v>
      </c>
      <c r="DE70" t="s">
        <v>3</v>
      </c>
      <c r="DF70">
        <f t="shared" si="17"/>
        <v>11.95</v>
      </c>
      <c r="DG70">
        <f t="shared" si="18"/>
        <v>0</v>
      </c>
      <c r="DH70">
        <f t="shared" si="9"/>
        <v>0</v>
      </c>
      <c r="DI70">
        <f t="shared" si="10"/>
        <v>0</v>
      </c>
      <c r="DJ70">
        <f t="shared" si="19"/>
        <v>11.95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ROW(Source!A118)</f>
        <v>118</v>
      </c>
      <c r="B71">
        <v>92701116</v>
      </c>
      <c r="C71">
        <v>92701251</v>
      </c>
      <c r="D71">
        <v>89567368</v>
      </c>
      <c r="E71">
        <v>1</v>
      </c>
      <c r="F71">
        <v>1</v>
      </c>
      <c r="G71">
        <v>1</v>
      </c>
      <c r="H71">
        <v>3</v>
      </c>
      <c r="I71" t="s">
        <v>476</v>
      </c>
      <c r="J71" t="s">
        <v>477</v>
      </c>
      <c r="K71" t="s">
        <v>478</v>
      </c>
      <c r="L71">
        <v>1425</v>
      </c>
      <c r="N71">
        <v>1013</v>
      </c>
      <c r="O71" t="s">
        <v>21</v>
      </c>
      <c r="P71" t="s">
        <v>21</v>
      </c>
      <c r="Q71">
        <v>1</v>
      </c>
      <c r="W71">
        <v>0</v>
      </c>
      <c r="X71">
        <v>-1999359208</v>
      </c>
      <c r="Y71">
        <f t="shared" si="11"/>
        <v>0.3</v>
      </c>
      <c r="AA71">
        <v>315.68</v>
      </c>
      <c r="AB71">
        <v>0</v>
      </c>
      <c r="AC71">
        <v>0</v>
      </c>
      <c r="AD71">
        <v>0</v>
      </c>
      <c r="AE71">
        <v>237.35</v>
      </c>
      <c r="AF71">
        <v>0</v>
      </c>
      <c r="AG71">
        <v>0</v>
      </c>
      <c r="AH71">
        <v>0</v>
      </c>
      <c r="AI71">
        <v>1.33</v>
      </c>
      <c r="AJ71">
        <v>1</v>
      </c>
      <c r="AK71">
        <v>1</v>
      </c>
      <c r="AL71">
        <v>1</v>
      </c>
      <c r="AM71">
        <v>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0.3</v>
      </c>
      <c r="AU71" t="s">
        <v>3</v>
      </c>
      <c r="AV71">
        <v>0</v>
      </c>
      <c r="AW71">
        <v>2</v>
      </c>
      <c r="AX71">
        <v>92701269</v>
      </c>
      <c r="AY71">
        <v>1</v>
      </c>
      <c r="AZ71">
        <v>0</v>
      </c>
      <c r="BA71">
        <v>70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71.204999999999998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71.204999999999998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1</v>
      </c>
      <c r="CV71">
        <v>0</v>
      </c>
      <c r="CW71">
        <v>0</v>
      </c>
      <c r="CX71">
        <f>ROUND(Y71*Source!I118,7)</f>
        <v>0.3</v>
      </c>
      <c r="CY71">
        <f t="shared" si="12"/>
        <v>315.68</v>
      </c>
      <c r="CZ71">
        <f t="shared" si="13"/>
        <v>237.35</v>
      </c>
      <c r="DA71">
        <f t="shared" si="14"/>
        <v>1.33</v>
      </c>
      <c r="DB71">
        <f t="shared" si="15"/>
        <v>71.209999999999994</v>
      </c>
      <c r="DC71">
        <f t="shared" si="16"/>
        <v>0</v>
      </c>
      <c r="DD71" t="s">
        <v>3</v>
      </c>
      <c r="DE71" t="s">
        <v>3</v>
      </c>
      <c r="DF71">
        <f t="shared" si="17"/>
        <v>94.7</v>
      </c>
      <c r="DG71">
        <f t="shared" si="18"/>
        <v>0</v>
      </c>
      <c r="DH71">
        <f t="shared" si="9"/>
        <v>0</v>
      </c>
      <c r="DI71">
        <f t="shared" si="10"/>
        <v>0</v>
      </c>
      <c r="DJ71">
        <f t="shared" si="19"/>
        <v>94.7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ROW(Source!A118)</f>
        <v>118</v>
      </c>
      <c r="B72">
        <v>92701116</v>
      </c>
      <c r="C72">
        <v>92701251</v>
      </c>
      <c r="D72">
        <v>89568148</v>
      </c>
      <c r="E72">
        <v>1</v>
      </c>
      <c r="F72">
        <v>1</v>
      </c>
      <c r="G72">
        <v>1</v>
      </c>
      <c r="H72">
        <v>3</v>
      </c>
      <c r="I72" t="s">
        <v>185</v>
      </c>
      <c r="J72" t="s">
        <v>188</v>
      </c>
      <c r="K72" t="s">
        <v>186</v>
      </c>
      <c r="L72">
        <v>1301</v>
      </c>
      <c r="N72">
        <v>1003</v>
      </c>
      <c r="O72" t="s">
        <v>187</v>
      </c>
      <c r="P72" t="s">
        <v>187</v>
      </c>
      <c r="Q72">
        <v>1</v>
      </c>
      <c r="W72">
        <v>0</v>
      </c>
      <c r="X72">
        <v>-1703969391</v>
      </c>
      <c r="Y72">
        <f t="shared" si="11"/>
        <v>11</v>
      </c>
      <c r="AA72">
        <v>2381.08</v>
      </c>
      <c r="AB72">
        <v>0</v>
      </c>
      <c r="AC72">
        <v>0</v>
      </c>
      <c r="AD72">
        <v>0</v>
      </c>
      <c r="AE72">
        <v>1713.01</v>
      </c>
      <c r="AF72">
        <v>0</v>
      </c>
      <c r="AG72">
        <v>0</v>
      </c>
      <c r="AH72">
        <v>0</v>
      </c>
      <c r="AI72">
        <v>1.39</v>
      </c>
      <c r="AJ72">
        <v>1</v>
      </c>
      <c r="AK72">
        <v>1</v>
      </c>
      <c r="AL72">
        <v>1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0</v>
      </c>
      <c r="AS72" t="s">
        <v>3</v>
      </c>
      <c r="AT72">
        <v>11</v>
      </c>
      <c r="AU72" t="s">
        <v>3</v>
      </c>
      <c r="AV72">
        <v>0</v>
      </c>
      <c r="AW72">
        <v>1</v>
      </c>
      <c r="AX72">
        <v>-1</v>
      </c>
      <c r="AY72">
        <v>0</v>
      </c>
      <c r="AZ72">
        <v>0</v>
      </c>
      <c r="BA72" t="s">
        <v>3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ROUND(Y72*Source!I118,7)</f>
        <v>11</v>
      </c>
      <c r="CY72">
        <f t="shared" si="12"/>
        <v>2381.08</v>
      </c>
      <c r="CZ72">
        <f t="shared" si="13"/>
        <v>1713.01</v>
      </c>
      <c r="DA72">
        <f t="shared" si="14"/>
        <v>1.39</v>
      </c>
      <c r="DB72">
        <f t="shared" si="15"/>
        <v>18843.11</v>
      </c>
      <c r="DC72">
        <f t="shared" si="16"/>
        <v>0</v>
      </c>
      <c r="DD72" t="s">
        <v>3</v>
      </c>
      <c r="DE72" t="s">
        <v>3</v>
      </c>
      <c r="DF72">
        <f t="shared" si="17"/>
        <v>26191.88</v>
      </c>
      <c r="DG72">
        <f t="shared" si="18"/>
        <v>0</v>
      </c>
      <c r="DH72">
        <f t="shared" si="9"/>
        <v>0</v>
      </c>
      <c r="DI72">
        <f t="shared" si="10"/>
        <v>0</v>
      </c>
      <c r="DJ72">
        <f t="shared" si="19"/>
        <v>26191.88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ROW(Source!A118)</f>
        <v>118</v>
      </c>
      <c r="B73">
        <v>92701116</v>
      </c>
      <c r="C73">
        <v>92701251</v>
      </c>
      <c r="D73">
        <v>89573077</v>
      </c>
      <c r="E73">
        <v>1</v>
      </c>
      <c r="F73">
        <v>1</v>
      </c>
      <c r="G73">
        <v>1</v>
      </c>
      <c r="H73">
        <v>3</v>
      </c>
      <c r="I73" t="s">
        <v>479</v>
      </c>
      <c r="J73" t="s">
        <v>480</v>
      </c>
      <c r="K73" t="s">
        <v>481</v>
      </c>
      <c r="L73">
        <v>1296</v>
      </c>
      <c r="N73">
        <v>1002</v>
      </c>
      <c r="O73" t="s">
        <v>192</v>
      </c>
      <c r="P73" t="s">
        <v>192</v>
      </c>
      <c r="Q73">
        <v>1</v>
      </c>
      <c r="W73">
        <v>0</v>
      </c>
      <c r="X73">
        <v>114053990</v>
      </c>
      <c r="Y73">
        <f t="shared" si="11"/>
        <v>0.14299999999999999</v>
      </c>
      <c r="AA73">
        <v>1192.99</v>
      </c>
      <c r="AB73">
        <v>0</v>
      </c>
      <c r="AC73">
        <v>0</v>
      </c>
      <c r="AD73">
        <v>0</v>
      </c>
      <c r="AE73">
        <v>774.67</v>
      </c>
      <c r="AF73">
        <v>0</v>
      </c>
      <c r="AG73">
        <v>0</v>
      </c>
      <c r="AH73">
        <v>0</v>
      </c>
      <c r="AI73">
        <v>1.54</v>
      </c>
      <c r="AJ73">
        <v>1</v>
      </c>
      <c r="AK73">
        <v>1</v>
      </c>
      <c r="AL73">
        <v>1</v>
      </c>
      <c r="AM73">
        <v>2</v>
      </c>
      <c r="AN73">
        <v>0</v>
      </c>
      <c r="AO73">
        <v>0</v>
      </c>
      <c r="AP73">
        <v>1</v>
      </c>
      <c r="AQ73">
        <v>1</v>
      </c>
      <c r="AR73">
        <v>0</v>
      </c>
      <c r="AS73" t="s">
        <v>3</v>
      </c>
      <c r="AT73">
        <v>0.14299999999999999</v>
      </c>
      <c r="AU73" t="s">
        <v>3</v>
      </c>
      <c r="AV73">
        <v>0</v>
      </c>
      <c r="AW73">
        <v>2</v>
      </c>
      <c r="AX73">
        <v>92701271</v>
      </c>
      <c r="AY73">
        <v>1</v>
      </c>
      <c r="AZ73">
        <v>0</v>
      </c>
      <c r="BA73">
        <v>72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110.77780999999999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1</v>
      </c>
      <c r="BQ73">
        <v>110.77780999999999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1</v>
      </c>
      <c r="CV73">
        <v>0</v>
      </c>
      <c r="CW73">
        <v>0</v>
      </c>
      <c r="CX73">
        <f>ROUND(Y73*Source!I118,7)</f>
        <v>0.14299999999999999</v>
      </c>
      <c r="CY73">
        <f t="shared" si="12"/>
        <v>1192.99</v>
      </c>
      <c r="CZ73">
        <f t="shared" si="13"/>
        <v>774.67</v>
      </c>
      <c r="DA73">
        <f t="shared" si="14"/>
        <v>1.54</v>
      </c>
      <c r="DB73">
        <f t="shared" si="15"/>
        <v>110.78</v>
      </c>
      <c r="DC73">
        <f t="shared" si="16"/>
        <v>0</v>
      </c>
      <c r="DD73" t="s">
        <v>3</v>
      </c>
      <c r="DE73" t="s">
        <v>3</v>
      </c>
      <c r="DF73">
        <f t="shared" si="17"/>
        <v>170.6</v>
      </c>
      <c r="DG73">
        <f t="shared" si="18"/>
        <v>0</v>
      </c>
      <c r="DH73">
        <f t="shared" si="9"/>
        <v>0</v>
      </c>
      <c r="DI73">
        <f t="shared" si="10"/>
        <v>0</v>
      </c>
      <c r="DJ73">
        <f t="shared" si="19"/>
        <v>170.6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ROW(Source!A118)</f>
        <v>118</v>
      </c>
      <c r="B74">
        <v>92701116</v>
      </c>
      <c r="C74">
        <v>92701251</v>
      </c>
      <c r="D74">
        <v>89573437</v>
      </c>
      <c r="E74">
        <v>1</v>
      </c>
      <c r="F74">
        <v>1</v>
      </c>
      <c r="G74">
        <v>1</v>
      </c>
      <c r="H74">
        <v>3</v>
      </c>
      <c r="I74" t="s">
        <v>190</v>
      </c>
      <c r="J74" t="s">
        <v>193</v>
      </c>
      <c r="K74" t="s">
        <v>191</v>
      </c>
      <c r="L74">
        <v>1296</v>
      </c>
      <c r="N74">
        <v>1002</v>
      </c>
      <c r="O74" t="s">
        <v>192</v>
      </c>
      <c r="P74" t="s">
        <v>192</v>
      </c>
      <c r="Q74">
        <v>1</v>
      </c>
      <c r="W74">
        <v>0</v>
      </c>
      <c r="X74">
        <v>230181188</v>
      </c>
      <c r="Y74">
        <f t="shared" si="11"/>
        <v>1</v>
      </c>
      <c r="AA74">
        <v>1339.63</v>
      </c>
      <c r="AB74">
        <v>0</v>
      </c>
      <c r="AC74">
        <v>0</v>
      </c>
      <c r="AD74">
        <v>0</v>
      </c>
      <c r="AE74">
        <v>1116.3599999999999</v>
      </c>
      <c r="AF74">
        <v>0</v>
      </c>
      <c r="AG74">
        <v>0</v>
      </c>
      <c r="AH74">
        <v>0</v>
      </c>
      <c r="AI74">
        <v>1.2</v>
      </c>
      <c r="AJ74">
        <v>1</v>
      </c>
      <c r="AK74">
        <v>1</v>
      </c>
      <c r="AL74">
        <v>1</v>
      </c>
      <c r="AM74">
        <v>0</v>
      </c>
      <c r="AN74">
        <v>1</v>
      </c>
      <c r="AO74">
        <v>0</v>
      </c>
      <c r="AP74">
        <v>1</v>
      </c>
      <c r="AQ74">
        <v>0</v>
      </c>
      <c r="AR74">
        <v>0</v>
      </c>
      <c r="AS74" t="s">
        <v>3</v>
      </c>
      <c r="AT74">
        <v>1</v>
      </c>
      <c r="AU74" t="s">
        <v>3</v>
      </c>
      <c r="AV74">
        <v>0</v>
      </c>
      <c r="AW74">
        <v>2</v>
      </c>
      <c r="AX74">
        <v>92701272</v>
      </c>
      <c r="AY74">
        <v>1</v>
      </c>
      <c r="AZ74">
        <v>6144</v>
      </c>
      <c r="BA74">
        <v>73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V74">
        <v>0</v>
      </c>
      <c r="CW74">
        <v>0</v>
      </c>
      <c r="CX74">
        <f>ROUND(Y74*Source!I118,7)</f>
        <v>1</v>
      </c>
      <c r="CY74">
        <f t="shared" si="12"/>
        <v>1339.63</v>
      </c>
      <c r="CZ74">
        <f t="shared" si="13"/>
        <v>1116.3599999999999</v>
      </c>
      <c r="DA74">
        <f t="shared" si="14"/>
        <v>1.2</v>
      </c>
      <c r="DB74">
        <f t="shared" si="15"/>
        <v>1116.3599999999999</v>
      </c>
      <c r="DC74">
        <f t="shared" si="16"/>
        <v>0</v>
      </c>
      <c r="DD74" t="s">
        <v>3</v>
      </c>
      <c r="DE74" t="s">
        <v>3</v>
      </c>
      <c r="DF74">
        <f t="shared" si="17"/>
        <v>1339.63</v>
      </c>
      <c r="DG74">
        <f t="shared" si="18"/>
        <v>0</v>
      </c>
      <c r="DH74">
        <f t="shared" si="9"/>
        <v>0</v>
      </c>
      <c r="DI74">
        <f t="shared" si="10"/>
        <v>0</v>
      </c>
      <c r="DJ74">
        <f t="shared" si="19"/>
        <v>1339.63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ROW(Source!A118)</f>
        <v>118</v>
      </c>
      <c r="B75">
        <v>92701116</v>
      </c>
      <c r="C75">
        <v>92701251</v>
      </c>
      <c r="D75">
        <v>89573923</v>
      </c>
      <c r="E75">
        <v>1</v>
      </c>
      <c r="F75">
        <v>1</v>
      </c>
      <c r="G75">
        <v>1</v>
      </c>
      <c r="H75">
        <v>3</v>
      </c>
      <c r="I75" t="s">
        <v>482</v>
      </c>
      <c r="J75" t="s">
        <v>483</v>
      </c>
      <c r="K75" t="s">
        <v>484</v>
      </c>
      <c r="L75">
        <v>1296</v>
      </c>
      <c r="N75">
        <v>1002</v>
      </c>
      <c r="O75" t="s">
        <v>192</v>
      </c>
      <c r="P75" t="s">
        <v>192</v>
      </c>
      <c r="Q75">
        <v>1</v>
      </c>
      <c r="W75">
        <v>0</v>
      </c>
      <c r="X75">
        <v>960059520</v>
      </c>
      <c r="Y75">
        <f t="shared" si="11"/>
        <v>0.02</v>
      </c>
      <c r="AA75">
        <v>1196.57</v>
      </c>
      <c r="AB75">
        <v>0</v>
      </c>
      <c r="AC75">
        <v>0</v>
      </c>
      <c r="AD75">
        <v>0</v>
      </c>
      <c r="AE75">
        <v>830.95</v>
      </c>
      <c r="AF75">
        <v>0</v>
      </c>
      <c r="AG75">
        <v>0</v>
      </c>
      <c r="AH75">
        <v>0</v>
      </c>
      <c r="AI75">
        <v>1.44</v>
      </c>
      <c r="AJ75">
        <v>1</v>
      </c>
      <c r="AK75">
        <v>1</v>
      </c>
      <c r="AL75">
        <v>1</v>
      </c>
      <c r="AM75">
        <v>2</v>
      </c>
      <c r="AN75">
        <v>0</v>
      </c>
      <c r="AO75">
        <v>0</v>
      </c>
      <c r="AP75">
        <v>1</v>
      </c>
      <c r="AQ75">
        <v>1</v>
      </c>
      <c r="AR75">
        <v>0</v>
      </c>
      <c r="AS75" t="s">
        <v>3</v>
      </c>
      <c r="AT75">
        <v>0.02</v>
      </c>
      <c r="AU75" t="s">
        <v>3</v>
      </c>
      <c r="AV75">
        <v>0</v>
      </c>
      <c r="AW75">
        <v>2</v>
      </c>
      <c r="AX75">
        <v>92701273</v>
      </c>
      <c r="AY75">
        <v>1</v>
      </c>
      <c r="AZ75">
        <v>0</v>
      </c>
      <c r="BA75">
        <v>74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16.619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1</v>
      </c>
      <c r="BQ75">
        <v>16.619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1</v>
      </c>
      <c r="CV75">
        <v>0</v>
      </c>
      <c r="CW75">
        <v>0</v>
      </c>
      <c r="CX75">
        <f>ROUND(Y75*Source!I118,7)</f>
        <v>0.02</v>
      </c>
      <c r="CY75">
        <f t="shared" si="12"/>
        <v>1196.57</v>
      </c>
      <c r="CZ75">
        <f t="shared" si="13"/>
        <v>830.95</v>
      </c>
      <c r="DA75">
        <f t="shared" si="14"/>
        <v>1.44</v>
      </c>
      <c r="DB75">
        <f t="shared" si="15"/>
        <v>16.62</v>
      </c>
      <c r="DC75">
        <f t="shared" si="16"/>
        <v>0</v>
      </c>
      <c r="DD75" t="s">
        <v>3</v>
      </c>
      <c r="DE75" t="s">
        <v>3</v>
      </c>
      <c r="DF75">
        <f t="shared" si="17"/>
        <v>23.93</v>
      </c>
      <c r="DG75">
        <f t="shared" si="18"/>
        <v>0</v>
      </c>
      <c r="DH75">
        <f t="shared" si="9"/>
        <v>0</v>
      </c>
      <c r="DI75">
        <f t="shared" si="10"/>
        <v>0</v>
      </c>
      <c r="DJ75">
        <f t="shared" si="19"/>
        <v>23.93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ROW(Source!A121)</f>
        <v>121</v>
      </c>
      <c r="B76">
        <v>92701116</v>
      </c>
      <c r="C76">
        <v>92701276</v>
      </c>
      <c r="D76">
        <v>89480531</v>
      </c>
      <c r="E76">
        <v>117</v>
      </c>
      <c r="F76">
        <v>1</v>
      </c>
      <c r="G76">
        <v>1</v>
      </c>
      <c r="H76">
        <v>1</v>
      </c>
      <c r="I76" t="s">
        <v>413</v>
      </c>
      <c r="J76" t="s">
        <v>3</v>
      </c>
      <c r="K76" t="s">
        <v>414</v>
      </c>
      <c r="L76">
        <v>1191</v>
      </c>
      <c r="N76">
        <v>1013</v>
      </c>
      <c r="O76" t="s">
        <v>400</v>
      </c>
      <c r="P76" t="s">
        <v>400</v>
      </c>
      <c r="Q76">
        <v>1</v>
      </c>
      <c r="W76">
        <v>0</v>
      </c>
      <c r="X76">
        <v>1522950421</v>
      </c>
      <c r="Y76">
        <f>(AT76*ROUND((0.35+1),7))</f>
        <v>2.9700000000000006</v>
      </c>
      <c r="AA76">
        <v>0</v>
      </c>
      <c r="AB76">
        <v>0</v>
      </c>
      <c r="AC76">
        <v>0</v>
      </c>
      <c r="AD76">
        <v>743.6</v>
      </c>
      <c r="AE76">
        <v>0</v>
      </c>
      <c r="AF76">
        <v>0</v>
      </c>
      <c r="AG76">
        <v>0</v>
      </c>
      <c r="AH76">
        <v>743.6</v>
      </c>
      <c r="AI76">
        <v>1</v>
      </c>
      <c r="AJ76">
        <v>1</v>
      </c>
      <c r="AK76">
        <v>1</v>
      </c>
      <c r="AL76">
        <v>1</v>
      </c>
      <c r="AM76">
        <v>-2</v>
      </c>
      <c r="AN76">
        <v>0</v>
      </c>
      <c r="AO76">
        <v>0</v>
      </c>
      <c r="AP76">
        <v>1</v>
      </c>
      <c r="AQ76">
        <v>1</v>
      </c>
      <c r="AR76">
        <v>0</v>
      </c>
      <c r="AS76" t="s">
        <v>3</v>
      </c>
      <c r="AT76">
        <v>2.2000000000000002</v>
      </c>
      <c r="AU76" t="s">
        <v>131</v>
      </c>
      <c r="AV76">
        <v>1</v>
      </c>
      <c r="AW76">
        <v>2</v>
      </c>
      <c r="AX76">
        <v>92701288</v>
      </c>
      <c r="AY76">
        <v>1</v>
      </c>
      <c r="AZ76">
        <v>0</v>
      </c>
      <c r="BA76">
        <v>75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1635.92</v>
      </c>
      <c r="BN76">
        <v>2.2000000000000002</v>
      </c>
      <c r="BO76">
        <v>0</v>
      </c>
      <c r="BP76">
        <v>1</v>
      </c>
      <c r="BQ76">
        <v>0</v>
      </c>
      <c r="BR76">
        <v>0</v>
      </c>
      <c r="BS76">
        <v>0</v>
      </c>
      <c r="BT76">
        <v>2208.4920000000002</v>
      </c>
      <c r="BU76">
        <v>2.97</v>
      </c>
      <c r="BV76">
        <v>0</v>
      </c>
      <c r="BW76">
        <v>1</v>
      </c>
      <c r="CU76">
        <f>ROUND(AT76*Source!I121*AH76*AL76,2)</f>
        <v>3926.21</v>
      </c>
      <c r="CV76">
        <f>ROUND(Y76*Source!I121,7)</f>
        <v>7.1280000000000001</v>
      </c>
      <c r="CW76">
        <v>0</v>
      </c>
      <c r="CX76">
        <f>ROUND(Y76*Source!I121,7)</f>
        <v>7.1280000000000001</v>
      </c>
      <c r="CY76">
        <f>AD76</f>
        <v>743.6</v>
      </c>
      <c r="CZ76">
        <f>AH76</f>
        <v>743.6</v>
      </c>
      <c r="DA76">
        <f>AL76</f>
        <v>1</v>
      </c>
      <c r="DB76">
        <f>ROUND((ROUND(AT76*CZ76,2)*ROUND((0.35+1),7)),6)</f>
        <v>2208.4920000000002</v>
      </c>
      <c r="DC76">
        <f>ROUND((ROUND(AT76*AG76,2)*ROUND((0.35+1),7)),6)</f>
        <v>0</v>
      </c>
      <c r="DD76" t="s">
        <v>3</v>
      </c>
      <c r="DE76" t="s">
        <v>3</v>
      </c>
      <c r="DF76">
        <f>ROUND(ROUND(AE76,2)*CX76,2)</f>
        <v>0</v>
      </c>
      <c r="DG76">
        <f t="shared" si="18"/>
        <v>0</v>
      </c>
      <c r="DH76">
        <f t="shared" si="9"/>
        <v>0</v>
      </c>
      <c r="DI76">
        <f t="shared" si="10"/>
        <v>5300.38</v>
      </c>
      <c r="DJ76">
        <f>DI76</f>
        <v>5300.38</v>
      </c>
      <c r="DK76">
        <v>1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ROW(Source!A121)</f>
        <v>121</v>
      </c>
      <c r="B77">
        <v>92701116</v>
      </c>
      <c r="C77">
        <v>92701276</v>
      </c>
      <c r="D77">
        <v>89480695</v>
      </c>
      <c r="E77">
        <v>117</v>
      </c>
      <c r="F77">
        <v>1</v>
      </c>
      <c r="G77">
        <v>1</v>
      </c>
      <c r="H77">
        <v>1</v>
      </c>
      <c r="I77" t="s">
        <v>415</v>
      </c>
      <c r="J77" t="s">
        <v>3</v>
      </c>
      <c r="K77" t="s">
        <v>416</v>
      </c>
      <c r="L77">
        <v>1191</v>
      </c>
      <c r="N77">
        <v>1013</v>
      </c>
      <c r="O77" t="s">
        <v>400</v>
      </c>
      <c r="P77" t="s">
        <v>400</v>
      </c>
      <c r="Q77">
        <v>1</v>
      </c>
      <c r="W77">
        <v>0</v>
      </c>
      <c r="X77">
        <v>-1417349443</v>
      </c>
      <c r="Y77">
        <f>(AT77*ROUND((0.35+1),7))</f>
        <v>0.33750000000000002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-2</v>
      </c>
      <c r="AN77">
        <v>0</v>
      </c>
      <c r="AO77">
        <v>0</v>
      </c>
      <c r="AP77">
        <v>1</v>
      </c>
      <c r="AQ77">
        <v>1</v>
      </c>
      <c r="AR77">
        <v>0</v>
      </c>
      <c r="AS77" t="s">
        <v>3</v>
      </c>
      <c r="AT77">
        <v>0.25</v>
      </c>
      <c r="AU77" t="s">
        <v>131</v>
      </c>
      <c r="AV77">
        <v>2</v>
      </c>
      <c r="AW77">
        <v>2</v>
      </c>
      <c r="AX77">
        <v>92701289</v>
      </c>
      <c r="AY77">
        <v>1</v>
      </c>
      <c r="AZ77">
        <v>0</v>
      </c>
      <c r="BA77">
        <v>76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V77">
        <v>0</v>
      </c>
      <c r="CW77">
        <v>0</v>
      </c>
      <c r="CX77">
        <f>ROUND(Y77*Source!I121,7)</f>
        <v>0.81</v>
      </c>
      <c r="CY77">
        <f>AD77</f>
        <v>0</v>
      </c>
      <c r="CZ77">
        <f>AH77</f>
        <v>0</v>
      </c>
      <c r="DA77">
        <f>AL77</f>
        <v>1</v>
      </c>
      <c r="DB77">
        <f>ROUND((ROUND(AT77*CZ77,2)*ROUND((0.35+1),7)),6)</f>
        <v>0</v>
      </c>
      <c r="DC77">
        <f>ROUND((ROUND(AT77*AG77,2)*ROUND((0.35+1),7)),6)</f>
        <v>0</v>
      </c>
      <c r="DD77" t="s">
        <v>3</v>
      </c>
      <c r="DE77" t="s">
        <v>3</v>
      </c>
      <c r="DF77">
        <f>ROUND(ROUND(AE77,2)*CX77,2)</f>
        <v>0</v>
      </c>
      <c r="DG77">
        <f t="shared" si="18"/>
        <v>0</v>
      </c>
      <c r="DH77">
        <f t="shared" si="9"/>
        <v>0</v>
      </c>
      <c r="DI77">
        <f t="shared" si="10"/>
        <v>0</v>
      </c>
      <c r="DJ77">
        <f>DI77</f>
        <v>0</v>
      </c>
      <c r="DK77">
        <v>0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ROW(Source!A121)</f>
        <v>121</v>
      </c>
      <c r="B78">
        <v>92701116</v>
      </c>
      <c r="C78">
        <v>92701276</v>
      </c>
      <c r="D78">
        <v>89488079</v>
      </c>
      <c r="E78">
        <v>1</v>
      </c>
      <c r="F78">
        <v>1</v>
      </c>
      <c r="G78">
        <v>1</v>
      </c>
      <c r="H78">
        <v>2</v>
      </c>
      <c r="I78" t="s">
        <v>417</v>
      </c>
      <c r="J78" t="s">
        <v>418</v>
      </c>
      <c r="K78" t="s">
        <v>419</v>
      </c>
      <c r="L78">
        <v>1368</v>
      </c>
      <c r="N78">
        <v>1011</v>
      </c>
      <c r="O78" t="s">
        <v>420</v>
      </c>
      <c r="P78" t="s">
        <v>420</v>
      </c>
      <c r="Q78">
        <v>1</v>
      </c>
      <c r="W78">
        <v>0</v>
      </c>
      <c r="X78">
        <v>-849950259</v>
      </c>
      <c r="Y78">
        <f>(AT78*ROUND((0.35+1),7))</f>
        <v>0.33750000000000002</v>
      </c>
      <c r="AA78">
        <v>0</v>
      </c>
      <c r="AB78">
        <v>643.29</v>
      </c>
      <c r="AC78">
        <v>722.05</v>
      </c>
      <c r="AD78">
        <v>0</v>
      </c>
      <c r="AE78">
        <v>0</v>
      </c>
      <c r="AF78">
        <v>643.29</v>
      </c>
      <c r="AG78">
        <v>722.05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0</v>
      </c>
      <c r="AP78">
        <v>1</v>
      </c>
      <c r="AQ78">
        <v>1</v>
      </c>
      <c r="AR78">
        <v>0</v>
      </c>
      <c r="AS78" t="s">
        <v>3</v>
      </c>
      <c r="AT78">
        <v>0.25</v>
      </c>
      <c r="AU78" t="s">
        <v>131</v>
      </c>
      <c r="AV78">
        <v>1</v>
      </c>
      <c r="AW78">
        <v>2</v>
      </c>
      <c r="AX78">
        <v>92701290</v>
      </c>
      <c r="AY78">
        <v>1</v>
      </c>
      <c r="AZ78">
        <v>0</v>
      </c>
      <c r="BA78">
        <v>77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160.82249999999999</v>
      </c>
      <c r="BL78">
        <v>180.51249999999999</v>
      </c>
      <c r="BM78">
        <v>0</v>
      </c>
      <c r="BN78">
        <v>0</v>
      </c>
      <c r="BO78">
        <v>0.25</v>
      </c>
      <c r="BP78">
        <v>1</v>
      </c>
      <c r="BQ78">
        <v>0</v>
      </c>
      <c r="BR78">
        <v>217.110375</v>
      </c>
      <c r="BS78">
        <v>243.69187500000001</v>
      </c>
      <c r="BT78">
        <v>0</v>
      </c>
      <c r="BU78">
        <v>0</v>
      </c>
      <c r="BV78">
        <v>0.33750000000000002</v>
      </c>
      <c r="BW78">
        <v>1</v>
      </c>
      <c r="CV78">
        <v>0</v>
      </c>
      <c r="CW78">
        <f>ROUND(Y78*Source!I121*DO78,7)</f>
        <v>0.81</v>
      </c>
      <c r="CX78">
        <f>ROUND(Y78*Source!I121,7)</f>
        <v>0.81</v>
      </c>
      <c r="CY78">
        <f>AB78</f>
        <v>643.29</v>
      </c>
      <c r="CZ78">
        <f>AF78</f>
        <v>643.29</v>
      </c>
      <c r="DA78">
        <f>AJ78</f>
        <v>1</v>
      </c>
      <c r="DB78">
        <f>ROUND((ROUND(AT78*CZ78,2)*ROUND((0.35+1),7)),6)</f>
        <v>217.107</v>
      </c>
      <c r="DC78">
        <f>ROUND((ROUND(AT78*AG78,2)*ROUND((0.35+1),7)),6)</f>
        <v>243.6885</v>
      </c>
      <c r="DD78" t="s">
        <v>3</v>
      </c>
      <c r="DE78" t="s">
        <v>3</v>
      </c>
      <c r="DF78">
        <f>ROUND(ROUND(AE78,2)*CX78,2)</f>
        <v>0</v>
      </c>
      <c r="DG78">
        <f t="shared" si="18"/>
        <v>521.05999999999995</v>
      </c>
      <c r="DH78">
        <f t="shared" si="9"/>
        <v>584.86</v>
      </c>
      <c r="DI78">
        <f t="shared" si="10"/>
        <v>0</v>
      </c>
      <c r="DJ78">
        <f>DG78+DH78</f>
        <v>1105.92</v>
      </c>
      <c r="DK78">
        <v>1</v>
      </c>
      <c r="DL78" t="s">
        <v>421</v>
      </c>
      <c r="DM78">
        <v>4</v>
      </c>
      <c r="DN78" t="s">
        <v>400</v>
      </c>
      <c r="DO78">
        <v>1</v>
      </c>
    </row>
    <row r="79" spans="1:119" x14ac:dyDescent="0.2">
      <c r="A79">
        <f>ROW(Source!A121)</f>
        <v>121</v>
      </c>
      <c r="B79">
        <v>92701116</v>
      </c>
      <c r="C79">
        <v>92701276</v>
      </c>
      <c r="D79">
        <v>89488828</v>
      </c>
      <c r="E79">
        <v>1</v>
      </c>
      <c r="F79">
        <v>1</v>
      </c>
      <c r="G79">
        <v>1</v>
      </c>
      <c r="H79">
        <v>2</v>
      </c>
      <c r="I79" t="s">
        <v>467</v>
      </c>
      <c r="J79" t="s">
        <v>468</v>
      </c>
      <c r="K79" t="s">
        <v>469</v>
      </c>
      <c r="L79">
        <v>1368</v>
      </c>
      <c r="N79">
        <v>1011</v>
      </c>
      <c r="O79" t="s">
        <v>420</v>
      </c>
      <c r="P79" t="s">
        <v>420</v>
      </c>
      <c r="Q79">
        <v>1</v>
      </c>
      <c r="W79">
        <v>0</v>
      </c>
      <c r="X79">
        <v>1277503555</v>
      </c>
      <c r="Y79">
        <f>(AT79*ROUND((0.35+1),7))</f>
        <v>0.52650000000000008</v>
      </c>
      <c r="AA79">
        <v>0</v>
      </c>
      <c r="AB79">
        <v>31.02</v>
      </c>
      <c r="AC79">
        <v>0</v>
      </c>
      <c r="AD79">
        <v>0</v>
      </c>
      <c r="AE79">
        <v>0</v>
      </c>
      <c r="AF79">
        <v>21.39</v>
      </c>
      <c r="AG79">
        <v>0</v>
      </c>
      <c r="AH79">
        <v>0</v>
      </c>
      <c r="AI79">
        <v>1</v>
      </c>
      <c r="AJ79">
        <v>1.45</v>
      </c>
      <c r="AK79">
        <v>1</v>
      </c>
      <c r="AL79">
        <v>1</v>
      </c>
      <c r="AM79">
        <v>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3</v>
      </c>
      <c r="AT79">
        <v>0.39</v>
      </c>
      <c r="AU79" t="s">
        <v>131</v>
      </c>
      <c r="AV79">
        <v>1</v>
      </c>
      <c r="AW79">
        <v>2</v>
      </c>
      <c r="AX79">
        <v>92701291</v>
      </c>
      <c r="AY79">
        <v>1</v>
      </c>
      <c r="AZ79">
        <v>0</v>
      </c>
      <c r="BA79">
        <v>78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8.3421000000000003</v>
      </c>
      <c r="BL79">
        <v>0</v>
      </c>
      <c r="BM79">
        <v>0</v>
      </c>
      <c r="BN79">
        <v>0</v>
      </c>
      <c r="BO79">
        <v>0</v>
      </c>
      <c r="BP79">
        <v>1</v>
      </c>
      <c r="BQ79">
        <v>0</v>
      </c>
      <c r="BR79">
        <v>11.261835</v>
      </c>
      <c r="BS79">
        <v>0</v>
      </c>
      <c r="BT79">
        <v>0</v>
      </c>
      <c r="BU79">
        <v>0</v>
      </c>
      <c r="BV79">
        <v>0</v>
      </c>
      <c r="BW79">
        <v>1</v>
      </c>
      <c r="CV79">
        <v>0</v>
      </c>
      <c r="CW79">
        <f>ROUND(Y79*Source!I121*DO79,7)</f>
        <v>0</v>
      </c>
      <c r="CX79">
        <f>ROUND(Y79*Source!I121,7)</f>
        <v>1.2636000000000001</v>
      </c>
      <c r="CY79">
        <f>AB79</f>
        <v>31.02</v>
      </c>
      <c r="CZ79">
        <f>AF79</f>
        <v>21.39</v>
      </c>
      <c r="DA79">
        <f>AJ79</f>
        <v>1.45</v>
      </c>
      <c r="DB79">
        <f>ROUND((ROUND(AT79*CZ79,2)*ROUND((0.35+1),7)),6)</f>
        <v>11.259</v>
      </c>
      <c r="DC79">
        <f>ROUND((ROUND(AT79*AG79,2)*ROUND((0.35+1),7)),6)</f>
        <v>0</v>
      </c>
      <c r="DD79" t="s">
        <v>3</v>
      </c>
      <c r="DE79" t="s">
        <v>3</v>
      </c>
      <c r="DF79">
        <f>ROUND(ROUND(AE79,2)*CX79,2)</f>
        <v>0</v>
      </c>
      <c r="DG79">
        <f>ROUND(ROUND(AF79*AJ79,2)*CX79,2)</f>
        <v>39.200000000000003</v>
      </c>
      <c r="DH79">
        <f t="shared" si="9"/>
        <v>0</v>
      </c>
      <c r="DI79">
        <f t="shared" si="10"/>
        <v>0</v>
      </c>
      <c r="DJ79">
        <f>DG79+DH79</f>
        <v>39.200000000000003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ROW(Source!A121)</f>
        <v>121</v>
      </c>
      <c r="B80">
        <v>92701116</v>
      </c>
      <c r="C80">
        <v>92701276</v>
      </c>
      <c r="D80">
        <v>89555077</v>
      </c>
      <c r="E80">
        <v>1</v>
      </c>
      <c r="F80">
        <v>1</v>
      </c>
      <c r="G80">
        <v>1</v>
      </c>
      <c r="H80">
        <v>3</v>
      </c>
      <c r="I80" t="s">
        <v>470</v>
      </c>
      <c r="J80" t="s">
        <v>471</v>
      </c>
      <c r="K80" t="s">
        <v>472</v>
      </c>
      <c r="L80">
        <v>1301</v>
      </c>
      <c r="N80">
        <v>1003</v>
      </c>
      <c r="O80" t="s">
        <v>187</v>
      </c>
      <c r="P80" t="s">
        <v>187</v>
      </c>
      <c r="Q80">
        <v>1</v>
      </c>
      <c r="W80">
        <v>0</v>
      </c>
      <c r="X80">
        <v>936606361</v>
      </c>
      <c r="Y80">
        <f t="shared" ref="Y80:Y86" si="20">AT80</f>
        <v>15</v>
      </c>
      <c r="AA80">
        <v>62.64</v>
      </c>
      <c r="AB80">
        <v>0</v>
      </c>
      <c r="AC80">
        <v>0</v>
      </c>
      <c r="AD80">
        <v>0</v>
      </c>
      <c r="AE80">
        <v>40.94</v>
      </c>
      <c r="AF80">
        <v>0</v>
      </c>
      <c r="AG80">
        <v>0</v>
      </c>
      <c r="AH80">
        <v>0</v>
      </c>
      <c r="AI80">
        <v>1.53</v>
      </c>
      <c r="AJ80">
        <v>1</v>
      </c>
      <c r="AK80">
        <v>1</v>
      </c>
      <c r="AL80">
        <v>1</v>
      </c>
      <c r="AM80">
        <v>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3</v>
      </c>
      <c r="AT80">
        <v>15</v>
      </c>
      <c r="AU80" t="s">
        <v>3</v>
      </c>
      <c r="AV80">
        <v>0</v>
      </c>
      <c r="AW80">
        <v>2</v>
      </c>
      <c r="AX80">
        <v>92701292</v>
      </c>
      <c r="AY80">
        <v>1</v>
      </c>
      <c r="AZ80">
        <v>0</v>
      </c>
      <c r="BA80">
        <v>79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614.09999999999991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1</v>
      </c>
      <c r="BQ80">
        <v>614.09999999999991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</v>
      </c>
      <c r="CV80">
        <v>0</v>
      </c>
      <c r="CW80">
        <v>0</v>
      </c>
      <c r="CX80">
        <f>ROUND(Y80*Source!I121,7)</f>
        <v>36</v>
      </c>
      <c r="CY80">
        <f t="shared" ref="CY80:CY86" si="21">AA80</f>
        <v>62.64</v>
      </c>
      <c r="CZ80">
        <f t="shared" ref="CZ80:CZ86" si="22">AE80</f>
        <v>40.94</v>
      </c>
      <c r="DA80">
        <f t="shared" ref="DA80:DA86" si="23">AI80</f>
        <v>1.53</v>
      </c>
      <c r="DB80">
        <f t="shared" ref="DB80:DB86" si="24">ROUND(ROUND(AT80*CZ80,2),6)</f>
        <v>614.1</v>
      </c>
      <c r="DC80">
        <f t="shared" ref="DC80:DC86" si="25">ROUND(ROUND(AT80*AG80,2),6)</f>
        <v>0</v>
      </c>
      <c r="DD80" t="s">
        <v>3</v>
      </c>
      <c r="DE80" t="s">
        <v>3</v>
      </c>
      <c r="DF80">
        <f t="shared" ref="DF80:DF86" si="26">ROUND(ROUND(AE80*AI80,2)*CX80,2)</f>
        <v>2255.04</v>
      </c>
      <c r="DG80">
        <f t="shared" ref="DG80:DG91" si="27">ROUND(ROUND(AF80,2)*CX80,2)</f>
        <v>0</v>
      </c>
      <c r="DH80">
        <f t="shared" si="9"/>
        <v>0</v>
      </c>
      <c r="DI80">
        <f t="shared" si="10"/>
        <v>0</v>
      </c>
      <c r="DJ80">
        <f t="shared" ref="DJ80:DJ86" si="28">DF80</f>
        <v>2255.04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ROW(Source!A121)</f>
        <v>121</v>
      </c>
      <c r="B81">
        <v>92701116</v>
      </c>
      <c r="C81">
        <v>92701276</v>
      </c>
      <c r="D81">
        <v>89565002</v>
      </c>
      <c r="E81">
        <v>1</v>
      </c>
      <c r="F81">
        <v>1</v>
      </c>
      <c r="G81">
        <v>1</v>
      </c>
      <c r="H81">
        <v>3</v>
      </c>
      <c r="I81" t="s">
        <v>473</v>
      </c>
      <c r="J81" t="s">
        <v>474</v>
      </c>
      <c r="K81" t="s">
        <v>475</v>
      </c>
      <c r="L81">
        <v>1346</v>
      </c>
      <c r="N81">
        <v>1009</v>
      </c>
      <c r="O81" t="s">
        <v>223</v>
      </c>
      <c r="P81" t="s">
        <v>223</v>
      </c>
      <c r="Q81">
        <v>1</v>
      </c>
      <c r="W81">
        <v>0</v>
      </c>
      <c r="X81">
        <v>1993708805</v>
      </c>
      <c r="Y81">
        <f t="shared" si="20"/>
        <v>3.3000000000000002E-2</v>
      </c>
      <c r="AA81">
        <v>362.21</v>
      </c>
      <c r="AB81">
        <v>0</v>
      </c>
      <c r="AC81">
        <v>0</v>
      </c>
      <c r="AD81">
        <v>0</v>
      </c>
      <c r="AE81">
        <v>329.28</v>
      </c>
      <c r="AF81">
        <v>0</v>
      </c>
      <c r="AG81">
        <v>0</v>
      </c>
      <c r="AH81">
        <v>0</v>
      </c>
      <c r="AI81">
        <v>1.1000000000000001</v>
      </c>
      <c r="AJ81">
        <v>1</v>
      </c>
      <c r="AK81">
        <v>1</v>
      </c>
      <c r="AL81">
        <v>1</v>
      </c>
      <c r="AM81">
        <v>2</v>
      </c>
      <c r="AN81">
        <v>0</v>
      </c>
      <c r="AO81">
        <v>0</v>
      </c>
      <c r="AP81">
        <v>1</v>
      </c>
      <c r="AQ81">
        <v>1</v>
      </c>
      <c r="AR81">
        <v>0</v>
      </c>
      <c r="AS81" t="s">
        <v>3</v>
      </c>
      <c r="AT81">
        <v>3.3000000000000002E-2</v>
      </c>
      <c r="AU81" t="s">
        <v>3</v>
      </c>
      <c r="AV81">
        <v>0</v>
      </c>
      <c r="AW81">
        <v>2</v>
      </c>
      <c r="AX81">
        <v>92701293</v>
      </c>
      <c r="AY81">
        <v>1</v>
      </c>
      <c r="AZ81">
        <v>0</v>
      </c>
      <c r="BA81">
        <v>80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10.866239999999999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1</v>
      </c>
      <c r="BQ81">
        <v>10.866239999999999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1</v>
      </c>
      <c r="CV81">
        <v>0</v>
      </c>
      <c r="CW81">
        <v>0</v>
      </c>
      <c r="CX81">
        <f>ROUND(Y81*Source!I121,7)</f>
        <v>7.9200000000000007E-2</v>
      </c>
      <c r="CY81">
        <f t="shared" si="21"/>
        <v>362.21</v>
      </c>
      <c r="CZ81">
        <f t="shared" si="22"/>
        <v>329.28</v>
      </c>
      <c r="DA81">
        <f t="shared" si="23"/>
        <v>1.1000000000000001</v>
      </c>
      <c r="DB81">
        <f t="shared" si="24"/>
        <v>10.87</v>
      </c>
      <c r="DC81">
        <f t="shared" si="25"/>
        <v>0</v>
      </c>
      <c r="DD81" t="s">
        <v>3</v>
      </c>
      <c r="DE81" t="s">
        <v>3</v>
      </c>
      <c r="DF81">
        <f t="shared" si="26"/>
        <v>28.69</v>
      </c>
      <c r="DG81">
        <f t="shared" si="27"/>
        <v>0</v>
      </c>
      <c r="DH81">
        <f t="shared" si="9"/>
        <v>0</v>
      </c>
      <c r="DI81">
        <f t="shared" si="10"/>
        <v>0</v>
      </c>
      <c r="DJ81">
        <f t="shared" si="28"/>
        <v>28.69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ROW(Source!A121)</f>
        <v>121</v>
      </c>
      <c r="B82">
        <v>92701116</v>
      </c>
      <c r="C82">
        <v>92701276</v>
      </c>
      <c r="D82">
        <v>89567368</v>
      </c>
      <c r="E82">
        <v>1</v>
      </c>
      <c r="F82">
        <v>1</v>
      </c>
      <c r="G82">
        <v>1</v>
      </c>
      <c r="H82">
        <v>3</v>
      </c>
      <c r="I82" t="s">
        <v>476</v>
      </c>
      <c r="J82" t="s">
        <v>477</v>
      </c>
      <c r="K82" t="s">
        <v>478</v>
      </c>
      <c r="L82">
        <v>1425</v>
      </c>
      <c r="N82">
        <v>1013</v>
      </c>
      <c r="O82" t="s">
        <v>21</v>
      </c>
      <c r="P82" t="s">
        <v>21</v>
      </c>
      <c r="Q82">
        <v>1</v>
      </c>
      <c r="W82">
        <v>0</v>
      </c>
      <c r="X82">
        <v>-1999359208</v>
      </c>
      <c r="Y82">
        <f t="shared" si="20"/>
        <v>0.3</v>
      </c>
      <c r="AA82">
        <v>315.68</v>
      </c>
      <c r="AB82">
        <v>0</v>
      </c>
      <c r="AC82">
        <v>0</v>
      </c>
      <c r="AD82">
        <v>0</v>
      </c>
      <c r="AE82">
        <v>237.35</v>
      </c>
      <c r="AF82">
        <v>0</v>
      </c>
      <c r="AG82">
        <v>0</v>
      </c>
      <c r="AH82">
        <v>0</v>
      </c>
      <c r="AI82">
        <v>1.33</v>
      </c>
      <c r="AJ82">
        <v>1</v>
      </c>
      <c r="AK82">
        <v>1</v>
      </c>
      <c r="AL82">
        <v>1</v>
      </c>
      <c r="AM82">
        <v>2</v>
      </c>
      <c r="AN82">
        <v>0</v>
      </c>
      <c r="AO82">
        <v>0</v>
      </c>
      <c r="AP82">
        <v>1</v>
      </c>
      <c r="AQ82">
        <v>1</v>
      </c>
      <c r="AR82">
        <v>0</v>
      </c>
      <c r="AS82" t="s">
        <v>3</v>
      </c>
      <c r="AT82">
        <v>0.3</v>
      </c>
      <c r="AU82" t="s">
        <v>3</v>
      </c>
      <c r="AV82">
        <v>0</v>
      </c>
      <c r="AW82">
        <v>2</v>
      </c>
      <c r="AX82">
        <v>92701294</v>
      </c>
      <c r="AY82">
        <v>1</v>
      </c>
      <c r="AZ82">
        <v>0</v>
      </c>
      <c r="BA82">
        <v>81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71.204999999999998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71.204999999999998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CV82">
        <v>0</v>
      </c>
      <c r="CW82">
        <v>0</v>
      </c>
      <c r="CX82">
        <f>ROUND(Y82*Source!I121,7)</f>
        <v>0.72</v>
      </c>
      <c r="CY82">
        <f t="shared" si="21"/>
        <v>315.68</v>
      </c>
      <c r="CZ82">
        <f t="shared" si="22"/>
        <v>237.35</v>
      </c>
      <c r="DA82">
        <f t="shared" si="23"/>
        <v>1.33</v>
      </c>
      <c r="DB82">
        <f t="shared" si="24"/>
        <v>71.209999999999994</v>
      </c>
      <c r="DC82">
        <f t="shared" si="25"/>
        <v>0</v>
      </c>
      <c r="DD82" t="s">
        <v>3</v>
      </c>
      <c r="DE82" t="s">
        <v>3</v>
      </c>
      <c r="DF82">
        <f t="shared" si="26"/>
        <v>227.29</v>
      </c>
      <c r="DG82">
        <f t="shared" si="27"/>
        <v>0</v>
      </c>
      <c r="DH82">
        <f t="shared" si="9"/>
        <v>0</v>
      </c>
      <c r="DI82">
        <f t="shared" si="10"/>
        <v>0</v>
      </c>
      <c r="DJ82">
        <f t="shared" si="28"/>
        <v>227.29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ROW(Source!A121)</f>
        <v>121</v>
      </c>
      <c r="B83">
        <v>92701116</v>
      </c>
      <c r="C83">
        <v>92701276</v>
      </c>
      <c r="D83">
        <v>89568241</v>
      </c>
      <c r="E83">
        <v>1</v>
      </c>
      <c r="F83">
        <v>1</v>
      </c>
      <c r="G83">
        <v>1</v>
      </c>
      <c r="H83">
        <v>3</v>
      </c>
      <c r="I83" t="s">
        <v>196</v>
      </c>
      <c r="J83" t="s">
        <v>198</v>
      </c>
      <c r="K83" t="s">
        <v>197</v>
      </c>
      <c r="L83">
        <v>1301</v>
      </c>
      <c r="N83">
        <v>1003</v>
      </c>
      <c r="O83" t="s">
        <v>187</v>
      </c>
      <c r="P83" t="s">
        <v>187</v>
      </c>
      <c r="Q83">
        <v>1</v>
      </c>
      <c r="W83">
        <v>0</v>
      </c>
      <c r="X83">
        <v>2111467863</v>
      </c>
      <c r="Y83">
        <f t="shared" si="20"/>
        <v>11</v>
      </c>
      <c r="AA83">
        <v>3844.11</v>
      </c>
      <c r="AB83">
        <v>0</v>
      </c>
      <c r="AC83">
        <v>0</v>
      </c>
      <c r="AD83">
        <v>0</v>
      </c>
      <c r="AE83">
        <v>2826.55</v>
      </c>
      <c r="AF83">
        <v>0</v>
      </c>
      <c r="AG83">
        <v>0</v>
      </c>
      <c r="AH83">
        <v>0</v>
      </c>
      <c r="AI83">
        <v>1.36</v>
      </c>
      <c r="AJ83">
        <v>1</v>
      </c>
      <c r="AK83">
        <v>1</v>
      </c>
      <c r="AL83">
        <v>1</v>
      </c>
      <c r="AM83">
        <v>0</v>
      </c>
      <c r="AN83">
        <v>0</v>
      </c>
      <c r="AO83">
        <v>0</v>
      </c>
      <c r="AP83">
        <v>1</v>
      </c>
      <c r="AQ83">
        <v>0</v>
      </c>
      <c r="AR83">
        <v>0</v>
      </c>
      <c r="AS83" t="s">
        <v>3</v>
      </c>
      <c r="AT83">
        <v>11</v>
      </c>
      <c r="AU83" t="s">
        <v>3</v>
      </c>
      <c r="AV83">
        <v>0</v>
      </c>
      <c r="AW83">
        <v>1</v>
      </c>
      <c r="AX83">
        <v>-1</v>
      </c>
      <c r="AY83">
        <v>0</v>
      </c>
      <c r="AZ83">
        <v>0</v>
      </c>
      <c r="BA83" t="s">
        <v>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V83">
        <v>0</v>
      </c>
      <c r="CW83">
        <v>0</v>
      </c>
      <c r="CX83">
        <f>ROUND(Y83*Source!I121,7)</f>
        <v>26.4</v>
      </c>
      <c r="CY83">
        <f t="shared" si="21"/>
        <v>3844.11</v>
      </c>
      <c r="CZ83">
        <f t="shared" si="22"/>
        <v>2826.55</v>
      </c>
      <c r="DA83">
        <f t="shared" si="23"/>
        <v>1.36</v>
      </c>
      <c r="DB83">
        <f t="shared" si="24"/>
        <v>31092.05</v>
      </c>
      <c r="DC83">
        <f t="shared" si="25"/>
        <v>0</v>
      </c>
      <c r="DD83" t="s">
        <v>3</v>
      </c>
      <c r="DE83" t="s">
        <v>3</v>
      </c>
      <c r="DF83">
        <f t="shared" si="26"/>
        <v>101484.5</v>
      </c>
      <c r="DG83">
        <f t="shared" si="27"/>
        <v>0</v>
      </c>
      <c r="DH83">
        <f t="shared" si="9"/>
        <v>0</v>
      </c>
      <c r="DI83">
        <f t="shared" si="10"/>
        <v>0</v>
      </c>
      <c r="DJ83">
        <f t="shared" si="28"/>
        <v>101484.5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ROW(Source!A121)</f>
        <v>121</v>
      </c>
      <c r="B84">
        <v>92701116</v>
      </c>
      <c r="C84">
        <v>92701276</v>
      </c>
      <c r="D84">
        <v>89573077</v>
      </c>
      <c r="E84">
        <v>1</v>
      </c>
      <c r="F84">
        <v>1</v>
      </c>
      <c r="G84">
        <v>1</v>
      </c>
      <c r="H84">
        <v>3</v>
      </c>
      <c r="I84" t="s">
        <v>479</v>
      </c>
      <c r="J84" t="s">
        <v>480</v>
      </c>
      <c r="K84" t="s">
        <v>481</v>
      </c>
      <c r="L84">
        <v>1296</v>
      </c>
      <c r="N84">
        <v>1002</v>
      </c>
      <c r="O84" t="s">
        <v>192</v>
      </c>
      <c r="P84" t="s">
        <v>192</v>
      </c>
      <c r="Q84">
        <v>1</v>
      </c>
      <c r="W84">
        <v>0</v>
      </c>
      <c r="X84">
        <v>114053990</v>
      </c>
      <c r="Y84">
        <f t="shared" si="20"/>
        <v>0.14299999999999999</v>
      </c>
      <c r="AA84">
        <v>1192.99</v>
      </c>
      <c r="AB84">
        <v>0</v>
      </c>
      <c r="AC84">
        <v>0</v>
      </c>
      <c r="AD84">
        <v>0</v>
      </c>
      <c r="AE84">
        <v>774.67</v>
      </c>
      <c r="AF84">
        <v>0</v>
      </c>
      <c r="AG84">
        <v>0</v>
      </c>
      <c r="AH84">
        <v>0</v>
      </c>
      <c r="AI84">
        <v>1.54</v>
      </c>
      <c r="AJ84">
        <v>1</v>
      </c>
      <c r="AK84">
        <v>1</v>
      </c>
      <c r="AL84">
        <v>1</v>
      </c>
      <c r="AM84">
        <v>2</v>
      </c>
      <c r="AN84">
        <v>0</v>
      </c>
      <c r="AO84">
        <v>0</v>
      </c>
      <c r="AP84">
        <v>1</v>
      </c>
      <c r="AQ84">
        <v>1</v>
      </c>
      <c r="AR84">
        <v>0</v>
      </c>
      <c r="AS84" t="s">
        <v>3</v>
      </c>
      <c r="AT84">
        <v>0.14299999999999999</v>
      </c>
      <c r="AU84" t="s">
        <v>3</v>
      </c>
      <c r="AV84">
        <v>0</v>
      </c>
      <c r="AW84">
        <v>2</v>
      </c>
      <c r="AX84">
        <v>92701296</v>
      </c>
      <c r="AY84">
        <v>1</v>
      </c>
      <c r="AZ84">
        <v>0</v>
      </c>
      <c r="BA84">
        <v>83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110.77780999999999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110.77780999999999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1</v>
      </c>
      <c r="CV84">
        <v>0</v>
      </c>
      <c r="CW84">
        <v>0</v>
      </c>
      <c r="CX84">
        <f>ROUND(Y84*Source!I121,7)</f>
        <v>0.34320000000000001</v>
      </c>
      <c r="CY84">
        <f t="shared" si="21"/>
        <v>1192.99</v>
      </c>
      <c r="CZ84">
        <f t="shared" si="22"/>
        <v>774.67</v>
      </c>
      <c r="DA84">
        <f t="shared" si="23"/>
        <v>1.54</v>
      </c>
      <c r="DB84">
        <f t="shared" si="24"/>
        <v>110.78</v>
      </c>
      <c r="DC84">
        <f t="shared" si="25"/>
        <v>0</v>
      </c>
      <c r="DD84" t="s">
        <v>3</v>
      </c>
      <c r="DE84" t="s">
        <v>3</v>
      </c>
      <c r="DF84">
        <f t="shared" si="26"/>
        <v>409.43</v>
      </c>
      <c r="DG84">
        <f t="shared" si="27"/>
        <v>0</v>
      </c>
      <c r="DH84">
        <f t="shared" si="9"/>
        <v>0</v>
      </c>
      <c r="DI84">
        <f t="shared" si="10"/>
        <v>0</v>
      </c>
      <c r="DJ84">
        <f t="shared" si="28"/>
        <v>409.43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ROW(Source!A121)</f>
        <v>121</v>
      </c>
      <c r="B85">
        <v>92701116</v>
      </c>
      <c r="C85">
        <v>92701276</v>
      </c>
      <c r="D85">
        <v>89573437</v>
      </c>
      <c r="E85">
        <v>1</v>
      </c>
      <c r="F85">
        <v>1</v>
      </c>
      <c r="G85">
        <v>1</v>
      </c>
      <c r="H85">
        <v>3</v>
      </c>
      <c r="I85" t="s">
        <v>190</v>
      </c>
      <c r="J85" t="s">
        <v>193</v>
      </c>
      <c r="K85" t="s">
        <v>191</v>
      </c>
      <c r="L85">
        <v>1296</v>
      </c>
      <c r="N85">
        <v>1002</v>
      </c>
      <c r="O85" t="s">
        <v>192</v>
      </c>
      <c r="P85" t="s">
        <v>192</v>
      </c>
      <c r="Q85">
        <v>1</v>
      </c>
      <c r="W85">
        <v>0</v>
      </c>
      <c r="X85">
        <v>230181188</v>
      </c>
      <c r="Y85">
        <f t="shared" si="20"/>
        <v>1</v>
      </c>
      <c r="AA85">
        <v>1339.63</v>
      </c>
      <c r="AB85">
        <v>0</v>
      </c>
      <c r="AC85">
        <v>0</v>
      </c>
      <c r="AD85">
        <v>0</v>
      </c>
      <c r="AE85">
        <v>1116.3599999999999</v>
      </c>
      <c r="AF85">
        <v>0</v>
      </c>
      <c r="AG85">
        <v>0</v>
      </c>
      <c r="AH85">
        <v>0</v>
      </c>
      <c r="AI85">
        <v>1.2</v>
      </c>
      <c r="AJ85">
        <v>1</v>
      </c>
      <c r="AK85">
        <v>1</v>
      </c>
      <c r="AL85">
        <v>1</v>
      </c>
      <c r="AM85">
        <v>0</v>
      </c>
      <c r="AN85">
        <v>1</v>
      </c>
      <c r="AO85">
        <v>0</v>
      </c>
      <c r="AP85">
        <v>1</v>
      </c>
      <c r="AQ85">
        <v>0</v>
      </c>
      <c r="AR85">
        <v>0</v>
      </c>
      <c r="AS85" t="s">
        <v>3</v>
      </c>
      <c r="AT85">
        <v>1</v>
      </c>
      <c r="AU85" t="s">
        <v>3</v>
      </c>
      <c r="AV85">
        <v>0</v>
      </c>
      <c r="AW85">
        <v>2</v>
      </c>
      <c r="AX85">
        <v>92701297</v>
      </c>
      <c r="AY85">
        <v>1</v>
      </c>
      <c r="AZ85">
        <v>6144</v>
      </c>
      <c r="BA85">
        <v>84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V85">
        <v>0</v>
      </c>
      <c r="CW85">
        <v>0</v>
      </c>
      <c r="CX85">
        <f>ROUND(Y85*Source!I121,7)</f>
        <v>2.4</v>
      </c>
      <c r="CY85">
        <f t="shared" si="21"/>
        <v>1339.63</v>
      </c>
      <c r="CZ85">
        <f t="shared" si="22"/>
        <v>1116.3599999999999</v>
      </c>
      <c r="DA85">
        <f t="shared" si="23"/>
        <v>1.2</v>
      </c>
      <c r="DB85">
        <f t="shared" si="24"/>
        <v>1116.3599999999999</v>
      </c>
      <c r="DC85">
        <f t="shared" si="25"/>
        <v>0</v>
      </c>
      <c r="DD85" t="s">
        <v>3</v>
      </c>
      <c r="DE85" t="s">
        <v>3</v>
      </c>
      <c r="DF85">
        <f t="shared" si="26"/>
        <v>3215.11</v>
      </c>
      <c r="DG85">
        <f t="shared" si="27"/>
        <v>0</v>
      </c>
      <c r="DH85">
        <f t="shared" si="9"/>
        <v>0</v>
      </c>
      <c r="DI85">
        <f t="shared" si="10"/>
        <v>0</v>
      </c>
      <c r="DJ85">
        <f t="shared" si="28"/>
        <v>3215.11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ROW(Source!A121)</f>
        <v>121</v>
      </c>
      <c r="B86">
        <v>92701116</v>
      </c>
      <c r="C86">
        <v>92701276</v>
      </c>
      <c r="D86">
        <v>89573923</v>
      </c>
      <c r="E86">
        <v>1</v>
      </c>
      <c r="F86">
        <v>1</v>
      </c>
      <c r="G86">
        <v>1</v>
      </c>
      <c r="H86">
        <v>3</v>
      </c>
      <c r="I86" t="s">
        <v>482</v>
      </c>
      <c r="J86" t="s">
        <v>483</v>
      </c>
      <c r="K86" t="s">
        <v>484</v>
      </c>
      <c r="L86">
        <v>1296</v>
      </c>
      <c r="N86">
        <v>1002</v>
      </c>
      <c r="O86" t="s">
        <v>192</v>
      </c>
      <c r="P86" t="s">
        <v>192</v>
      </c>
      <c r="Q86">
        <v>1</v>
      </c>
      <c r="W86">
        <v>0</v>
      </c>
      <c r="X86">
        <v>960059520</v>
      </c>
      <c r="Y86">
        <f t="shared" si="20"/>
        <v>0.02</v>
      </c>
      <c r="AA86">
        <v>1196.57</v>
      </c>
      <c r="AB86">
        <v>0</v>
      </c>
      <c r="AC86">
        <v>0</v>
      </c>
      <c r="AD86">
        <v>0</v>
      </c>
      <c r="AE86">
        <v>830.95</v>
      </c>
      <c r="AF86">
        <v>0</v>
      </c>
      <c r="AG86">
        <v>0</v>
      </c>
      <c r="AH86">
        <v>0</v>
      </c>
      <c r="AI86">
        <v>1.44</v>
      </c>
      <c r="AJ86">
        <v>1</v>
      </c>
      <c r="AK86">
        <v>1</v>
      </c>
      <c r="AL86">
        <v>1</v>
      </c>
      <c r="AM86">
        <v>2</v>
      </c>
      <c r="AN86">
        <v>0</v>
      </c>
      <c r="AO86">
        <v>0</v>
      </c>
      <c r="AP86">
        <v>1</v>
      </c>
      <c r="AQ86">
        <v>1</v>
      </c>
      <c r="AR86">
        <v>0</v>
      </c>
      <c r="AS86" t="s">
        <v>3</v>
      </c>
      <c r="AT86">
        <v>0.02</v>
      </c>
      <c r="AU86" t="s">
        <v>3</v>
      </c>
      <c r="AV86">
        <v>0</v>
      </c>
      <c r="AW86">
        <v>2</v>
      </c>
      <c r="AX86">
        <v>92701298</v>
      </c>
      <c r="AY86">
        <v>1</v>
      </c>
      <c r="AZ86">
        <v>0</v>
      </c>
      <c r="BA86">
        <v>85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16.619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16.619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1</v>
      </c>
      <c r="CV86">
        <v>0</v>
      </c>
      <c r="CW86">
        <v>0</v>
      </c>
      <c r="CX86">
        <f>ROUND(Y86*Source!I121,7)</f>
        <v>4.8000000000000001E-2</v>
      </c>
      <c r="CY86">
        <f t="shared" si="21"/>
        <v>1196.57</v>
      </c>
      <c r="CZ86">
        <f t="shared" si="22"/>
        <v>830.95</v>
      </c>
      <c r="DA86">
        <f t="shared" si="23"/>
        <v>1.44</v>
      </c>
      <c r="DB86">
        <f t="shared" si="24"/>
        <v>16.62</v>
      </c>
      <c r="DC86">
        <f t="shared" si="25"/>
        <v>0</v>
      </c>
      <c r="DD86" t="s">
        <v>3</v>
      </c>
      <c r="DE86" t="s">
        <v>3</v>
      </c>
      <c r="DF86">
        <f t="shared" si="26"/>
        <v>57.44</v>
      </c>
      <c r="DG86">
        <f t="shared" si="27"/>
        <v>0</v>
      </c>
      <c r="DH86">
        <f t="shared" si="9"/>
        <v>0</v>
      </c>
      <c r="DI86">
        <f t="shared" si="10"/>
        <v>0</v>
      </c>
      <c r="DJ86">
        <f t="shared" si="28"/>
        <v>57.44</v>
      </c>
      <c r="DK86">
        <v>0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ROW(Source!A124)</f>
        <v>124</v>
      </c>
      <c r="B87">
        <v>92701116</v>
      </c>
      <c r="C87">
        <v>92701312</v>
      </c>
      <c r="D87">
        <v>89480531</v>
      </c>
      <c r="E87">
        <v>117</v>
      </c>
      <c r="F87">
        <v>1</v>
      </c>
      <c r="G87">
        <v>1</v>
      </c>
      <c r="H87">
        <v>1</v>
      </c>
      <c r="I87" t="s">
        <v>413</v>
      </c>
      <c r="J87" t="s">
        <v>3</v>
      </c>
      <c r="K87" t="s">
        <v>414</v>
      </c>
      <c r="L87">
        <v>1191</v>
      </c>
      <c r="N87">
        <v>1013</v>
      </c>
      <c r="O87" t="s">
        <v>400</v>
      </c>
      <c r="P87" t="s">
        <v>400</v>
      </c>
      <c r="Q87">
        <v>1</v>
      </c>
      <c r="W87">
        <v>0</v>
      </c>
      <c r="X87">
        <v>1522950421</v>
      </c>
      <c r="Y87">
        <f>(AT87*ROUND(0.3,7))</f>
        <v>0.309</v>
      </c>
      <c r="AA87">
        <v>0</v>
      </c>
      <c r="AB87">
        <v>0</v>
      </c>
      <c r="AC87">
        <v>0</v>
      </c>
      <c r="AD87">
        <v>743.6</v>
      </c>
      <c r="AE87">
        <v>0</v>
      </c>
      <c r="AF87">
        <v>0</v>
      </c>
      <c r="AG87">
        <v>0</v>
      </c>
      <c r="AH87">
        <v>743.6</v>
      </c>
      <c r="AI87">
        <v>1</v>
      </c>
      <c r="AJ87">
        <v>1</v>
      </c>
      <c r="AK87">
        <v>1</v>
      </c>
      <c r="AL87">
        <v>1</v>
      </c>
      <c r="AM87">
        <v>-2</v>
      </c>
      <c r="AN87">
        <v>0</v>
      </c>
      <c r="AO87">
        <v>0</v>
      </c>
      <c r="AP87">
        <v>1</v>
      </c>
      <c r="AQ87">
        <v>1</v>
      </c>
      <c r="AR87">
        <v>0</v>
      </c>
      <c r="AS87" t="s">
        <v>3</v>
      </c>
      <c r="AT87">
        <v>1.03</v>
      </c>
      <c r="AU87" t="s">
        <v>202</v>
      </c>
      <c r="AV87">
        <v>1</v>
      </c>
      <c r="AW87">
        <v>2</v>
      </c>
      <c r="AX87">
        <v>92701316</v>
      </c>
      <c r="AY87">
        <v>1</v>
      </c>
      <c r="AZ87">
        <v>0</v>
      </c>
      <c r="BA87">
        <v>86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765.90800000000002</v>
      </c>
      <c r="BN87">
        <v>1.03</v>
      </c>
      <c r="BO87">
        <v>0</v>
      </c>
      <c r="BP87">
        <v>1</v>
      </c>
      <c r="BQ87">
        <v>0</v>
      </c>
      <c r="BR87">
        <v>0</v>
      </c>
      <c r="BS87">
        <v>0</v>
      </c>
      <c r="BT87">
        <v>229.7724</v>
      </c>
      <c r="BU87">
        <v>0.309</v>
      </c>
      <c r="BV87">
        <v>0</v>
      </c>
      <c r="BW87">
        <v>1</v>
      </c>
      <c r="CU87">
        <f>ROUND(AT87*Source!I124*AH87*AL87,2)</f>
        <v>765.91</v>
      </c>
      <c r="CV87">
        <f>ROUND(Y87*Source!I124,7)</f>
        <v>0.309</v>
      </c>
      <c r="CW87">
        <v>0</v>
      </c>
      <c r="CX87">
        <f>ROUND(Y87*Source!I124,7)</f>
        <v>0.309</v>
      </c>
      <c r="CY87">
        <f>AD87</f>
        <v>743.6</v>
      </c>
      <c r="CZ87">
        <f>AH87</f>
        <v>743.6</v>
      </c>
      <c r="DA87">
        <f>AL87</f>
        <v>1</v>
      </c>
      <c r="DB87">
        <f>ROUND((ROUND(AT87*CZ87,2)*ROUND(0.3,7)),6)</f>
        <v>229.773</v>
      </c>
      <c r="DC87">
        <f>ROUND((ROUND(AT87*AG87,2)*ROUND(0.3,7)),6)</f>
        <v>0</v>
      </c>
      <c r="DD87" t="s">
        <v>3</v>
      </c>
      <c r="DE87" t="s">
        <v>3</v>
      </c>
      <c r="DF87">
        <f>ROUND(ROUND(AE87,2)*CX87,2)</f>
        <v>0</v>
      </c>
      <c r="DG87">
        <f t="shared" si="27"/>
        <v>0</v>
      </c>
      <c r="DH87">
        <f t="shared" si="9"/>
        <v>0</v>
      </c>
      <c r="DI87">
        <f t="shared" si="10"/>
        <v>229.77</v>
      </c>
      <c r="DJ87">
        <f>DI87</f>
        <v>229.77</v>
      </c>
      <c r="DK87">
        <v>1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ROW(Source!A124)</f>
        <v>124</v>
      </c>
      <c r="B88">
        <v>92701116</v>
      </c>
      <c r="C88">
        <v>92701312</v>
      </c>
      <c r="D88">
        <v>89552685</v>
      </c>
      <c r="E88">
        <v>1</v>
      </c>
      <c r="F88">
        <v>1</v>
      </c>
      <c r="G88">
        <v>1</v>
      </c>
      <c r="H88">
        <v>3</v>
      </c>
      <c r="I88" t="s">
        <v>422</v>
      </c>
      <c r="J88" t="s">
        <v>423</v>
      </c>
      <c r="K88" t="s">
        <v>424</v>
      </c>
      <c r="L88">
        <v>1346</v>
      </c>
      <c r="N88">
        <v>1009</v>
      </c>
      <c r="O88" t="s">
        <v>223</v>
      </c>
      <c r="P88" t="s">
        <v>223</v>
      </c>
      <c r="Q88">
        <v>1</v>
      </c>
      <c r="W88">
        <v>0</v>
      </c>
      <c r="X88">
        <v>-310692479</v>
      </c>
      <c r="Y88">
        <f>(AT88*ROUND(0,7))</f>
        <v>0</v>
      </c>
      <c r="AA88">
        <v>162.36000000000001</v>
      </c>
      <c r="AB88">
        <v>0</v>
      </c>
      <c r="AC88">
        <v>0</v>
      </c>
      <c r="AD88">
        <v>0</v>
      </c>
      <c r="AE88">
        <v>137.59</v>
      </c>
      <c r="AF88">
        <v>0</v>
      </c>
      <c r="AG88">
        <v>0</v>
      </c>
      <c r="AH88">
        <v>0</v>
      </c>
      <c r="AI88">
        <v>1.18</v>
      </c>
      <c r="AJ88">
        <v>1</v>
      </c>
      <c r="AK88">
        <v>1</v>
      </c>
      <c r="AL88">
        <v>1</v>
      </c>
      <c r="AM88">
        <v>2</v>
      </c>
      <c r="AN88">
        <v>0</v>
      </c>
      <c r="AO88">
        <v>0</v>
      </c>
      <c r="AP88">
        <v>1</v>
      </c>
      <c r="AQ88">
        <v>1</v>
      </c>
      <c r="AR88">
        <v>0</v>
      </c>
      <c r="AS88" t="s">
        <v>3</v>
      </c>
      <c r="AT88">
        <v>4.2000000000000003E-2</v>
      </c>
      <c r="AU88" t="s">
        <v>201</v>
      </c>
      <c r="AV88">
        <v>0</v>
      </c>
      <c r="AW88">
        <v>2</v>
      </c>
      <c r="AX88">
        <v>92701317</v>
      </c>
      <c r="AY88">
        <v>1</v>
      </c>
      <c r="AZ88">
        <v>0</v>
      </c>
      <c r="BA88">
        <v>87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5.7787800000000002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1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V88">
        <v>0</v>
      </c>
      <c r="CW88">
        <v>0</v>
      </c>
      <c r="CX88">
        <f>ROUND(Y88*Source!I124,7)</f>
        <v>0</v>
      </c>
      <c r="CY88">
        <f>AA88</f>
        <v>162.36000000000001</v>
      </c>
      <c r="CZ88">
        <f>AE88</f>
        <v>137.59</v>
      </c>
      <c r="DA88">
        <f>AI88</f>
        <v>1.18</v>
      </c>
      <c r="DB88">
        <f>ROUND((ROUND(AT88*CZ88,2)*ROUND(0,7)),6)</f>
        <v>0</v>
      </c>
      <c r="DC88">
        <f>ROUND((ROUND(AT88*AG88,2)*ROUND(0,7)),6)</f>
        <v>0</v>
      </c>
      <c r="DD88" t="s">
        <v>3</v>
      </c>
      <c r="DE88" t="s">
        <v>3</v>
      </c>
      <c r="DF88">
        <f>ROUND(ROUND(AE88*AI88,2)*CX88,2)</f>
        <v>0</v>
      </c>
      <c r="DG88">
        <f t="shared" si="27"/>
        <v>0</v>
      </c>
      <c r="DH88">
        <f t="shared" si="9"/>
        <v>0</v>
      </c>
      <c r="DI88">
        <f t="shared" si="10"/>
        <v>0</v>
      </c>
      <c r="DJ88">
        <f>DF88</f>
        <v>0</v>
      </c>
      <c r="DK88">
        <v>0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ROW(Source!A124)</f>
        <v>124</v>
      </c>
      <c r="B89">
        <v>92701116</v>
      </c>
      <c r="C89">
        <v>92701312</v>
      </c>
      <c r="D89">
        <v>89486529</v>
      </c>
      <c r="E89">
        <v>117</v>
      </c>
      <c r="F89">
        <v>1</v>
      </c>
      <c r="G89">
        <v>1</v>
      </c>
      <c r="H89">
        <v>3</v>
      </c>
      <c r="I89" t="s">
        <v>139</v>
      </c>
      <c r="J89" t="s">
        <v>3</v>
      </c>
      <c r="K89" t="s">
        <v>140</v>
      </c>
      <c r="L89">
        <v>3277935</v>
      </c>
      <c r="N89">
        <v>1013</v>
      </c>
      <c r="O89" t="s">
        <v>141</v>
      </c>
      <c r="P89" t="s">
        <v>141</v>
      </c>
      <c r="Q89">
        <v>1</v>
      </c>
      <c r="W89">
        <v>0</v>
      </c>
      <c r="X89">
        <v>274903907</v>
      </c>
      <c r="Y89">
        <f t="shared" ref="Y89:Y115" si="29">AT89</f>
        <v>2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1</v>
      </c>
      <c r="AK89">
        <v>1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 t="s">
        <v>3</v>
      </c>
      <c r="AT89">
        <v>2</v>
      </c>
      <c r="AU89" t="s">
        <v>3</v>
      </c>
      <c r="AV89">
        <v>0</v>
      </c>
      <c r="AW89">
        <v>2</v>
      </c>
      <c r="AX89">
        <v>92701318</v>
      </c>
      <c r="AY89">
        <v>1</v>
      </c>
      <c r="AZ89">
        <v>2048</v>
      </c>
      <c r="BA89">
        <v>88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V89">
        <v>0</v>
      </c>
      <c r="CW89">
        <v>0</v>
      </c>
      <c r="CX89">
        <f>ROUND(Y89*Source!I124,7)</f>
        <v>2</v>
      </c>
      <c r="CY89">
        <f>AA89</f>
        <v>0</v>
      </c>
      <c r="CZ89">
        <f>AE89</f>
        <v>0</v>
      </c>
      <c r="DA89">
        <f>AI89</f>
        <v>1</v>
      </c>
      <c r="DB89">
        <f t="shared" ref="DB89:DB115" si="30">ROUND(ROUND(AT89*CZ89,2),6)</f>
        <v>0</v>
      </c>
      <c r="DC89">
        <f t="shared" ref="DC89:DC115" si="31">ROUND(ROUND(AT89*AG89,2),6)</f>
        <v>0</v>
      </c>
      <c r="DD89" t="s">
        <v>3</v>
      </c>
      <c r="DE89" t="s">
        <v>3</v>
      </c>
      <c r="DF89">
        <f t="shared" ref="DF89:DF99" si="32">ROUND(ROUND(AE89,2)*CX89,2)</f>
        <v>0</v>
      </c>
      <c r="DG89">
        <f t="shared" si="27"/>
        <v>0</v>
      </c>
      <c r="DH89">
        <f t="shared" si="9"/>
        <v>0</v>
      </c>
      <c r="DI89">
        <f t="shared" si="10"/>
        <v>0</v>
      </c>
      <c r="DJ89">
        <f>DF89</f>
        <v>0</v>
      </c>
      <c r="DK89">
        <v>0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ROW(Source!A126)</f>
        <v>126</v>
      </c>
      <c r="B90">
        <v>92701116</v>
      </c>
      <c r="C90">
        <v>92701330</v>
      </c>
      <c r="D90">
        <v>89480535</v>
      </c>
      <c r="E90">
        <v>117</v>
      </c>
      <c r="F90">
        <v>1</v>
      </c>
      <c r="G90">
        <v>1</v>
      </c>
      <c r="H90">
        <v>1</v>
      </c>
      <c r="I90" t="s">
        <v>485</v>
      </c>
      <c r="J90" t="s">
        <v>3</v>
      </c>
      <c r="K90" t="s">
        <v>486</v>
      </c>
      <c r="L90">
        <v>1191</v>
      </c>
      <c r="N90">
        <v>1013</v>
      </c>
      <c r="O90" t="s">
        <v>400</v>
      </c>
      <c r="P90" t="s">
        <v>400</v>
      </c>
      <c r="Q90">
        <v>1</v>
      </c>
      <c r="W90">
        <v>0</v>
      </c>
      <c r="X90">
        <v>854221438</v>
      </c>
      <c r="Y90">
        <f t="shared" si="29"/>
        <v>83</v>
      </c>
      <c r="AA90">
        <v>0</v>
      </c>
      <c r="AB90">
        <v>0</v>
      </c>
      <c r="AC90">
        <v>0</v>
      </c>
      <c r="AD90">
        <v>765.15</v>
      </c>
      <c r="AE90">
        <v>0</v>
      </c>
      <c r="AF90">
        <v>0</v>
      </c>
      <c r="AG90">
        <v>0</v>
      </c>
      <c r="AH90">
        <v>765.15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0</v>
      </c>
      <c r="AP90">
        <v>0</v>
      </c>
      <c r="AQ90">
        <v>1</v>
      </c>
      <c r="AR90">
        <v>0</v>
      </c>
      <c r="AS90" t="s">
        <v>3</v>
      </c>
      <c r="AT90">
        <v>83</v>
      </c>
      <c r="AU90" t="s">
        <v>3</v>
      </c>
      <c r="AV90">
        <v>1</v>
      </c>
      <c r="AW90">
        <v>2</v>
      </c>
      <c r="AX90">
        <v>92701357</v>
      </c>
      <c r="AY90">
        <v>1</v>
      </c>
      <c r="AZ90">
        <v>0</v>
      </c>
      <c r="BA90">
        <v>89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63507.45</v>
      </c>
      <c r="BN90">
        <v>83</v>
      </c>
      <c r="BO90">
        <v>0</v>
      </c>
      <c r="BP90">
        <v>1</v>
      </c>
      <c r="BQ90">
        <v>0</v>
      </c>
      <c r="BR90">
        <v>0</v>
      </c>
      <c r="BS90">
        <v>0</v>
      </c>
      <c r="BT90">
        <v>63507.45</v>
      </c>
      <c r="BU90">
        <v>83</v>
      </c>
      <c r="BV90">
        <v>0</v>
      </c>
      <c r="BW90">
        <v>1</v>
      </c>
      <c r="CU90">
        <f>ROUND(AT90*Source!I126*AH90*AL90,2)</f>
        <v>63507.45</v>
      </c>
      <c r="CV90">
        <f>ROUND(Y90*Source!I126,7)</f>
        <v>83</v>
      </c>
      <c r="CW90">
        <v>0</v>
      </c>
      <c r="CX90">
        <f>ROUND(Y90*Source!I126,7)</f>
        <v>83</v>
      </c>
      <c r="CY90">
        <f>AD90</f>
        <v>765.15</v>
      </c>
      <c r="CZ90">
        <f>AH90</f>
        <v>765.15</v>
      </c>
      <c r="DA90">
        <f>AL90</f>
        <v>1</v>
      </c>
      <c r="DB90">
        <f t="shared" si="30"/>
        <v>63507.45</v>
      </c>
      <c r="DC90">
        <f t="shared" si="31"/>
        <v>0</v>
      </c>
      <c r="DD90" t="s">
        <v>3</v>
      </c>
      <c r="DE90" t="s">
        <v>3</v>
      </c>
      <c r="DF90">
        <f t="shared" si="32"/>
        <v>0</v>
      </c>
      <c r="DG90">
        <f t="shared" si="27"/>
        <v>0</v>
      </c>
      <c r="DH90">
        <f t="shared" si="9"/>
        <v>0</v>
      </c>
      <c r="DI90">
        <f t="shared" si="10"/>
        <v>63507.45</v>
      </c>
      <c r="DJ90">
        <f>DI90</f>
        <v>63507.45</v>
      </c>
      <c r="DK90">
        <v>1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ROW(Source!A126)</f>
        <v>126</v>
      </c>
      <c r="B91">
        <v>92701116</v>
      </c>
      <c r="C91">
        <v>92701330</v>
      </c>
      <c r="D91">
        <v>89480695</v>
      </c>
      <c r="E91">
        <v>117</v>
      </c>
      <c r="F91">
        <v>1</v>
      </c>
      <c r="G91">
        <v>1</v>
      </c>
      <c r="H91">
        <v>1</v>
      </c>
      <c r="I91" t="s">
        <v>415</v>
      </c>
      <c r="J91" t="s">
        <v>3</v>
      </c>
      <c r="K91" t="s">
        <v>416</v>
      </c>
      <c r="L91">
        <v>1191</v>
      </c>
      <c r="N91">
        <v>1013</v>
      </c>
      <c r="O91" t="s">
        <v>400</v>
      </c>
      <c r="P91" t="s">
        <v>400</v>
      </c>
      <c r="Q91">
        <v>1</v>
      </c>
      <c r="W91">
        <v>0</v>
      </c>
      <c r="X91">
        <v>-1417349443</v>
      </c>
      <c r="Y91">
        <f t="shared" si="29"/>
        <v>0.5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0</v>
      </c>
      <c r="AP91">
        <v>0</v>
      </c>
      <c r="AQ91">
        <v>1</v>
      </c>
      <c r="AR91">
        <v>0</v>
      </c>
      <c r="AS91" t="s">
        <v>3</v>
      </c>
      <c r="AT91">
        <v>0.5</v>
      </c>
      <c r="AU91" t="s">
        <v>3</v>
      </c>
      <c r="AV91">
        <v>2</v>
      </c>
      <c r="AW91">
        <v>2</v>
      </c>
      <c r="AX91">
        <v>92701358</v>
      </c>
      <c r="AY91">
        <v>1</v>
      </c>
      <c r="AZ91">
        <v>0</v>
      </c>
      <c r="BA91">
        <v>90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V91">
        <v>0</v>
      </c>
      <c r="CW91">
        <v>0</v>
      </c>
      <c r="CX91">
        <f>ROUND(Y91*Source!I126,7)</f>
        <v>0.5</v>
      </c>
      <c r="CY91">
        <f>AD91</f>
        <v>0</v>
      </c>
      <c r="CZ91">
        <f>AH91</f>
        <v>0</v>
      </c>
      <c r="DA91">
        <f>AL91</f>
        <v>1</v>
      </c>
      <c r="DB91">
        <f t="shared" si="30"/>
        <v>0</v>
      </c>
      <c r="DC91">
        <f t="shared" si="31"/>
        <v>0</v>
      </c>
      <c r="DD91" t="s">
        <v>3</v>
      </c>
      <c r="DE91" t="s">
        <v>3</v>
      </c>
      <c r="DF91">
        <f t="shared" si="32"/>
        <v>0</v>
      </c>
      <c r="DG91">
        <f t="shared" si="27"/>
        <v>0</v>
      </c>
      <c r="DH91">
        <f t="shared" si="9"/>
        <v>0</v>
      </c>
      <c r="DI91">
        <f t="shared" si="10"/>
        <v>0</v>
      </c>
      <c r="DJ91">
        <f>DI91</f>
        <v>0</v>
      </c>
      <c r="DK91">
        <v>0</v>
      </c>
      <c r="DL91" t="s">
        <v>3</v>
      </c>
      <c r="DM91">
        <v>0</v>
      </c>
      <c r="DN91" t="s">
        <v>3</v>
      </c>
      <c r="DO91">
        <v>0</v>
      </c>
    </row>
    <row r="92" spans="1:119" x14ac:dyDescent="0.2">
      <c r="A92">
        <f>ROW(Source!A126)</f>
        <v>126</v>
      </c>
      <c r="B92">
        <v>92701116</v>
      </c>
      <c r="C92">
        <v>92701330</v>
      </c>
      <c r="D92">
        <v>89487167</v>
      </c>
      <c r="E92">
        <v>1</v>
      </c>
      <c r="F92">
        <v>1</v>
      </c>
      <c r="G92">
        <v>1</v>
      </c>
      <c r="H92">
        <v>2</v>
      </c>
      <c r="I92" t="s">
        <v>487</v>
      </c>
      <c r="J92" t="s">
        <v>488</v>
      </c>
      <c r="K92" t="s">
        <v>489</v>
      </c>
      <c r="L92">
        <v>1368</v>
      </c>
      <c r="N92">
        <v>1011</v>
      </c>
      <c r="O92" t="s">
        <v>420</v>
      </c>
      <c r="P92" t="s">
        <v>420</v>
      </c>
      <c r="Q92">
        <v>1</v>
      </c>
      <c r="W92">
        <v>0</v>
      </c>
      <c r="X92">
        <v>-2074178541</v>
      </c>
      <c r="Y92">
        <f t="shared" si="29"/>
        <v>0.12</v>
      </c>
      <c r="AA92">
        <v>0</v>
      </c>
      <c r="AB92">
        <v>2297.8200000000002</v>
      </c>
      <c r="AC92">
        <v>829.81</v>
      </c>
      <c r="AD92">
        <v>0</v>
      </c>
      <c r="AE92">
        <v>0</v>
      </c>
      <c r="AF92">
        <v>1689.57</v>
      </c>
      <c r="AG92">
        <v>829.81</v>
      </c>
      <c r="AH92">
        <v>0</v>
      </c>
      <c r="AI92">
        <v>1</v>
      </c>
      <c r="AJ92">
        <v>1.36</v>
      </c>
      <c r="AK92">
        <v>1</v>
      </c>
      <c r="AL92">
        <v>1</v>
      </c>
      <c r="AM92">
        <v>2</v>
      </c>
      <c r="AN92">
        <v>0</v>
      </c>
      <c r="AO92">
        <v>0</v>
      </c>
      <c r="AP92">
        <v>0</v>
      </c>
      <c r="AQ92">
        <v>1</v>
      </c>
      <c r="AR92">
        <v>0</v>
      </c>
      <c r="AS92" t="s">
        <v>3</v>
      </c>
      <c r="AT92">
        <v>0.12</v>
      </c>
      <c r="AU92" t="s">
        <v>3</v>
      </c>
      <c r="AV92">
        <v>1</v>
      </c>
      <c r="AW92">
        <v>2</v>
      </c>
      <c r="AX92">
        <v>92701359</v>
      </c>
      <c r="AY92">
        <v>1</v>
      </c>
      <c r="AZ92">
        <v>0</v>
      </c>
      <c r="BA92">
        <v>91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202.74839999999998</v>
      </c>
      <c r="BL92">
        <v>99.577199999999991</v>
      </c>
      <c r="BM92">
        <v>0</v>
      </c>
      <c r="BN92">
        <v>0</v>
      </c>
      <c r="BO92">
        <v>0.12</v>
      </c>
      <c r="BP92">
        <v>1</v>
      </c>
      <c r="BQ92">
        <v>0</v>
      </c>
      <c r="BR92">
        <v>202.74839999999998</v>
      </c>
      <c r="BS92">
        <v>99.577199999999991</v>
      </c>
      <c r="BT92">
        <v>0</v>
      </c>
      <c r="BU92">
        <v>0</v>
      </c>
      <c r="BV92">
        <v>0.12</v>
      </c>
      <c r="BW92">
        <v>1</v>
      </c>
      <c r="CV92">
        <v>0</v>
      </c>
      <c r="CW92">
        <f>ROUND(Y92*Source!I126*DO92,7)</f>
        <v>0.12</v>
      </c>
      <c r="CX92">
        <f>ROUND(Y92*Source!I126,7)</f>
        <v>0.12</v>
      </c>
      <c r="CY92">
        <f t="shared" ref="CY92:CY99" si="33">AB92</f>
        <v>2297.8200000000002</v>
      </c>
      <c r="CZ92">
        <f t="shared" ref="CZ92:CZ99" si="34">AF92</f>
        <v>1689.57</v>
      </c>
      <c r="DA92">
        <f t="shared" ref="DA92:DA99" si="35">AJ92</f>
        <v>1.36</v>
      </c>
      <c r="DB92">
        <f t="shared" si="30"/>
        <v>202.75</v>
      </c>
      <c r="DC92">
        <f t="shared" si="31"/>
        <v>99.58</v>
      </c>
      <c r="DD92" t="s">
        <v>3</v>
      </c>
      <c r="DE92" t="s">
        <v>3</v>
      </c>
      <c r="DF92">
        <f t="shared" si="32"/>
        <v>0</v>
      </c>
      <c r="DG92">
        <f>ROUND(ROUND(AF92*AJ92,2)*CX92,2)</f>
        <v>275.74</v>
      </c>
      <c r="DH92">
        <f t="shared" si="9"/>
        <v>99.58</v>
      </c>
      <c r="DI92">
        <f t="shared" si="10"/>
        <v>0</v>
      </c>
      <c r="DJ92">
        <f t="shared" ref="DJ92:DJ99" si="36">DG92+DH92</f>
        <v>375.32</v>
      </c>
      <c r="DK92">
        <v>0</v>
      </c>
      <c r="DL92" t="s">
        <v>490</v>
      </c>
      <c r="DM92">
        <v>5</v>
      </c>
      <c r="DN92" t="s">
        <v>400</v>
      </c>
      <c r="DO92">
        <v>1</v>
      </c>
    </row>
    <row r="93" spans="1:119" x14ac:dyDescent="0.2">
      <c r="A93">
        <f>ROW(Source!A126)</f>
        <v>126</v>
      </c>
      <c r="B93">
        <v>92701116</v>
      </c>
      <c r="C93">
        <v>92701330</v>
      </c>
      <c r="D93">
        <v>89487214</v>
      </c>
      <c r="E93">
        <v>1</v>
      </c>
      <c r="F93">
        <v>1</v>
      </c>
      <c r="G93">
        <v>1</v>
      </c>
      <c r="H93">
        <v>2</v>
      </c>
      <c r="I93" t="s">
        <v>491</v>
      </c>
      <c r="J93" t="s">
        <v>492</v>
      </c>
      <c r="K93" t="s">
        <v>493</v>
      </c>
      <c r="L93">
        <v>1368</v>
      </c>
      <c r="N93">
        <v>1011</v>
      </c>
      <c r="O93" t="s">
        <v>420</v>
      </c>
      <c r="P93" t="s">
        <v>420</v>
      </c>
      <c r="Q93">
        <v>1</v>
      </c>
      <c r="W93">
        <v>0</v>
      </c>
      <c r="X93">
        <v>1339230790</v>
      </c>
      <c r="Y93">
        <f t="shared" si="29"/>
        <v>0.19</v>
      </c>
      <c r="AA93">
        <v>0</v>
      </c>
      <c r="AB93">
        <v>2791.44</v>
      </c>
      <c r="AC93">
        <v>1799.72</v>
      </c>
      <c r="AD93">
        <v>0</v>
      </c>
      <c r="AE93">
        <v>0</v>
      </c>
      <c r="AF93">
        <v>2067.73</v>
      </c>
      <c r="AG93">
        <v>1799.72</v>
      </c>
      <c r="AH93">
        <v>0</v>
      </c>
      <c r="AI93">
        <v>1</v>
      </c>
      <c r="AJ93">
        <v>1.35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0</v>
      </c>
      <c r="AQ93">
        <v>1</v>
      </c>
      <c r="AR93">
        <v>0</v>
      </c>
      <c r="AS93" t="s">
        <v>3</v>
      </c>
      <c r="AT93">
        <v>0.19</v>
      </c>
      <c r="AU93" t="s">
        <v>3</v>
      </c>
      <c r="AV93">
        <v>1</v>
      </c>
      <c r="AW93">
        <v>2</v>
      </c>
      <c r="AX93">
        <v>92701360</v>
      </c>
      <c r="AY93">
        <v>1</v>
      </c>
      <c r="AZ93">
        <v>0</v>
      </c>
      <c r="BA93">
        <v>92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392.86869999999999</v>
      </c>
      <c r="BL93">
        <v>341.9468</v>
      </c>
      <c r="BM93">
        <v>0</v>
      </c>
      <c r="BN93">
        <v>0</v>
      </c>
      <c r="BO93">
        <v>0.38</v>
      </c>
      <c r="BP93">
        <v>1</v>
      </c>
      <c r="BQ93">
        <v>0</v>
      </c>
      <c r="BR93">
        <v>392.86869999999999</v>
      </c>
      <c r="BS93">
        <v>341.9468</v>
      </c>
      <c r="BT93">
        <v>0</v>
      </c>
      <c r="BU93">
        <v>0</v>
      </c>
      <c r="BV93">
        <v>0.38</v>
      </c>
      <c r="BW93">
        <v>1</v>
      </c>
      <c r="CV93">
        <v>0</v>
      </c>
      <c r="CW93">
        <f>ROUND(Y93*Source!I126*DO93,7)</f>
        <v>0.38</v>
      </c>
      <c r="CX93">
        <f>ROUND(Y93*Source!I126,7)</f>
        <v>0.19</v>
      </c>
      <c r="CY93">
        <f t="shared" si="33"/>
        <v>2791.44</v>
      </c>
      <c r="CZ93">
        <f t="shared" si="34"/>
        <v>2067.73</v>
      </c>
      <c r="DA93">
        <f t="shared" si="35"/>
        <v>1.35</v>
      </c>
      <c r="DB93">
        <f t="shared" si="30"/>
        <v>392.87</v>
      </c>
      <c r="DC93">
        <f t="shared" si="31"/>
        <v>341.95</v>
      </c>
      <c r="DD93" t="s">
        <v>3</v>
      </c>
      <c r="DE93" t="s">
        <v>3</v>
      </c>
      <c r="DF93">
        <f t="shared" si="32"/>
        <v>0</v>
      </c>
      <c r="DG93">
        <f>ROUND(ROUND(AF93*AJ93,2)*CX93,2)</f>
        <v>530.37</v>
      </c>
      <c r="DH93">
        <f t="shared" si="9"/>
        <v>341.95</v>
      </c>
      <c r="DI93">
        <f t="shared" si="10"/>
        <v>0</v>
      </c>
      <c r="DJ93">
        <f t="shared" si="36"/>
        <v>872.31999999999994</v>
      </c>
      <c r="DK93">
        <v>0</v>
      </c>
      <c r="DL93" t="s">
        <v>494</v>
      </c>
      <c r="DM93">
        <v>5.5</v>
      </c>
      <c r="DN93" t="s">
        <v>400</v>
      </c>
      <c r="DO93">
        <v>2</v>
      </c>
    </row>
    <row r="94" spans="1:119" x14ac:dyDescent="0.2">
      <c r="A94">
        <f>ROW(Source!A126)</f>
        <v>126</v>
      </c>
      <c r="B94">
        <v>92701116</v>
      </c>
      <c r="C94">
        <v>92701330</v>
      </c>
      <c r="D94">
        <v>89487325</v>
      </c>
      <c r="E94">
        <v>1</v>
      </c>
      <c r="F94">
        <v>1</v>
      </c>
      <c r="G94">
        <v>1</v>
      </c>
      <c r="H94">
        <v>2</v>
      </c>
      <c r="I94" t="s">
        <v>495</v>
      </c>
      <c r="J94" t="s">
        <v>496</v>
      </c>
      <c r="K94" t="s">
        <v>497</v>
      </c>
      <c r="L94">
        <v>1368</v>
      </c>
      <c r="N94">
        <v>1011</v>
      </c>
      <c r="O94" t="s">
        <v>420</v>
      </c>
      <c r="P94" t="s">
        <v>420</v>
      </c>
      <c r="Q94">
        <v>1</v>
      </c>
      <c r="W94">
        <v>0</v>
      </c>
      <c r="X94">
        <v>877234250</v>
      </c>
      <c r="Y94">
        <f t="shared" si="29"/>
        <v>1.87</v>
      </c>
      <c r="AA94">
        <v>0</v>
      </c>
      <c r="AB94">
        <v>19.89</v>
      </c>
      <c r="AC94">
        <v>0</v>
      </c>
      <c r="AD94">
        <v>0</v>
      </c>
      <c r="AE94">
        <v>0</v>
      </c>
      <c r="AF94">
        <v>13.44</v>
      </c>
      <c r="AG94">
        <v>0</v>
      </c>
      <c r="AH94">
        <v>0</v>
      </c>
      <c r="AI94">
        <v>1</v>
      </c>
      <c r="AJ94">
        <v>1.48</v>
      </c>
      <c r="AK94">
        <v>1</v>
      </c>
      <c r="AL94">
        <v>1</v>
      </c>
      <c r="AM94">
        <v>2</v>
      </c>
      <c r="AN94">
        <v>0</v>
      </c>
      <c r="AO94">
        <v>0</v>
      </c>
      <c r="AP94">
        <v>0</v>
      </c>
      <c r="AQ94">
        <v>1</v>
      </c>
      <c r="AR94">
        <v>0</v>
      </c>
      <c r="AS94" t="s">
        <v>3</v>
      </c>
      <c r="AT94">
        <v>1.87</v>
      </c>
      <c r="AU94" t="s">
        <v>3</v>
      </c>
      <c r="AV94">
        <v>1</v>
      </c>
      <c r="AW94">
        <v>2</v>
      </c>
      <c r="AX94">
        <v>92701361</v>
      </c>
      <c r="AY94">
        <v>1</v>
      </c>
      <c r="AZ94">
        <v>0</v>
      </c>
      <c r="BA94">
        <v>93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25.1328</v>
      </c>
      <c r="BL94">
        <v>0</v>
      </c>
      <c r="BM94">
        <v>0</v>
      </c>
      <c r="BN94">
        <v>0</v>
      </c>
      <c r="BO94">
        <v>0</v>
      </c>
      <c r="BP94">
        <v>1</v>
      </c>
      <c r="BQ94">
        <v>0</v>
      </c>
      <c r="BR94">
        <v>25.1328</v>
      </c>
      <c r="BS94">
        <v>0</v>
      </c>
      <c r="BT94">
        <v>0</v>
      </c>
      <c r="BU94">
        <v>0</v>
      </c>
      <c r="BV94">
        <v>0</v>
      </c>
      <c r="BW94">
        <v>1</v>
      </c>
      <c r="CV94">
        <v>0</v>
      </c>
      <c r="CW94">
        <f>ROUND(Y94*Source!I126*DO94,7)</f>
        <v>0</v>
      </c>
      <c r="CX94">
        <f>ROUND(Y94*Source!I126,7)</f>
        <v>1.87</v>
      </c>
      <c r="CY94">
        <f t="shared" si="33"/>
        <v>19.89</v>
      </c>
      <c r="CZ94">
        <f t="shared" si="34"/>
        <v>13.44</v>
      </c>
      <c r="DA94">
        <f t="shared" si="35"/>
        <v>1.48</v>
      </c>
      <c r="DB94">
        <f t="shared" si="30"/>
        <v>25.13</v>
      </c>
      <c r="DC94">
        <f t="shared" si="31"/>
        <v>0</v>
      </c>
      <c r="DD94" t="s">
        <v>3</v>
      </c>
      <c r="DE94" t="s">
        <v>3</v>
      </c>
      <c r="DF94">
        <f t="shared" si="32"/>
        <v>0</v>
      </c>
      <c r="DG94">
        <f>ROUND(ROUND(AF94*AJ94,2)*CX94,2)</f>
        <v>37.19</v>
      </c>
      <c r="DH94">
        <f t="shared" si="9"/>
        <v>0</v>
      </c>
      <c r="DI94">
        <f t="shared" si="10"/>
        <v>0</v>
      </c>
      <c r="DJ94">
        <f t="shared" si="36"/>
        <v>37.19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ROW(Source!A126)</f>
        <v>126</v>
      </c>
      <c r="B95">
        <v>92701116</v>
      </c>
      <c r="C95">
        <v>92701330</v>
      </c>
      <c r="D95">
        <v>89487676</v>
      </c>
      <c r="E95">
        <v>1</v>
      </c>
      <c r="F95">
        <v>1</v>
      </c>
      <c r="G95">
        <v>1</v>
      </c>
      <c r="H95">
        <v>2</v>
      </c>
      <c r="I95" t="s">
        <v>498</v>
      </c>
      <c r="J95" t="s">
        <v>499</v>
      </c>
      <c r="K95" t="s">
        <v>500</v>
      </c>
      <c r="L95">
        <v>1368</v>
      </c>
      <c r="N95">
        <v>1011</v>
      </c>
      <c r="O95" t="s">
        <v>420</v>
      </c>
      <c r="P95" t="s">
        <v>420</v>
      </c>
      <c r="Q95">
        <v>1</v>
      </c>
      <c r="W95">
        <v>0</v>
      </c>
      <c r="X95">
        <v>1026913203</v>
      </c>
      <c r="Y95">
        <f t="shared" si="29"/>
        <v>0.19</v>
      </c>
      <c r="AA95">
        <v>0</v>
      </c>
      <c r="AB95">
        <v>216.82</v>
      </c>
      <c r="AC95">
        <v>0</v>
      </c>
      <c r="AD95">
        <v>0</v>
      </c>
      <c r="AE95">
        <v>0</v>
      </c>
      <c r="AF95">
        <v>216.82</v>
      </c>
      <c r="AG95">
        <v>0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0</v>
      </c>
      <c r="AP95">
        <v>0</v>
      </c>
      <c r="AQ95">
        <v>1</v>
      </c>
      <c r="AR95">
        <v>0</v>
      </c>
      <c r="AS95" t="s">
        <v>3</v>
      </c>
      <c r="AT95">
        <v>0.19</v>
      </c>
      <c r="AU95" t="s">
        <v>3</v>
      </c>
      <c r="AV95">
        <v>1</v>
      </c>
      <c r="AW95">
        <v>2</v>
      </c>
      <c r="AX95">
        <v>92701362</v>
      </c>
      <c r="AY95">
        <v>1</v>
      </c>
      <c r="AZ95">
        <v>0</v>
      </c>
      <c r="BA95">
        <v>94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41.195799999999998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0</v>
      </c>
      <c r="BR95">
        <v>41.195799999999998</v>
      </c>
      <c r="BS95">
        <v>0</v>
      </c>
      <c r="BT95">
        <v>0</v>
      </c>
      <c r="BU95">
        <v>0</v>
      </c>
      <c r="BV95">
        <v>0</v>
      </c>
      <c r="BW95">
        <v>1</v>
      </c>
      <c r="CV95">
        <v>0</v>
      </c>
      <c r="CW95">
        <f>ROUND(Y95*Source!I126*DO95,7)</f>
        <v>0</v>
      </c>
      <c r="CX95">
        <f>ROUND(Y95*Source!I126,7)</f>
        <v>0.19</v>
      </c>
      <c r="CY95">
        <f t="shared" si="33"/>
        <v>216.82</v>
      </c>
      <c r="CZ95">
        <f t="shared" si="34"/>
        <v>216.82</v>
      </c>
      <c r="DA95">
        <f t="shared" si="35"/>
        <v>1</v>
      </c>
      <c r="DB95">
        <f t="shared" si="30"/>
        <v>41.2</v>
      </c>
      <c r="DC95">
        <f t="shared" si="31"/>
        <v>0</v>
      </c>
      <c r="DD95" t="s">
        <v>3</v>
      </c>
      <c r="DE95" t="s">
        <v>3</v>
      </c>
      <c r="DF95">
        <f t="shared" si="32"/>
        <v>0</v>
      </c>
      <c r="DG95">
        <f>ROUND(ROUND(AF95,2)*CX95,2)</f>
        <v>41.2</v>
      </c>
      <c r="DH95">
        <f t="shared" si="9"/>
        <v>0</v>
      </c>
      <c r="DI95">
        <f t="shared" si="10"/>
        <v>0</v>
      </c>
      <c r="DJ95">
        <f t="shared" si="36"/>
        <v>41.2</v>
      </c>
      <c r="DK95">
        <v>1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ROW(Source!A126)</f>
        <v>126</v>
      </c>
      <c r="B96">
        <v>92701116</v>
      </c>
      <c r="C96">
        <v>92701330</v>
      </c>
      <c r="D96">
        <v>89488201</v>
      </c>
      <c r="E96">
        <v>1</v>
      </c>
      <c r="F96">
        <v>1</v>
      </c>
      <c r="G96">
        <v>1</v>
      </c>
      <c r="H96">
        <v>2</v>
      </c>
      <c r="I96" t="s">
        <v>501</v>
      </c>
      <c r="J96" t="s">
        <v>502</v>
      </c>
      <c r="K96" t="s">
        <v>503</v>
      </c>
      <c r="L96">
        <v>1368</v>
      </c>
      <c r="N96">
        <v>1011</v>
      </c>
      <c r="O96" t="s">
        <v>420</v>
      </c>
      <c r="P96" t="s">
        <v>420</v>
      </c>
      <c r="Q96">
        <v>1</v>
      </c>
      <c r="W96">
        <v>0</v>
      </c>
      <c r="X96">
        <v>880623933</v>
      </c>
      <c r="Y96">
        <f t="shared" si="29"/>
        <v>1.08</v>
      </c>
      <c r="AA96">
        <v>0</v>
      </c>
      <c r="AB96">
        <v>66.819999999999993</v>
      </c>
      <c r="AC96">
        <v>0</v>
      </c>
      <c r="AD96">
        <v>0</v>
      </c>
      <c r="AE96">
        <v>0</v>
      </c>
      <c r="AF96">
        <v>56.63</v>
      </c>
      <c r="AG96">
        <v>0</v>
      </c>
      <c r="AH96">
        <v>0</v>
      </c>
      <c r="AI96">
        <v>1</v>
      </c>
      <c r="AJ96">
        <v>1.18</v>
      </c>
      <c r="AK96">
        <v>1</v>
      </c>
      <c r="AL96">
        <v>1</v>
      </c>
      <c r="AM96">
        <v>2</v>
      </c>
      <c r="AN96">
        <v>0</v>
      </c>
      <c r="AO96">
        <v>0</v>
      </c>
      <c r="AP96">
        <v>0</v>
      </c>
      <c r="AQ96">
        <v>1</v>
      </c>
      <c r="AR96">
        <v>0</v>
      </c>
      <c r="AS96" t="s">
        <v>3</v>
      </c>
      <c r="AT96">
        <v>1.08</v>
      </c>
      <c r="AU96" t="s">
        <v>3</v>
      </c>
      <c r="AV96">
        <v>1</v>
      </c>
      <c r="AW96">
        <v>2</v>
      </c>
      <c r="AX96">
        <v>92701363</v>
      </c>
      <c r="AY96">
        <v>1</v>
      </c>
      <c r="AZ96">
        <v>0</v>
      </c>
      <c r="BA96">
        <v>95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61.16040000000001</v>
      </c>
      <c r="BL96">
        <v>0</v>
      </c>
      <c r="BM96">
        <v>0</v>
      </c>
      <c r="BN96">
        <v>0</v>
      </c>
      <c r="BO96">
        <v>0</v>
      </c>
      <c r="BP96">
        <v>1</v>
      </c>
      <c r="BQ96">
        <v>0</v>
      </c>
      <c r="BR96">
        <v>61.16040000000001</v>
      </c>
      <c r="BS96">
        <v>0</v>
      </c>
      <c r="BT96">
        <v>0</v>
      </c>
      <c r="BU96">
        <v>0</v>
      </c>
      <c r="BV96">
        <v>0</v>
      </c>
      <c r="BW96">
        <v>1</v>
      </c>
      <c r="CV96">
        <v>0</v>
      </c>
      <c r="CW96">
        <f>ROUND(Y96*Source!I126*DO96,7)</f>
        <v>0</v>
      </c>
      <c r="CX96">
        <f>ROUND(Y96*Source!I126,7)</f>
        <v>1.08</v>
      </c>
      <c r="CY96">
        <f t="shared" si="33"/>
        <v>66.819999999999993</v>
      </c>
      <c r="CZ96">
        <f t="shared" si="34"/>
        <v>56.63</v>
      </c>
      <c r="DA96">
        <f t="shared" si="35"/>
        <v>1.18</v>
      </c>
      <c r="DB96">
        <f t="shared" si="30"/>
        <v>61.16</v>
      </c>
      <c r="DC96">
        <f t="shared" si="31"/>
        <v>0</v>
      </c>
      <c r="DD96" t="s">
        <v>3</v>
      </c>
      <c r="DE96" t="s">
        <v>3</v>
      </c>
      <c r="DF96">
        <f t="shared" si="32"/>
        <v>0</v>
      </c>
      <c r="DG96">
        <f>ROUND(ROUND(AF96*AJ96,2)*CX96,2)</f>
        <v>72.17</v>
      </c>
      <c r="DH96">
        <f t="shared" si="9"/>
        <v>0</v>
      </c>
      <c r="DI96">
        <f t="shared" si="10"/>
        <v>0</v>
      </c>
      <c r="DJ96">
        <f t="shared" si="36"/>
        <v>72.17</v>
      </c>
      <c r="DK96">
        <v>0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ROW(Source!A126)</f>
        <v>126</v>
      </c>
      <c r="B97">
        <v>92701116</v>
      </c>
      <c r="C97">
        <v>92701330</v>
      </c>
      <c r="D97">
        <v>89488212</v>
      </c>
      <c r="E97">
        <v>1</v>
      </c>
      <c r="F97">
        <v>1</v>
      </c>
      <c r="G97">
        <v>1</v>
      </c>
      <c r="H97">
        <v>2</v>
      </c>
      <c r="I97" t="s">
        <v>504</v>
      </c>
      <c r="J97" t="s">
        <v>505</v>
      </c>
      <c r="K97" t="s">
        <v>506</v>
      </c>
      <c r="L97">
        <v>1368</v>
      </c>
      <c r="N97">
        <v>1011</v>
      </c>
      <c r="O97" t="s">
        <v>420</v>
      </c>
      <c r="P97" t="s">
        <v>420</v>
      </c>
      <c r="Q97">
        <v>1</v>
      </c>
      <c r="W97">
        <v>0</v>
      </c>
      <c r="X97">
        <v>-1799206506</v>
      </c>
      <c r="Y97">
        <f t="shared" si="29"/>
        <v>0.65</v>
      </c>
      <c r="AA97">
        <v>0</v>
      </c>
      <c r="AB97">
        <v>100.5</v>
      </c>
      <c r="AC97">
        <v>0</v>
      </c>
      <c r="AD97">
        <v>0</v>
      </c>
      <c r="AE97">
        <v>0</v>
      </c>
      <c r="AF97">
        <v>100.5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0</v>
      </c>
      <c r="AP97">
        <v>0</v>
      </c>
      <c r="AQ97">
        <v>1</v>
      </c>
      <c r="AR97">
        <v>0</v>
      </c>
      <c r="AS97" t="s">
        <v>3</v>
      </c>
      <c r="AT97">
        <v>0.65</v>
      </c>
      <c r="AU97" t="s">
        <v>3</v>
      </c>
      <c r="AV97">
        <v>1</v>
      </c>
      <c r="AW97">
        <v>2</v>
      </c>
      <c r="AX97">
        <v>92701364</v>
      </c>
      <c r="AY97">
        <v>1</v>
      </c>
      <c r="AZ97">
        <v>0</v>
      </c>
      <c r="BA97">
        <v>96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65.325000000000003</v>
      </c>
      <c r="BL97">
        <v>0</v>
      </c>
      <c r="BM97">
        <v>0</v>
      </c>
      <c r="BN97">
        <v>0</v>
      </c>
      <c r="BO97">
        <v>0</v>
      </c>
      <c r="BP97">
        <v>1</v>
      </c>
      <c r="BQ97">
        <v>0</v>
      </c>
      <c r="BR97">
        <v>65.325000000000003</v>
      </c>
      <c r="BS97">
        <v>0</v>
      </c>
      <c r="BT97">
        <v>0</v>
      </c>
      <c r="BU97">
        <v>0</v>
      </c>
      <c r="BV97">
        <v>0</v>
      </c>
      <c r="BW97">
        <v>1</v>
      </c>
      <c r="CV97">
        <v>0</v>
      </c>
      <c r="CW97">
        <f>ROUND(Y97*Source!I126*DO97,7)</f>
        <v>0</v>
      </c>
      <c r="CX97">
        <f>ROUND(Y97*Source!I126,7)</f>
        <v>0.65</v>
      </c>
      <c r="CY97">
        <f t="shared" si="33"/>
        <v>100.5</v>
      </c>
      <c r="CZ97">
        <f t="shared" si="34"/>
        <v>100.5</v>
      </c>
      <c r="DA97">
        <f t="shared" si="35"/>
        <v>1</v>
      </c>
      <c r="DB97">
        <f t="shared" si="30"/>
        <v>65.33</v>
      </c>
      <c r="DC97">
        <f t="shared" si="31"/>
        <v>0</v>
      </c>
      <c r="DD97" t="s">
        <v>3</v>
      </c>
      <c r="DE97" t="s">
        <v>3</v>
      </c>
      <c r="DF97">
        <f t="shared" si="32"/>
        <v>0</v>
      </c>
      <c r="DG97">
        <f>ROUND(ROUND(AF97,2)*CX97,2)</f>
        <v>65.33</v>
      </c>
      <c r="DH97">
        <f t="shared" si="9"/>
        <v>0</v>
      </c>
      <c r="DI97">
        <f t="shared" si="10"/>
        <v>0</v>
      </c>
      <c r="DJ97">
        <f t="shared" si="36"/>
        <v>65.33</v>
      </c>
      <c r="DK97">
        <v>1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ROW(Source!A126)</f>
        <v>126</v>
      </c>
      <c r="B98">
        <v>92701116</v>
      </c>
      <c r="C98">
        <v>92701330</v>
      </c>
      <c r="D98">
        <v>89488222</v>
      </c>
      <c r="E98">
        <v>1</v>
      </c>
      <c r="F98">
        <v>1</v>
      </c>
      <c r="G98">
        <v>1</v>
      </c>
      <c r="H98">
        <v>2</v>
      </c>
      <c r="I98" t="s">
        <v>507</v>
      </c>
      <c r="J98" t="s">
        <v>508</v>
      </c>
      <c r="K98" t="s">
        <v>509</v>
      </c>
      <c r="L98">
        <v>1368</v>
      </c>
      <c r="N98">
        <v>1011</v>
      </c>
      <c r="O98" t="s">
        <v>420</v>
      </c>
      <c r="P98" t="s">
        <v>420</v>
      </c>
      <c r="Q98">
        <v>1</v>
      </c>
      <c r="W98">
        <v>0</v>
      </c>
      <c r="X98">
        <v>913410437</v>
      </c>
      <c r="Y98">
        <f t="shared" si="29"/>
        <v>14.8</v>
      </c>
      <c r="AA98">
        <v>0</v>
      </c>
      <c r="AB98">
        <v>11.59</v>
      </c>
      <c r="AC98">
        <v>0</v>
      </c>
      <c r="AD98">
        <v>0</v>
      </c>
      <c r="AE98">
        <v>0</v>
      </c>
      <c r="AF98">
        <v>8.2799999999999994</v>
      </c>
      <c r="AG98">
        <v>0</v>
      </c>
      <c r="AH98">
        <v>0</v>
      </c>
      <c r="AI98">
        <v>1</v>
      </c>
      <c r="AJ98">
        <v>1.4</v>
      </c>
      <c r="AK98">
        <v>1</v>
      </c>
      <c r="AL98">
        <v>1</v>
      </c>
      <c r="AM98">
        <v>2</v>
      </c>
      <c r="AN98">
        <v>0</v>
      </c>
      <c r="AO98">
        <v>0</v>
      </c>
      <c r="AP98">
        <v>0</v>
      </c>
      <c r="AQ98">
        <v>1</v>
      </c>
      <c r="AR98">
        <v>0</v>
      </c>
      <c r="AS98" t="s">
        <v>3</v>
      </c>
      <c r="AT98">
        <v>14.8</v>
      </c>
      <c r="AU98" t="s">
        <v>3</v>
      </c>
      <c r="AV98">
        <v>1</v>
      </c>
      <c r="AW98">
        <v>2</v>
      </c>
      <c r="AX98">
        <v>92701365</v>
      </c>
      <c r="AY98">
        <v>1</v>
      </c>
      <c r="AZ98">
        <v>0</v>
      </c>
      <c r="BA98">
        <v>97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122.544</v>
      </c>
      <c r="BL98">
        <v>0</v>
      </c>
      <c r="BM98">
        <v>0</v>
      </c>
      <c r="BN98">
        <v>0</v>
      </c>
      <c r="BO98">
        <v>0</v>
      </c>
      <c r="BP98">
        <v>1</v>
      </c>
      <c r="BQ98">
        <v>0</v>
      </c>
      <c r="BR98">
        <v>122.544</v>
      </c>
      <c r="BS98">
        <v>0</v>
      </c>
      <c r="BT98">
        <v>0</v>
      </c>
      <c r="BU98">
        <v>0</v>
      </c>
      <c r="BV98">
        <v>0</v>
      </c>
      <c r="BW98">
        <v>1</v>
      </c>
      <c r="CV98">
        <v>0</v>
      </c>
      <c r="CW98">
        <f>ROUND(Y98*Source!I126*DO98,7)</f>
        <v>0</v>
      </c>
      <c r="CX98">
        <f>ROUND(Y98*Source!I126,7)</f>
        <v>14.8</v>
      </c>
      <c r="CY98">
        <f t="shared" si="33"/>
        <v>11.59</v>
      </c>
      <c r="CZ98">
        <f t="shared" si="34"/>
        <v>8.2799999999999994</v>
      </c>
      <c r="DA98">
        <f t="shared" si="35"/>
        <v>1.4</v>
      </c>
      <c r="DB98">
        <f t="shared" si="30"/>
        <v>122.54</v>
      </c>
      <c r="DC98">
        <f t="shared" si="31"/>
        <v>0</v>
      </c>
      <c r="DD98" t="s">
        <v>3</v>
      </c>
      <c r="DE98" t="s">
        <v>3</v>
      </c>
      <c r="DF98">
        <f t="shared" si="32"/>
        <v>0</v>
      </c>
      <c r="DG98">
        <f>ROUND(ROUND(AF98*AJ98,2)*CX98,2)</f>
        <v>171.53</v>
      </c>
      <c r="DH98">
        <f t="shared" si="9"/>
        <v>0</v>
      </c>
      <c r="DI98">
        <f t="shared" si="10"/>
        <v>0</v>
      </c>
      <c r="DJ98">
        <f t="shared" si="36"/>
        <v>171.53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ROW(Source!A126)</f>
        <v>126</v>
      </c>
      <c r="B99">
        <v>92701116</v>
      </c>
      <c r="C99">
        <v>92701330</v>
      </c>
      <c r="D99">
        <v>89488275</v>
      </c>
      <c r="E99">
        <v>1</v>
      </c>
      <c r="F99">
        <v>1</v>
      </c>
      <c r="G99">
        <v>1</v>
      </c>
      <c r="H99">
        <v>2</v>
      </c>
      <c r="I99" t="s">
        <v>454</v>
      </c>
      <c r="J99" t="s">
        <v>455</v>
      </c>
      <c r="K99" t="s">
        <v>456</v>
      </c>
      <c r="L99">
        <v>1368</v>
      </c>
      <c r="N99">
        <v>1011</v>
      </c>
      <c r="O99" t="s">
        <v>420</v>
      </c>
      <c r="P99" t="s">
        <v>420</v>
      </c>
      <c r="Q99">
        <v>1</v>
      </c>
      <c r="W99">
        <v>0</v>
      </c>
      <c r="X99">
        <v>303316554</v>
      </c>
      <c r="Y99">
        <f t="shared" si="29"/>
        <v>6.87</v>
      </c>
      <c r="AA99">
        <v>0</v>
      </c>
      <c r="AB99">
        <v>32.26</v>
      </c>
      <c r="AC99">
        <v>0</v>
      </c>
      <c r="AD99">
        <v>0</v>
      </c>
      <c r="AE99">
        <v>0</v>
      </c>
      <c r="AF99">
        <v>32.26</v>
      </c>
      <c r="AG99">
        <v>0</v>
      </c>
      <c r="AH99">
        <v>0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0</v>
      </c>
      <c r="AP99">
        <v>0</v>
      </c>
      <c r="AQ99">
        <v>1</v>
      </c>
      <c r="AR99">
        <v>0</v>
      </c>
      <c r="AS99" t="s">
        <v>3</v>
      </c>
      <c r="AT99">
        <v>6.87</v>
      </c>
      <c r="AU99" t="s">
        <v>3</v>
      </c>
      <c r="AV99">
        <v>1</v>
      </c>
      <c r="AW99">
        <v>2</v>
      </c>
      <c r="AX99">
        <v>92701366</v>
      </c>
      <c r="AY99">
        <v>1</v>
      </c>
      <c r="AZ99">
        <v>0</v>
      </c>
      <c r="BA99">
        <v>98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221.62619999999998</v>
      </c>
      <c r="BL99">
        <v>0</v>
      </c>
      <c r="BM99">
        <v>0</v>
      </c>
      <c r="BN99">
        <v>0</v>
      </c>
      <c r="BO99">
        <v>0</v>
      </c>
      <c r="BP99">
        <v>1</v>
      </c>
      <c r="BQ99">
        <v>0</v>
      </c>
      <c r="BR99">
        <v>221.62619999999998</v>
      </c>
      <c r="BS99">
        <v>0</v>
      </c>
      <c r="BT99">
        <v>0</v>
      </c>
      <c r="BU99">
        <v>0</v>
      </c>
      <c r="BV99">
        <v>0</v>
      </c>
      <c r="BW99">
        <v>1</v>
      </c>
      <c r="CV99">
        <v>0</v>
      </c>
      <c r="CW99">
        <f>ROUND(Y99*Source!I126*DO99,7)</f>
        <v>0</v>
      </c>
      <c r="CX99">
        <f>ROUND(Y99*Source!I126,7)</f>
        <v>6.87</v>
      </c>
      <c r="CY99">
        <f t="shared" si="33"/>
        <v>32.26</v>
      </c>
      <c r="CZ99">
        <f t="shared" si="34"/>
        <v>32.26</v>
      </c>
      <c r="DA99">
        <f t="shared" si="35"/>
        <v>1</v>
      </c>
      <c r="DB99">
        <f t="shared" si="30"/>
        <v>221.63</v>
      </c>
      <c r="DC99">
        <f t="shared" si="31"/>
        <v>0</v>
      </c>
      <c r="DD99" t="s">
        <v>3</v>
      </c>
      <c r="DE99" t="s">
        <v>3</v>
      </c>
      <c r="DF99">
        <f t="shared" si="32"/>
        <v>0</v>
      </c>
      <c r="DG99">
        <f t="shared" ref="DG99:DG116" si="37">ROUND(ROUND(AF99,2)*CX99,2)</f>
        <v>221.63</v>
      </c>
      <c r="DH99">
        <f t="shared" si="9"/>
        <v>0</v>
      </c>
      <c r="DI99">
        <f t="shared" si="10"/>
        <v>0</v>
      </c>
      <c r="DJ99">
        <f t="shared" si="36"/>
        <v>221.63</v>
      </c>
      <c r="DK99">
        <v>1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ROW(Source!A126)</f>
        <v>126</v>
      </c>
      <c r="B100">
        <v>92701116</v>
      </c>
      <c r="C100">
        <v>92701330</v>
      </c>
      <c r="D100">
        <v>89552590</v>
      </c>
      <c r="E100">
        <v>1</v>
      </c>
      <c r="F100">
        <v>1</v>
      </c>
      <c r="G100">
        <v>1</v>
      </c>
      <c r="H100">
        <v>3</v>
      </c>
      <c r="I100" t="s">
        <v>510</v>
      </c>
      <c r="J100" t="s">
        <v>511</v>
      </c>
      <c r="K100" t="s">
        <v>512</v>
      </c>
      <c r="L100">
        <v>1348</v>
      </c>
      <c r="N100">
        <v>1009</v>
      </c>
      <c r="O100" t="s">
        <v>125</v>
      </c>
      <c r="P100" t="s">
        <v>125</v>
      </c>
      <c r="Q100">
        <v>1000</v>
      </c>
      <c r="W100">
        <v>0</v>
      </c>
      <c r="X100">
        <v>633692272</v>
      </c>
      <c r="Y100">
        <f t="shared" si="29"/>
        <v>9.5999999999999992E-3</v>
      </c>
      <c r="AA100">
        <v>376150.63</v>
      </c>
      <c r="AB100">
        <v>0</v>
      </c>
      <c r="AC100">
        <v>0</v>
      </c>
      <c r="AD100">
        <v>0</v>
      </c>
      <c r="AE100">
        <v>300920.5</v>
      </c>
      <c r="AF100">
        <v>0</v>
      </c>
      <c r="AG100">
        <v>0</v>
      </c>
      <c r="AH100">
        <v>0</v>
      </c>
      <c r="AI100">
        <v>1.25</v>
      </c>
      <c r="AJ100">
        <v>1</v>
      </c>
      <c r="AK100">
        <v>1</v>
      </c>
      <c r="AL100">
        <v>1</v>
      </c>
      <c r="AM100">
        <v>2</v>
      </c>
      <c r="AN100">
        <v>0</v>
      </c>
      <c r="AO100">
        <v>0</v>
      </c>
      <c r="AP100">
        <v>0</v>
      </c>
      <c r="AQ100">
        <v>1</v>
      </c>
      <c r="AR100">
        <v>0</v>
      </c>
      <c r="AS100" t="s">
        <v>3</v>
      </c>
      <c r="AT100">
        <v>9.5999999999999992E-3</v>
      </c>
      <c r="AU100" t="s">
        <v>3</v>
      </c>
      <c r="AV100">
        <v>0</v>
      </c>
      <c r="AW100">
        <v>2</v>
      </c>
      <c r="AX100">
        <v>92701367</v>
      </c>
      <c r="AY100">
        <v>1</v>
      </c>
      <c r="AZ100">
        <v>0</v>
      </c>
      <c r="BA100">
        <v>99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2888.8367999999996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</v>
      </c>
      <c r="BQ100">
        <v>2888.8367999999996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1</v>
      </c>
      <c r="CV100">
        <v>0</v>
      </c>
      <c r="CW100">
        <v>0</v>
      </c>
      <c r="CX100">
        <f>ROUND(Y100*Source!I126,7)</f>
        <v>9.5999999999999992E-3</v>
      </c>
      <c r="CY100">
        <f t="shared" ref="CY100:CY115" si="38">AA100</f>
        <v>376150.63</v>
      </c>
      <c r="CZ100">
        <f t="shared" ref="CZ100:CZ115" si="39">AE100</f>
        <v>300920.5</v>
      </c>
      <c r="DA100">
        <f t="shared" ref="DA100:DA115" si="40">AI100</f>
        <v>1.25</v>
      </c>
      <c r="DB100">
        <f t="shared" si="30"/>
        <v>2888.84</v>
      </c>
      <c r="DC100">
        <f t="shared" si="31"/>
        <v>0</v>
      </c>
      <c r="DD100" t="s">
        <v>3</v>
      </c>
      <c r="DE100" t="s">
        <v>3</v>
      </c>
      <c r="DF100">
        <f>ROUND(ROUND(AE100*AI100,2)*CX100,2)</f>
        <v>3611.05</v>
      </c>
      <c r="DG100">
        <f t="shared" si="37"/>
        <v>0</v>
      </c>
      <c r="DH100">
        <f t="shared" si="9"/>
        <v>0</v>
      </c>
      <c r="DI100">
        <f t="shared" si="10"/>
        <v>0</v>
      </c>
      <c r="DJ100">
        <f t="shared" ref="DJ100:DJ115" si="41">DF100</f>
        <v>3611.05</v>
      </c>
      <c r="DK100">
        <v>0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ROW(Source!A126)</f>
        <v>126</v>
      </c>
      <c r="B101">
        <v>92701116</v>
      </c>
      <c r="C101">
        <v>92701330</v>
      </c>
      <c r="D101">
        <v>89552607</v>
      </c>
      <c r="E101">
        <v>1</v>
      </c>
      <c r="F101">
        <v>1</v>
      </c>
      <c r="G101">
        <v>1</v>
      </c>
      <c r="H101">
        <v>3</v>
      </c>
      <c r="I101" t="s">
        <v>513</v>
      </c>
      <c r="J101" t="s">
        <v>514</v>
      </c>
      <c r="K101" t="s">
        <v>515</v>
      </c>
      <c r="L101">
        <v>1348</v>
      </c>
      <c r="N101">
        <v>1009</v>
      </c>
      <c r="O101" t="s">
        <v>125</v>
      </c>
      <c r="P101" t="s">
        <v>125</v>
      </c>
      <c r="Q101">
        <v>1000</v>
      </c>
      <c r="W101">
        <v>0</v>
      </c>
      <c r="X101">
        <v>-435031371</v>
      </c>
      <c r="Y101">
        <f t="shared" si="29"/>
        <v>3.4799999999999998E-2</v>
      </c>
      <c r="AA101">
        <v>57856.56</v>
      </c>
      <c r="AB101">
        <v>0</v>
      </c>
      <c r="AC101">
        <v>0</v>
      </c>
      <c r="AD101">
        <v>0</v>
      </c>
      <c r="AE101">
        <v>46285.25</v>
      </c>
      <c r="AF101">
        <v>0</v>
      </c>
      <c r="AG101">
        <v>0</v>
      </c>
      <c r="AH101">
        <v>0</v>
      </c>
      <c r="AI101">
        <v>1.25</v>
      </c>
      <c r="AJ101">
        <v>1</v>
      </c>
      <c r="AK101">
        <v>1</v>
      </c>
      <c r="AL101">
        <v>1</v>
      </c>
      <c r="AM101">
        <v>2</v>
      </c>
      <c r="AN101">
        <v>0</v>
      </c>
      <c r="AO101">
        <v>0</v>
      </c>
      <c r="AP101">
        <v>0</v>
      </c>
      <c r="AQ101">
        <v>1</v>
      </c>
      <c r="AR101">
        <v>0</v>
      </c>
      <c r="AS101" t="s">
        <v>3</v>
      </c>
      <c r="AT101">
        <v>3.4799999999999998E-2</v>
      </c>
      <c r="AU101" t="s">
        <v>3</v>
      </c>
      <c r="AV101">
        <v>0</v>
      </c>
      <c r="AW101">
        <v>2</v>
      </c>
      <c r="AX101">
        <v>92701368</v>
      </c>
      <c r="AY101">
        <v>1</v>
      </c>
      <c r="AZ101">
        <v>0</v>
      </c>
      <c r="BA101">
        <v>100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1610.7266999999999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1</v>
      </c>
      <c r="BQ101">
        <v>1610.7266999999999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1</v>
      </c>
      <c r="CV101">
        <v>0</v>
      </c>
      <c r="CW101">
        <v>0</v>
      </c>
      <c r="CX101">
        <f>ROUND(Y101*Source!I126,7)</f>
        <v>3.4799999999999998E-2</v>
      </c>
      <c r="CY101">
        <f t="shared" si="38"/>
        <v>57856.56</v>
      </c>
      <c r="CZ101">
        <f t="shared" si="39"/>
        <v>46285.25</v>
      </c>
      <c r="DA101">
        <f t="shared" si="40"/>
        <v>1.25</v>
      </c>
      <c r="DB101">
        <f t="shared" si="30"/>
        <v>1610.73</v>
      </c>
      <c r="DC101">
        <f t="shared" si="31"/>
        <v>0</v>
      </c>
      <c r="DD101" t="s">
        <v>3</v>
      </c>
      <c r="DE101" t="s">
        <v>3</v>
      </c>
      <c r="DF101">
        <f>ROUND(ROUND(AE101*AI101,2)*CX101,2)</f>
        <v>2013.41</v>
      </c>
      <c r="DG101">
        <f t="shared" si="37"/>
        <v>0</v>
      </c>
      <c r="DH101">
        <f t="shared" si="9"/>
        <v>0</v>
      </c>
      <c r="DI101">
        <f t="shared" si="10"/>
        <v>0</v>
      </c>
      <c r="DJ101">
        <f t="shared" si="41"/>
        <v>2013.41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ROW(Source!A126)</f>
        <v>126</v>
      </c>
      <c r="B102">
        <v>92701116</v>
      </c>
      <c r="C102">
        <v>92701330</v>
      </c>
      <c r="D102">
        <v>89552851</v>
      </c>
      <c r="E102">
        <v>1</v>
      </c>
      <c r="F102">
        <v>1</v>
      </c>
      <c r="G102">
        <v>1</v>
      </c>
      <c r="H102">
        <v>3</v>
      </c>
      <c r="I102" t="s">
        <v>516</v>
      </c>
      <c r="J102" t="s">
        <v>517</v>
      </c>
      <c r="K102" t="s">
        <v>518</v>
      </c>
      <c r="L102">
        <v>1339</v>
      </c>
      <c r="N102">
        <v>1007</v>
      </c>
      <c r="O102" t="s">
        <v>113</v>
      </c>
      <c r="P102" t="s">
        <v>113</v>
      </c>
      <c r="Q102">
        <v>1</v>
      </c>
      <c r="W102">
        <v>0</v>
      </c>
      <c r="X102">
        <v>-2058989610</v>
      </c>
      <c r="Y102">
        <f t="shared" si="29"/>
        <v>5.8000000000000003E-2</v>
      </c>
      <c r="AA102">
        <v>97.44</v>
      </c>
      <c r="AB102">
        <v>0</v>
      </c>
      <c r="AC102">
        <v>0</v>
      </c>
      <c r="AD102">
        <v>0</v>
      </c>
      <c r="AE102">
        <v>114.64</v>
      </c>
      <c r="AF102">
        <v>0</v>
      </c>
      <c r="AG102">
        <v>0</v>
      </c>
      <c r="AH102">
        <v>0</v>
      </c>
      <c r="AI102">
        <v>0.85</v>
      </c>
      <c r="AJ102">
        <v>1</v>
      </c>
      <c r="AK102">
        <v>1</v>
      </c>
      <c r="AL102">
        <v>1</v>
      </c>
      <c r="AM102">
        <v>2</v>
      </c>
      <c r="AN102">
        <v>0</v>
      </c>
      <c r="AO102">
        <v>0</v>
      </c>
      <c r="AP102">
        <v>0</v>
      </c>
      <c r="AQ102">
        <v>1</v>
      </c>
      <c r="AR102">
        <v>0</v>
      </c>
      <c r="AS102" t="s">
        <v>3</v>
      </c>
      <c r="AT102">
        <v>5.8000000000000003E-2</v>
      </c>
      <c r="AU102" t="s">
        <v>3</v>
      </c>
      <c r="AV102">
        <v>0</v>
      </c>
      <c r="AW102">
        <v>2</v>
      </c>
      <c r="AX102">
        <v>92701369</v>
      </c>
      <c r="AY102">
        <v>1</v>
      </c>
      <c r="AZ102">
        <v>0</v>
      </c>
      <c r="BA102">
        <v>101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6.6491200000000008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6.6491200000000008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1</v>
      </c>
      <c r="CV102">
        <v>0</v>
      </c>
      <c r="CW102">
        <v>0</v>
      </c>
      <c r="CX102">
        <f>ROUND(Y102*Source!I126,7)</f>
        <v>5.8000000000000003E-2</v>
      </c>
      <c r="CY102">
        <f t="shared" si="38"/>
        <v>97.44</v>
      </c>
      <c r="CZ102">
        <f t="shared" si="39"/>
        <v>114.64</v>
      </c>
      <c r="DA102">
        <f t="shared" si="40"/>
        <v>0.85</v>
      </c>
      <c r="DB102">
        <f t="shared" si="30"/>
        <v>6.65</v>
      </c>
      <c r="DC102">
        <f t="shared" si="31"/>
        <v>0</v>
      </c>
      <c r="DD102" t="s">
        <v>3</v>
      </c>
      <c r="DE102" t="s">
        <v>3</v>
      </c>
      <c r="DF102">
        <f>ROUND(ROUND(AE102*AI102,2)*CX102,2)</f>
        <v>5.65</v>
      </c>
      <c r="DG102">
        <f t="shared" si="37"/>
        <v>0</v>
      </c>
      <c r="DH102">
        <f t="shared" si="9"/>
        <v>0</v>
      </c>
      <c r="DI102">
        <f t="shared" si="10"/>
        <v>0</v>
      </c>
      <c r="DJ102">
        <f t="shared" si="41"/>
        <v>5.65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  <row r="103" spans="1:119" x14ac:dyDescent="0.2">
      <c r="A103">
        <f>ROW(Source!A126)</f>
        <v>126</v>
      </c>
      <c r="B103">
        <v>92701116</v>
      </c>
      <c r="C103">
        <v>92701330</v>
      </c>
      <c r="D103">
        <v>89552855</v>
      </c>
      <c r="E103">
        <v>1</v>
      </c>
      <c r="F103">
        <v>1</v>
      </c>
      <c r="G103">
        <v>1</v>
      </c>
      <c r="H103">
        <v>3</v>
      </c>
      <c r="I103" t="s">
        <v>519</v>
      </c>
      <c r="J103" t="s">
        <v>520</v>
      </c>
      <c r="K103" t="s">
        <v>521</v>
      </c>
      <c r="L103">
        <v>1346</v>
      </c>
      <c r="N103">
        <v>1009</v>
      </c>
      <c r="O103" t="s">
        <v>223</v>
      </c>
      <c r="P103" t="s">
        <v>223</v>
      </c>
      <c r="Q103">
        <v>1</v>
      </c>
      <c r="W103">
        <v>0</v>
      </c>
      <c r="X103">
        <v>-1568219933</v>
      </c>
      <c r="Y103">
        <f t="shared" si="29"/>
        <v>1.7000000000000001E-2</v>
      </c>
      <c r="AA103">
        <v>57.93</v>
      </c>
      <c r="AB103">
        <v>0</v>
      </c>
      <c r="AC103">
        <v>0</v>
      </c>
      <c r="AD103">
        <v>0</v>
      </c>
      <c r="AE103">
        <v>41.38</v>
      </c>
      <c r="AF103">
        <v>0</v>
      </c>
      <c r="AG103">
        <v>0</v>
      </c>
      <c r="AH103">
        <v>0</v>
      </c>
      <c r="AI103">
        <v>1.4</v>
      </c>
      <c r="AJ103">
        <v>1</v>
      </c>
      <c r="AK103">
        <v>1</v>
      </c>
      <c r="AL103">
        <v>1</v>
      </c>
      <c r="AM103">
        <v>2</v>
      </c>
      <c r="AN103">
        <v>0</v>
      </c>
      <c r="AO103">
        <v>0</v>
      </c>
      <c r="AP103">
        <v>0</v>
      </c>
      <c r="AQ103">
        <v>1</v>
      </c>
      <c r="AR103">
        <v>0</v>
      </c>
      <c r="AS103" t="s">
        <v>3</v>
      </c>
      <c r="AT103">
        <v>1.7000000000000001E-2</v>
      </c>
      <c r="AU103" t="s">
        <v>3</v>
      </c>
      <c r="AV103">
        <v>0</v>
      </c>
      <c r="AW103">
        <v>2</v>
      </c>
      <c r="AX103">
        <v>92701370</v>
      </c>
      <c r="AY103">
        <v>1</v>
      </c>
      <c r="AZ103">
        <v>0</v>
      </c>
      <c r="BA103">
        <v>102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0.70346000000000009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1</v>
      </c>
      <c r="BQ103">
        <v>0.70346000000000009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1</v>
      </c>
      <c r="CV103">
        <v>0</v>
      </c>
      <c r="CW103">
        <v>0</v>
      </c>
      <c r="CX103">
        <f>ROUND(Y103*Source!I126,7)</f>
        <v>1.7000000000000001E-2</v>
      </c>
      <c r="CY103">
        <f t="shared" si="38"/>
        <v>57.93</v>
      </c>
      <c r="CZ103">
        <f t="shared" si="39"/>
        <v>41.38</v>
      </c>
      <c r="DA103">
        <f t="shared" si="40"/>
        <v>1.4</v>
      </c>
      <c r="DB103">
        <f t="shared" si="30"/>
        <v>0.7</v>
      </c>
      <c r="DC103">
        <f t="shared" si="31"/>
        <v>0</v>
      </c>
      <c r="DD103" t="s">
        <v>3</v>
      </c>
      <c r="DE103" t="s">
        <v>3</v>
      </c>
      <c r="DF103">
        <f>ROUND(ROUND(AE103*AI103,2)*CX103,2)</f>
        <v>0.98</v>
      </c>
      <c r="DG103">
        <f t="shared" si="37"/>
        <v>0</v>
      </c>
      <c r="DH103">
        <f t="shared" si="9"/>
        <v>0</v>
      </c>
      <c r="DI103">
        <f t="shared" si="10"/>
        <v>0</v>
      </c>
      <c r="DJ103">
        <f t="shared" si="41"/>
        <v>0.98</v>
      </c>
      <c r="DK103">
        <v>0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ROW(Source!A126)</f>
        <v>126</v>
      </c>
      <c r="B104">
        <v>92701116</v>
      </c>
      <c r="C104">
        <v>92701330</v>
      </c>
      <c r="D104">
        <v>89552902</v>
      </c>
      <c r="E104">
        <v>1</v>
      </c>
      <c r="F104">
        <v>1</v>
      </c>
      <c r="G104">
        <v>1</v>
      </c>
      <c r="H104">
        <v>3</v>
      </c>
      <c r="I104" t="s">
        <v>522</v>
      </c>
      <c r="J104" t="s">
        <v>523</v>
      </c>
      <c r="K104" t="s">
        <v>524</v>
      </c>
      <c r="L104">
        <v>1346</v>
      </c>
      <c r="N104">
        <v>1009</v>
      </c>
      <c r="O104" t="s">
        <v>223</v>
      </c>
      <c r="P104" t="s">
        <v>223</v>
      </c>
      <c r="Q104">
        <v>1</v>
      </c>
      <c r="W104">
        <v>0</v>
      </c>
      <c r="X104">
        <v>60701791</v>
      </c>
      <c r="Y104">
        <f t="shared" si="29"/>
        <v>0.2</v>
      </c>
      <c r="AA104">
        <v>116.89</v>
      </c>
      <c r="AB104">
        <v>0</v>
      </c>
      <c r="AC104">
        <v>0</v>
      </c>
      <c r="AD104">
        <v>0</v>
      </c>
      <c r="AE104">
        <v>116.89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-2</v>
      </c>
      <c r="AN104">
        <v>0</v>
      </c>
      <c r="AO104">
        <v>0</v>
      </c>
      <c r="AP104">
        <v>0</v>
      </c>
      <c r="AQ104">
        <v>1</v>
      </c>
      <c r="AR104">
        <v>0</v>
      </c>
      <c r="AS104" t="s">
        <v>3</v>
      </c>
      <c r="AT104">
        <v>0.2</v>
      </c>
      <c r="AU104" t="s">
        <v>3</v>
      </c>
      <c r="AV104">
        <v>0</v>
      </c>
      <c r="AW104">
        <v>2</v>
      </c>
      <c r="AX104">
        <v>92701371</v>
      </c>
      <c r="AY104">
        <v>1</v>
      </c>
      <c r="AZ104">
        <v>0</v>
      </c>
      <c r="BA104">
        <v>103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23.378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1</v>
      </c>
      <c r="BQ104">
        <v>23.378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1</v>
      </c>
      <c r="CV104">
        <v>0</v>
      </c>
      <c r="CW104">
        <v>0</v>
      </c>
      <c r="CX104">
        <f>ROUND(Y104*Source!I126,7)</f>
        <v>0.2</v>
      </c>
      <c r="CY104">
        <f t="shared" si="38"/>
        <v>116.89</v>
      </c>
      <c r="CZ104">
        <f t="shared" si="39"/>
        <v>116.89</v>
      </c>
      <c r="DA104">
        <f t="shared" si="40"/>
        <v>1</v>
      </c>
      <c r="DB104">
        <f t="shared" si="30"/>
        <v>23.38</v>
      </c>
      <c r="DC104">
        <f t="shared" si="31"/>
        <v>0</v>
      </c>
      <c r="DD104" t="s">
        <v>3</v>
      </c>
      <c r="DE104" t="s">
        <v>3</v>
      </c>
      <c r="DF104">
        <f>ROUND(ROUND(AE104,2)*CX104,2)</f>
        <v>23.38</v>
      </c>
      <c r="DG104">
        <f t="shared" si="37"/>
        <v>0</v>
      </c>
      <c r="DH104">
        <f t="shared" si="9"/>
        <v>0</v>
      </c>
      <c r="DI104">
        <f t="shared" si="10"/>
        <v>0</v>
      </c>
      <c r="DJ104">
        <f t="shared" si="41"/>
        <v>23.38</v>
      </c>
      <c r="DK104">
        <v>1</v>
      </c>
      <c r="DL104" t="s">
        <v>3</v>
      </c>
      <c r="DM104">
        <v>0</v>
      </c>
      <c r="DN104" t="s">
        <v>3</v>
      </c>
      <c r="DO104">
        <v>0</v>
      </c>
    </row>
    <row r="105" spans="1:119" x14ac:dyDescent="0.2">
      <c r="A105">
        <f>ROW(Source!A126)</f>
        <v>126</v>
      </c>
      <c r="B105">
        <v>92701116</v>
      </c>
      <c r="C105">
        <v>92701330</v>
      </c>
      <c r="D105">
        <v>89554847</v>
      </c>
      <c r="E105">
        <v>1</v>
      </c>
      <c r="F105">
        <v>1</v>
      </c>
      <c r="G105">
        <v>1</v>
      </c>
      <c r="H105">
        <v>3</v>
      </c>
      <c r="I105" t="s">
        <v>525</v>
      </c>
      <c r="J105" t="s">
        <v>526</v>
      </c>
      <c r="K105" t="s">
        <v>527</v>
      </c>
      <c r="L105">
        <v>1383</v>
      </c>
      <c r="N105">
        <v>1013</v>
      </c>
      <c r="O105" t="s">
        <v>528</v>
      </c>
      <c r="P105" t="s">
        <v>528</v>
      </c>
      <c r="Q105">
        <v>1</v>
      </c>
      <c r="W105">
        <v>0</v>
      </c>
      <c r="X105">
        <v>1840299850</v>
      </c>
      <c r="Y105">
        <f t="shared" si="29"/>
        <v>26.064</v>
      </c>
      <c r="AA105">
        <v>6.78</v>
      </c>
      <c r="AB105">
        <v>0</v>
      </c>
      <c r="AC105">
        <v>0</v>
      </c>
      <c r="AD105">
        <v>0</v>
      </c>
      <c r="AE105">
        <v>6.78</v>
      </c>
      <c r="AF105">
        <v>0</v>
      </c>
      <c r="AG105">
        <v>0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-2</v>
      </c>
      <c r="AN105">
        <v>0</v>
      </c>
      <c r="AO105">
        <v>0</v>
      </c>
      <c r="AP105">
        <v>0</v>
      </c>
      <c r="AQ105">
        <v>1</v>
      </c>
      <c r="AR105">
        <v>0</v>
      </c>
      <c r="AS105" t="s">
        <v>3</v>
      </c>
      <c r="AT105">
        <v>26.064</v>
      </c>
      <c r="AU105" t="s">
        <v>3</v>
      </c>
      <c r="AV105">
        <v>0</v>
      </c>
      <c r="AW105">
        <v>2</v>
      </c>
      <c r="AX105">
        <v>92701372</v>
      </c>
      <c r="AY105">
        <v>1</v>
      </c>
      <c r="AZ105">
        <v>0</v>
      </c>
      <c r="BA105">
        <v>104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176.71392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1</v>
      </c>
      <c r="BQ105">
        <v>176.71392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1</v>
      </c>
      <c r="CV105">
        <v>0</v>
      </c>
      <c r="CW105">
        <v>0</v>
      </c>
      <c r="CX105">
        <f>ROUND(Y105*Source!I126,7)</f>
        <v>26.064</v>
      </c>
      <c r="CY105">
        <f t="shared" si="38"/>
        <v>6.78</v>
      </c>
      <c r="CZ105">
        <f t="shared" si="39"/>
        <v>6.78</v>
      </c>
      <c r="DA105">
        <f t="shared" si="40"/>
        <v>1</v>
      </c>
      <c r="DB105">
        <f t="shared" si="30"/>
        <v>176.71</v>
      </c>
      <c r="DC105">
        <f t="shared" si="31"/>
        <v>0</v>
      </c>
      <c r="DD105" t="s">
        <v>3</v>
      </c>
      <c r="DE105" t="s">
        <v>3</v>
      </c>
      <c r="DF105">
        <f>ROUND(ROUND(AE105,2)*CX105,2)</f>
        <v>176.71</v>
      </c>
      <c r="DG105">
        <f t="shared" si="37"/>
        <v>0</v>
      </c>
      <c r="DH105">
        <f t="shared" si="9"/>
        <v>0</v>
      </c>
      <c r="DI105">
        <f t="shared" si="10"/>
        <v>0</v>
      </c>
      <c r="DJ105">
        <f t="shared" si="41"/>
        <v>176.71</v>
      </c>
      <c r="DK105">
        <v>1</v>
      </c>
      <c r="DL105" t="s">
        <v>3</v>
      </c>
      <c r="DM105">
        <v>0</v>
      </c>
      <c r="DN105" t="s">
        <v>3</v>
      </c>
      <c r="DO105">
        <v>0</v>
      </c>
    </row>
    <row r="106" spans="1:119" x14ac:dyDescent="0.2">
      <c r="A106">
        <f>ROW(Source!A126)</f>
        <v>126</v>
      </c>
      <c r="B106">
        <v>92701116</v>
      </c>
      <c r="C106">
        <v>92701330</v>
      </c>
      <c r="D106">
        <v>89555332</v>
      </c>
      <c r="E106">
        <v>1</v>
      </c>
      <c r="F106">
        <v>1</v>
      </c>
      <c r="G106">
        <v>1</v>
      </c>
      <c r="H106">
        <v>3</v>
      </c>
      <c r="I106" t="s">
        <v>529</v>
      </c>
      <c r="J106" t="s">
        <v>530</v>
      </c>
      <c r="K106" t="s">
        <v>531</v>
      </c>
      <c r="L106">
        <v>1348</v>
      </c>
      <c r="N106">
        <v>1009</v>
      </c>
      <c r="O106" t="s">
        <v>125</v>
      </c>
      <c r="P106" t="s">
        <v>125</v>
      </c>
      <c r="Q106">
        <v>1000</v>
      </c>
      <c r="W106">
        <v>0</v>
      </c>
      <c r="X106">
        <v>601473952</v>
      </c>
      <c r="Y106">
        <f t="shared" si="29"/>
        <v>1.1999999999999999E-3</v>
      </c>
      <c r="AA106">
        <v>4810.5</v>
      </c>
      <c r="AB106">
        <v>0</v>
      </c>
      <c r="AC106">
        <v>0</v>
      </c>
      <c r="AD106">
        <v>0</v>
      </c>
      <c r="AE106">
        <v>3616.92</v>
      </c>
      <c r="AF106">
        <v>0</v>
      </c>
      <c r="AG106">
        <v>0</v>
      </c>
      <c r="AH106">
        <v>0</v>
      </c>
      <c r="AI106">
        <v>1.33</v>
      </c>
      <c r="AJ106">
        <v>1</v>
      </c>
      <c r="AK106">
        <v>1</v>
      </c>
      <c r="AL106">
        <v>1</v>
      </c>
      <c r="AM106">
        <v>2</v>
      </c>
      <c r="AN106">
        <v>0</v>
      </c>
      <c r="AO106">
        <v>0</v>
      </c>
      <c r="AP106">
        <v>0</v>
      </c>
      <c r="AQ106">
        <v>1</v>
      </c>
      <c r="AR106">
        <v>0</v>
      </c>
      <c r="AS106" t="s">
        <v>3</v>
      </c>
      <c r="AT106">
        <v>1.1999999999999999E-3</v>
      </c>
      <c r="AU106" t="s">
        <v>3</v>
      </c>
      <c r="AV106">
        <v>0</v>
      </c>
      <c r="AW106">
        <v>2</v>
      </c>
      <c r="AX106">
        <v>92701373</v>
      </c>
      <c r="AY106">
        <v>1</v>
      </c>
      <c r="AZ106">
        <v>0</v>
      </c>
      <c r="BA106">
        <v>105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4.3403039999999997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1</v>
      </c>
      <c r="BQ106">
        <v>4.3403039999999997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1</v>
      </c>
      <c r="CV106">
        <v>0</v>
      </c>
      <c r="CW106">
        <v>0</v>
      </c>
      <c r="CX106">
        <f>ROUND(Y106*Source!I126,7)</f>
        <v>1.1999999999999999E-3</v>
      </c>
      <c r="CY106">
        <f t="shared" si="38"/>
        <v>4810.5</v>
      </c>
      <c r="CZ106">
        <f t="shared" si="39"/>
        <v>3616.92</v>
      </c>
      <c r="DA106">
        <f t="shared" si="40"/>
        <v>1.33</v>
      </c>
      <c r="DB106">
        <f t="shared" si="30"/>
        <v>4.34</v>
      </c>
      <c r="DC106">
        <f t="shared" si="31"/>
        <v>0</v>
      </c>
      <c r="DD106" t="s">
        <v>3</v>
      </c>
      <c r="DE106" t="s">
        <v>3</v>
      </c>
      <c r="DF106">
        <f t="shared" ref="DF106:DF114" si="42">ROUND(ROUND(AE106*AI106,2)*CX106,2)</f>
        <v>5.77</v>
      </c>
      <c r="DG106">
        <f t="shared" si="37"/>
        <v>0</v>
      </c>
      <c r="DH106">
        <f t="shared" si="9"/>
        <v>0</v>
      </c>
      <c r="DI106">
        <f t="shared" si="10"/>
        <v>0</v>
      </c>
      <c r="DJ106">
        <f t="shared" si="41"/>
        <v>5.77</v>
      </c>
      <c r="DK106">
        <v>0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ROW(Source!A126)</f>
        <v>126</v>
      </c>
      <c r="B107">
        <v>92701116</v>
      </c>
      <c r="C107">
        <v>92701330</v>
      </c>
      <c r="D107">
        <v>89555564</v>
      </c>
      <c r="E107">
        <v>1</v>
      </c>
      <c r="F107">
        <v>1</v>
      </c>
      <c r="G107">
        <v>1</v>
      </c>
      <c r="H107">
        <v>3</v>
      </c>
      <c r="I107" t="s">
        <v>532</v>
      </c>
      <c r="J107" t="s">
        <v>533</v>
      </c>
      <c r="K107" t="s">
        <v>534</v>
      </c>
      <c r="L107">
        <v>1346</v>
      </c>
      <c r="N107">
        <v>1009</v>
      </c>
      <c r="O107" t="s">
        <v>223</v>
      </c>
      <c r="P107" t="s">
        <v>223</v>
      </c>
      <c r="Q107">
        <v>1</v>
      </c>
      <c r="W107">
        <v>0</v>
      </c>
      <c r="X107">
        <v>-467571824</v>
      </c>
      <c r="Y107">
        <f t="shared" si="29"/>
        <v>0.01</v>
      </c>
      <c r="AA107">
        <v>114.96</v>
      </c>
      <c r="AB107">
        <v>0</v>
      </c>
      <c r="AC107">
        <v>0</v>
      </c>
      <c r="AD107">
        <v>0</v>
      </c>
      <c r="AE107">
        <v>147.38</v>
      </c>
      <c r="AF107">
        <v>0</v>
      </c>
      <c r="AG107">
        <v>0</v>
      </c>
      <c r="AH107">
        <v>0</v>
      </c>
      <c r="AI107">
        <v>0.78</v>
      </c>
      <c r="AJ107">
        <v>1</v>
      </c>
      <c r="AK107">
        <v>1</v>
      </c>
      <c r="AL107">
        <v>1</v>
      </c>
      <c r="AM107">
        <v>2</v>
      </c>
      <c r="AN107">
        <v>0</v>
      </c>
      <c r="AO107">
        <v>0</v>
      </c>
      <c r="AP107">
        <v>0</v>
      </c>
      <c r="AQ107">
        <v>1</v>
      </c>
      <c r="AR107">
        <v>0</v>
      </c>
      <c r="AS107" t="s">
        <v>3</v>
      </c>
      <c r="AT107">
        <v>0.01</v>
      </c>
      <c r="AU107" t="s">
        <v>3</v>
      </c>
      <c r="AV107">
        <v>0</v>
      </c>
      <c r="AW107">
        <v>2</v>
      </c>
      <c r="AX107">
        <v>92701374</v>
      </c>
      <c r="AY107">
        <v>1</v>
      </c>
      <c r="AZ107">
        <v>0</v>
      </c>
      <c r="BA107">
        <v>106</v>
      </c>
      <c r="BB107">
        <v>1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1.4738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1</v>
      </c>
      <c r="BQ107">
        <v>1.4738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1</v>
      </c>
      <c r="CV107">
        <v>0</v>
      </c>
      <c r="CW107">
        <v>0</v>
      </c>
      <c r="CX107">
        <f>ROUND(Y107*Source!I126,7)</f>
        <v>0.01</v>
      </c>
      <c r="CY107">
        <f t="shared" si="38"/>
        <v>114.96</v>
      </c>
      <c r="CZ107">
        <f t="shared" si="39"/>
        <v>147.38</v>
      </c>
      <c r="DA107">
        <f t="shared" si="40"/>
        <v>0.78</v>
      </c>
      <c r="DB107">
        <f t="shared" si="30"/>
        <v>1.47</v>
      </c>
      <c r="DC107">
        <f t="shared" si="31"/>
        <v>0</v>
      </c>
      <c r="DD107" t="s">
        <v>3</v>
      </c>
      <c r="DE107" t="s">
        <v>3</v>
      </c>
      <c r="DF107">
        <f t="shared" si="42"/>
        <v>1.1499999999999999</v>
      </c>
      <c r="DG107">
        <f t="shared" si="37"/>
        <v>0</v>
      </c>
      <c r="DH107">
        <f t="shared" si="9"/>
        <v>0</v>
      </c>
      <c r="DI107">
        <f t="shared" si="10"/>
        <v>0</v>
      </c>
      <c r="DJ107">
        <f t="shared" si="41"/>
        <v>1.1499999999999999</v>
      </c>
      <c r="DK107">
        <v>0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ROW(Source!A126)</f>
        <v>126</v>
      </c>
      <c r="B108">
        <v>92701116</v>
      </c>
      <c r="C108">
        <v>92701330</v>
      </c>
      <c r="D108">
        <v>89555589</v>
      </c>
      <c r="E108">
        <v>1</v>
      </c>
      <c r="F108">
        <v>1</v>
      </c>
      <c r="G108">
        <v>1</v>
      </c>
      <c r="H108">
        <v>3</v>
      </c>
      <c r="I108" t="s">
        <v>535</v>
      </c>
      <c r="J108" t="s">
        <v>536</v>
      </c>
      <c r="K108" t="s">
        <v>537</v>
      </c>
      <c r="L108">
        <v>1346</v>
      </c>
      <c r="N108">
        <v>1009</v>
      </c>
      <c r="O108" t="s">
        <v>223</v>
      </c>
      <c r="P108" t="s">
        <v>223</v>
      </c>
      <c r="Q108">
        <v>1</v>
      </c>
      <c r="W108">
        <v>0</v>
      </c>
      <c r="X108">
        <v>-132069187</v>
      </c>
      <c r="Y108">
        <f t="shared" si="29"/>
        <v>0.71</v>
      </c>
      <c r="AA108">
        <v>116.11</v>
      </c>
      <c r="AB108">
        <v>0</v>
      </c>
      <c r="AC108">
        <v>0</v>
      </c>
      <c r="AD108">
        <v>0</v>
      </c>
      <c r="AE108">
        <v>148.86000000000001</v>
      </c>
      <c r="AF108">
        <v>0</v>
      </c>
      <c r="AG108">
        <v>0</v>
      </c>
      <c r="AH108">
        <v>0</v>
      </c>
      <c r="AI108">
        <v>0.78</v>
      </c>
      <c r="AJ108">
        <v>1</v>
      </c>
      <c r="AK108">
        <v>1</v>
      </c>
      <c r="AL108">
        <v>1</v>
      </c>
      <c r="AM108">
        <v>2</v>
      </c>
      <c r="AN108">
        <v>0</v>
      </c>
      <c r="AO108">
        <v>0</v>
      </c>
      <c r="AP108">
        <v>0</v>
      </c>
      <c r="AQ108">
        <v>1</v>
      </c>
      <c r="AR108">
        <v>0</v>
      </c>
      <c r="AS108" t="s">
        <v>3</v>
      </c>
      <c r="AT108">
        <v>0.71</v>
      </c>
      <c r="AU108" t="s">
        <v>3</v>
      </c>
      <c r="AV108">
        <v>0</v>
      </c>
      <c r="AW108">
        <v>2</v>
      </c>
      <c r="AX108">
        <v>92701375</v>
      </c>
      <c r="AY108">
        <v>1</v>
      </c>
      <c r="AZ108">
        <v>0</v>
      </c>
      <c r="BA108">
        <v>107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105.6906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1</v>
      </c>
      <c r="BQ108">
        <v>105.6906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1</v>
      </c>
      <c r="CV108">
        <v>0</v>
      </c>
      <c r="CW108">
        <v>0</v>
      </c>
      <c r="CX108">
        <f>ROUND(Y108*Source!I126,7)</f>
        <v>0.71</v>
      </c>
      <c r="CY108">
        <f t="shared" si="38"/>
        <v>116.11</v>
      </c>
      <c r="CZ108">
        <f t="shared" si="39"/>
        <v>148.86000000000001</v>
      </c>
      <c r="DA108">
        <f t="shared" si="40"/>
        <v>0.78</v>
      </c>
      <c r="DB108">
        <f t="shared" si="30"/>
        <v>105.69</v>
      </c>
      <c r="DC108">
        <f t="shared" si="31"/>
        <v>0</v>
      </c>
      <c r="DD108" t="s">
        <v>3</v>
      </c>
      <c r="DE108" t="s">
        <v>3</v>
      </c>
      <c r="DF108">
        <f t="shared" si="42"/>
        <v>82.44</v>
      </c>
      <c r="DG108">
        <f t="shared" si="37"/>
        <v>0</v>
      </c>
      <c r="DH108">
        <f t="shared" si="9"/>
        <v>0</v>
      </c>
      <c r="DI108">
        <f t="shared" si="10"/>
        <v>0</v>
      </c>
      <c r="DJ108">
        <f t="shared" si="41"/>
        <v>82.44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ROW(Source!A126)</f>
        <v>126</v>
      </c>
      <c r="B109">
        <v>92701116</v>
      </c>
      <c r="C109">
        <v>92701330</v>
      </c>
      <c r="D109">
        <v>89555591</v>
      </c>
      <c r="E109">
        <v>1</v>
      </c>
      <c r="F109">
        <v>1</v>
      </c>
      <c r="G109">
        <v>1</v>
      </c>
      <c r="H109">
        <v>3</v>
      </c>
      <c r="I109" t="s">
        <v>538</v>
      </c>
      <c r="J109" t="s">
        <v>539</v>
      </c>
      <c r="K109" t="s">
        <v>540</v>
      </c>
      <c r="L109">
        <v>1346</v>
      </c>
      <c r="N109">
        <v>1009</v>
      </c>
      <c r="O109" t="s">
        <v>223</v>
      </c>
      <c r="P109" t="s">
        <v>223</v>
      </c>
      <c r="Q109">
        <v>1</v>
      </c>
      <c r="W109">
        <v>0</v>
      </c>
      <c r="X109">
        <v>-957022047</v>
      </c>
      <c r="Y109">
        <f t="shared" si="29"/>
        <v>3.6</v>
      </c>
      <c r="AA109">
        <v>173.22</v>
      </c>
      <c r="AB109">
        <v>0</v>
      </c>
      <c r="AC109">
        <v>0</v>
      </c>
      <c r="AD109">
        <v>0</v>
      </c>
      <c r="AE109">
        <v>222.08</v>
      </c>
      <c r="AF109">
        <v>0</v>
      </c>
      <c r="AG109">
        <v>0</v>
      </c>
      <c r="AH109">
        <v>0</v>
      </c>
      <c r="AI109">
        <v>0.78</v>
      </c>
      <c r="AJ109">
        <v>1</v>
      </c>
      <c r="AK109">
        <v>1</v>
      </c>
      <c r="AL109">
        <v>1</v>
      </c>
      <c r="AM109">
        <v>2</v>
      </c>
      <c r="AN109">
        <v>0</v>
      </c>
      <c r="AO109">
        <v>0</v>
      </c>
      <c r="AP109">
        <v>0</v>
      </c>
      <c r="AQ109">
        <v>1</v>
      </c>
      <c r="AR109">
        <v>0</v>
      </c>
      <c r="AS109" t="s">
        <v>3</v>
      </c>
      <c r="AT109">
        <v>3.6</v>
      </c>
      <c r="AU109" t="s">
        <v>3</v>
      </c>
      <c r="AV109">
        <v>0</v>
      </c>
      <c r="AW109">
        <v>2</v>
      </c>
      <c r="AX109">
        <v>92701376</v>
      </c>
      <c r="AY109">
        <v>1</v>
      </c>
      <c r="AZ109">
        <v>0</v>
      </c>
      <c r="BA109">
        <v>108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799.48800000000006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1</v>
      </c>
      <c r="BQ109">
        <v>799.48800000000006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1</v>
      </c>
      <c r="CV109">
        <v>0</v>
      </c>
      <c r="CW109">
        <v>0</v>
      </c>
      <c r="CX109">
        <f>ROUND(Y109*Source!I126,7)</f>
        <v>3.6</v>
      </c>
      <c r="CY109">
        <f t="shared" si="38"/>
        <v>173.22</v>
      </c>
      <c r="CZ109">
        <f t="shared" si="39"/>
        <v>222.08</v>
      </c>
      <c r="DA109">
        <f t="shared" si="40"/>
        <v>0.78</v>
      </c>
      <c r="DB109">
        <f t="shared" si="30"/>
        <v>799.49</v>
      </c>
      <c r="DC109">
        <f t="shared" si="31"/>
        <v>0</v>
      </c>
      <c r="DD109" t="s">
        <v>3</v>
      </c>
      <c r="DE109" t="s">
        <v>3</v>
      </c>
      <c r="DF109">
        <f t="shared" si="42"/>
        <v>623.59</v>
      </c>
      <c r="DG109">
        <f t="shared" si="37"/>
        <v>0</v>
      </c>
      <c r="DH109">
        <f t="shared" si="9"/>
        <v>0</v>
      </c>
      <c r="DI109">
        <f t="shared" si="10"/>
        <v>0</v>
      </c>
      <c r="DJ109">
        <f t="shared" si="41"/>
        <v>623.59</v>
      </c>
      <c r="DK109">
        <v>0</v>
      </c>
      <c r="DL109" t="s">
        <v>3</v>
      </c>
      <c r="DM109">
        <v>0</v>
      </c>
      <c r="DN109" t="s">
        <v>3</v>
      </c>
      <c r="DO109">
        <v>0</v>
      </c>
    </row>
    <row r="110" spans="1:119" x14ac:dyDescent="0.2">
      <c r="A110">
        <f>ROW(Source!A126)</f>
        <v>126</v>
      </c>
      <c r="B110">
        <v>92701116</v>
      </c>
      <c r="C110">
        <v>92701330</v>
      </c>
      <c r="D110">
        <v>89557501</v>
      </c>
      <c r="E110">
        <v>1</v>
      </c>
      <c r="F110">
        <v>1</v>
      </c>
      <c r="G110">
        <v>1</v>
      </c>
      <c r="H110">
        <v>3</v>
      </c>
      <c r="I110" t="s">
        <v>541</v>
      </c>
      <c r="J110" t="s">
        <v>542</v>
      </c>
      <c r="K110" t="s">
        <v>543</v>
      </c>
      <c r="L110">
        <v>1327</v>
      </c>
      <c r="N110">
        <v>1005</v>
      </c>
      <c r="O110" t="s">
        <v>544</v>
      </c>
      <c r="P110" t="s">
        <v>544</v>
      </c>
      <c r="Q110">
        <v>1</v>
      </c>
      <c r="W110">
        <v>0</v>
      </c>
      <c r="X110">
        <v>-1529420785</v>
      </c>
      <c r="Y110">
        <f t="shared" si="29"/>
        <v>0.32</v>
      </c>
      <c r="AA110">
        <v>24.24</v>
      </c>
      <c r="AB110">
        <v>0</v>
      </c>
      <c r="AC110">
        <v>0</v>
      </c>
      <c r="AD110">
        <v>0</v>
      </c>
      <c r="AE110">
        <v>15.74</v>
      </c>
      <c r="AF110">
        <v>0</v>
      </c>
      <c r="AG110">
        <v>0</v>
      </c>
      <c r="AH110">
        <v>0</v>
      </c>
      <c r="AI110">
        <v>1.54</v>
      </c>
      <c r="AJ110">
        <v>1</v>
      </c>
      <c r="AK110">
        <v>1</v>
      </c>
      <c r="AL110">
        <v>1</v>
      </c>
      <c r="AM110">
        <v>2</v>
      </c>
      <c r="AN110">
        <v>0</v>
      </c>
      <c r="AO110">
        <v>0</v>
      </c>
      <c r="AP110">
        <v>0</v>
      </c>
      <c r="AQ110">
        <v>1</v>
      </c>
      <c r="AR110">
        <v>0</v>
      </c>
      <c r="AS110" t="s">
        <v>3</v>
      </c>
      <c r="AT110">
        <v>0.32</v>
      </c>
      <c r="AU110" t="s">
        <v>3</v>
      </c>
      <c r="AV110">
        <v>0</v>
      </c>
      <c r="AW110">
        <v>2</v>
      </c>
      <c r="AX110">
        <v>92701377</v>
      </c>
      <c r="AY110">
        <v>1</v>
      </c>
      <c r="AZ110">
        <v>0</v>
      </c>
      <c r="BA110">
        <v>109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5.0368000000000004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1</v>
      </c>
      <c r="BQ110">
        <v>5.0368000000000004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1</v>
      </c>
      <c r="CV110">
        <v>0</v>
      </c>
      <c r="CW110">
        <v>0</v>
      </c>
      <c r="CX110">
        <f>ROUND(Y110*Source!I126,7)</f>
        <v>0.32</v>
      </c>
      <c r="CY110">
        <f t="shared" si="38"/>
        <v>24.24</v>
      </c>
      <c r="CZ110">
        <f t="shared" si="39"/>
        <v>15.74</v>
      </c>
      <c r="DA110">
        <f t="shared" si="40"/>
        <v>1.54</v>
      </c>
      <c r="DB110">
        <f t="shared" si="30"/>
        <v>5.04</v>
      </c>
      <c r="DC110">
        <f t="shared" si="31"/>
        <v>0</v>
      </c>
      <c r="DD110" t="s">
        <v>3</v>
      </c>
      <c r="DE110" t="s">
        <v>3</v>
      </c>
      <c r="DF110">
        <f t="shared" si="42"/>
        <v>7.76</v>
      </c>
      <c r="DG110">
        <f t="shared" si="37"/>
        <v>0</v>
      </c>
      <c r="DH110">
        <f t="shared" si="9"/>
        <v>0</v>
      </c>
      <c r="DI110">
        <f t="shared" si="10"/>
        <v>0</v>
      </c>
      <c r="DJ110">
        <f t="shared" si="41"/>
        <v>7.76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ROW(Source!A126)</f>
        <v>126</v>
      </c>
      <c r="B111">
        <v>92701116</v>
      </c>
      <c r="C111">
        <v>92701330</v>
      </c>
      <c r="D111">
        <v>89561557</v>
      </c>
      <c r="E111">
        <v>1</v>
      </c>
      <c r="F111">
        <v>1</v>
      </c>
      <c r="G111">
        <v>1</v>
      </c>
      <c r="H111">
        <v>3</v>
      </c>
      <c r="I111" t="s">
        <v>545</v>
      </c>
      <c r="J111" t="s">
        <v>546</v>
      </c>
      <c r="K111" t="s">
        <v>547</v>
      </c>
      <c r="L111">
        <v>1348</v>
      </c>
      <c r="N111">
        <v>1009</v>
      </c>
      <c r="O111" t="s">
        <v>125</v>
      </c>
      <c r="P111" t="s">
        <v>125</v>
      </c>
      <c r="Q111">
        <v>1000</v>
      </c>
      <c r="W111">
        <v>0</v>
      </c>
      <c r="X111">
        <v>1688481405</v>
      </c>
      <c r="Y111">
        <f t="shared" si="29"/>
        <v>0.02</v>
      </c>
      <c r="AA111">
        <v>136862.45000000001</v>
      </c>
      <c r="AB111">
        <v>0</v>
      </c>
      <c r="AC111">
        <v>0</v>
      </c>
      <c r="AD111">
        <v>0</v>
      </c>
      <c r="AE111">
        <v>105278.81</v>
      </c>
      <c r="AF111">
        <v>0</v>
      </c>
      <c r="AG111">
        <v>0</v>
      </c>
      <c r="AH111">
        <v>0</v>
      </c>
      <c r="AI111">
        <v>1.3</v>
      </c>
      <c r="AJ111">
        <v>1</v>
      </c>
      <c r="AK111">
        <v>1</v>
      </c>
      <c r="AL111">
        <v>1</v>
      </c>
      <c r="AM111">
        <v>2</v>
      </c>
      <c r="AN111">
        <v>0</v>
      </c>
      <c r="AO111">
        <v>0</v>
      </c>
      <c r="AP111">
        <v>0</v>
      </c>
      <c r="AQ111">
        <v>1</v>
      </c>
      <c r="AR111">
        <v>0</v>
      </c>
      <c r="AS111" t="s">
        <v>3</v>
      </c>
      <c r="AT111">
        <v>0.02</v>
      </c>
      <c r="AU111" t="s">
        <v>3</v>
      </c>
      <c r="AV111">
        <v>0</v>
      </c>
      <c r="AW111">
        <v>2</v>
      </c>
      <c r="AX111">
        <v>92701378</v>
      </c>
      <c r="AY111">
        <v>1</v>
      </c>
      <c r="AZ111">
        <v>0</v>
      </c>
      <c r="BA111">
        <v>110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2105.5762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2105.5762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1</v>
      </c>
      <c r="CV111">
        <v>0</v>
      </c>
      <c r="CW111">
        <v>0</v>
      </c>
      <c r="CX111">
        <f>ROUND(Y111*Source!I126,7)</f>
        <v>0.02</v>
      </c>
      <c r="CY111">
        <f t="shared" si="38"/>
        <v>136862.45000000001</v>
      </c>
      <c r="CZ111">
        <f t="shared" si="39"/>
        <v>105278.81</v>
      </c>
      <c r="DA111">
        <f t="shared" si="40"/>
        <v>1.3</v>
      </c>
      <c r="DB111">
        <f t="shared" si="30"/>
        <v>2105.58</v>
      </c>
      <c r="DC111">
        <f t="shared" si="31"/>
        <v>0</v>
      </c>
      <c r="DD111" t="s">
        <v>3</v>
      </c>
      <c r="DE111" t="s">
        <v>3</v>
      </c>
      <c r="DF111">
        <f t="shared" si="42"/>
        <v>2737.25</v>
      </c>
      <c r="DG111">
        <f t="shared" si="37"/>
        <v>0</v>
      </c>
      <c r="DH111">
        <f t="shared" si="9"/>
        <v>0</v>
      </c>
      <c r="DI111">
        <f t="shared" si="10"/>
        <v>0</v>
      </c>
      <c r="DJ111">
        <f t="shared" si="41"/>
        <v>2737.25</v>
      </c>
      <c r="DK111">
        <v>0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ROW(Source!A126)</f>
        <v>126</v>
      </c>
      <c r="B112">
        <v>92701116</v>
      </c>
      <c r="C112">
        <v>92701330</v>
      </c>
      <c r="D112">
        <v>89563536</v>
      </c>
      <c r="E112">
        <v>1</v>
      </c>
      <c r="F112">
        <v>1</v>
      </c>
      <c r="G112">
        <v>1</v>
      </c>
      <c r="H112">
        <v>3</v>
      </c>
      <c r="I112" t="s">
        <v>548</v>
      </c>
      <c r="J112" t="s">
        <v>549</v>
      </c>
      <c r="K112" t="s">
        <v>550</v>
      </c>
      <c r="L112">
        <v>1346</v>
      </c>
      <c r="N112">
        <v>1009</v>
      </c>
      <c r="O112" t="s">
        <v>223</v>
      </c>
      <c r="P112" t="s">
        <v>223</v>
      </c>
      <c r="Q112">
        <v>1</v>
      </c>
      <c r="W112">
        <v>0</v>
      </c>
      <c r="X112">
        <v>-1773125997</v>
      </c>
      <c r="Y112">
        <f t="shared" si="29"/>
        <v>1.2E-2</v>
      </c>
      <c r="AA112">
        <v>100.26</v>
      </c>
      <c r="AB112">
        <v>0</v>
      </c>
      <c r="AC112">
        <v>0</v>
      </c>
      <c r="AD112">
        <v>0</v>
      </c>
      <c r="AE112">
        <v>106.66</v>
      </c>
      <c r="AF112">
        <v>0</v>
      </c>
      <c r="AG112">
        <v>0</v>
      </c>
      <c r="AH112">
        <v>0</v>
      </c>
      <c r="AI112">
        <v>0.94</v>
      </c>
      <c r="AJ112">
        <v>1</v>
      </c>
      <c r="AK112">
        <v>1</v>
      </c>
      <c r="AL112">
        <v>1</v>
      </c>
      <c r="AM112">
        <v>2</v>
      </c>
      <c r="AN112">
        <v>0</v>
      </c>
      <c r="AO112">
        <v>0</v>
      </c>
      <c r="AP112">
        <v>0</v>
      </c>
      <c r="AQ112">
        <v>1</v>
      </c>
      <c r="AR112">
        <v>0</v>
      </c>
      <c r="AS112" t="s">
        <v>3</v>
      </c>
      <c r="AT112">
        <v>1.2E-2</v>
      </c>
      <c r="AU112" t="s">
        <v>3</v>
      </c>
      <c r="AV112">
        <v>0</v>
      </c>
      <c r="AW112">
        <v>2</v>
      </c>
      <c r="AX112">
        <v>92701379</v>
      </c>
      <c r="AY112">
        <v>1</v>
      </c>
      <c r="AZ112">
        <v>0</v>
      </c>
      <c r="BA112">
        <v>111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1.2799199999999999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</v>
      </c>
      <c r="BQ112">
        <v>1.2799199999999999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1</v>
      </c>
      <c r="CV112">
        <v>0</v>
      </c>
      <c r="CW112">
        <v>0</v>
      </c>
      <c r="CX112">
        <f>ROUND(Y112*Source!I126,7)</f>
        <v>1.2E-2</v>
      </c>
      <c r="CY112">
        <f t="shared" si="38"/>
        <v>100.26</v>
      </c>
      <c r="CZ112">
        <f t="shared" si="39"/>
        <v>106.66</v>
      </c>
      <c r="DA112">
        <f t="shared" si="40"/>
        <v>0.94</v>
      </c>
      <c r="DB112">
        <f t="shared" si="30"/>
        <v>1.28</v>
      </c>
      <c r="DC112">
        <f t="shared" si="31"/>
        <v>0</v>
      </c>
      <c r="DD112" t="s">
        <v>3</v>
      </c>
      <c r="DE112" t="s">
        <v>3</v>
      </c>
      <c r="DF112">
        <f t="shared" si="42"/>
        <v>1.2</v>
      </c>
      <c r="DG112">
        <f t="shared" si="37"/>
        <v>0</v>
      </c>
      <c r="DH112">
        <f t="shared" si="9"/>
        <v>0</v>
      </c>
      <c r="DI112">
        <f t="shared" si="10"/>
        <v>0</v>
      </c>
      <c r="DJ112">
        <f t="shared" si="41"/>
        <v>1.2</v>
      </c>
      <c r="DK112">
        <v>0</v>
      </c>
      <c r="DL112" t="s">
        <v>3</v>
      </c>
      <c r="DM112">
        <v>0</v>
      </c>
      <c r="DN112" t="s">
        <v>3</v>
      </c>
      <c r="DO112">
        <v>0</v>
      </c>
    </row>
    <row r="113" spans="1:119" x14ac:dyDescent="0.2">
      <c r="A113">
        <f>ROW(Source!A126)</f>
        <v>126</v>
      </c>
      <c r="B113">
        <v>92701116</v>
      </c>
      <c r="C113">
        <v>92701330</v>
      </c>
      <c r="D113">
        <v>89573561</v>
      </c>
      <c r="E113">
        <v>1</v>
      </c>
      <c r="F113">
        <v>1</v>
      </c>
      <c r="G113">
        <v>1</v>
      </c>
      <c r="H113">
        <v>3</v>
      </c>
      <c r="I113" t="s">
        <v>551</v>
      </c>
      <c r="J113" t="s">
        <v>552</v>
      </c>
      <c r="K113" t="s">
        <v>553</v>
      </c>
      <c r="L113">
        <v>1346</v>
      </c>
      <c r="N113">
        <v>1009</v>
      </c>
      <c r="O113" t="s">
        <v>223</v>
      </c>
      <c r="P113" t="s">
        <v>223</v>
      </c>
      <c r="Q113">
        <v>1</v>
      </c>
      <c r="W113">
        <v>0</v>
      </c>
      <c r="X113">
        <v>1645087574</v>
      </c>
      <c r="Y113">
        <f t="shared" si="29"/>
        <v>0.02</v>
      </c>
      <c r="AA113">
        <v>9994.9</v>
      </c>
      <c r="AB113">
        <v>0</v>
      </c>
      <c r="AC113">
        <v>0</v>
      </c>
      <c r="AD113">
        <v>0</v>
      </c>
      <c r="AE113">
        <v>8329.08</v>
      </c>
      <c r="AF113">
        <v>0</v>
      </c>
      <c r="AG113">
        <v>0</v>
      </c>
      <c r="AH113">
        <v>0</v>
      </c>
      <c r="AI113">
        <v>1.2</v>
      </c>
      <c r="AJ113">
        <v>1</v>
      </c>
      <c r="AK113">
        <v>1</v>
      </c>
      <c r="AL113">
        <v>1</v>
      </c>
      <c r="AM113">
        <v>2</v>
      </c>
      <c r="AN113">
        <v>0</v>
      </c>
      <c r="AO113">
        <v>0</v>
      </c>
      <c r="AP113">
        <v>0</v>
      </c>
      <c r="AQ113">
        <v>1</v>
      </c>
      <c r="AR113">
        <v>0</v>
      </c>
      <c r="AS113" t="s">
        <v>3</v>
      </c>
      <c r="AT113">
        <v>0.02</v>
      </c>
      <c r="AU113" t="s">
        <v>3</v>
      </c>
      <c r="AV113">
        <v>0</v>
      </c>
      <c r="AW113">
        <v>2</v>
      </c>
      <c r="AX113">
        <v>92701380</v>
      </c>
      <c r="AY113">
        <v>1</v>
      </c>
      <c r="AZ113">
        <v>0</v>
      </c>
      <c r="BA113">
        <v>112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166.58160000000001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1</v>
      </c>
      <c r="BQ113">
        <v>166.58160000000001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</v>
      </c>
      <c r="CV113">
        <v>0</v>
      </c>
      <c r="CW113">
        <v>0</v>
      </c>
      <c r="CX113">
        <f>ROUND(Y113*Source!I126,7)</f>
        <v>0.02</v>
      </c>
      <c r="CY113">
        <f t="shared" si="38"/>
        <v>9994.9</v>
      </c>
      <c r="CZ113">
        <f t="shared" si="39"/>
        <v>8329.08</v>
      </c>
      <c r="DA113">
        <f t="shared" si="40"/>
        <v>1.2</v>
      </c>
      <c r="DB113">
        <f t="shared" si="30"/>
        <v>166.58</v>
      </c>
      <c r="DC113">
        <f t="shared" si="31"/>
        <v>0</v>
      </c>
      <c r="DD113" t="s">
        <v>3</v>
      </c>
      <c r="DE113" t="s">
        <v>3</v>
      </c>
      <c r="DF113">
        <f t="shared" si="42"/>
        <v>199.9</v>
      </c>
      <c r="DG113">
        <f t="shared" si="37"/>
        <v>0</v>
      </c>
      <c r="DH113">
        <f t="shared" si="9"/>
        <v>0</v>
      </c>
      <c r="DI113">
        <f t="shared" si="10"/>
        <v>0</v>
      </c>
      <c r="DJ113">
        <f t="shared" si="41"/>
        <v>199.9</v>
      </c>
      <c r="DK113">
        <v>0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ROW(Source!A126)</f>
        <v>126</v>
      </c>
      <c r="B114">
        <v>92701116</v>
      </c>
      <c r="C114">
        <v>92701330</v>
      </c>
      <c r="D114">
        <v>89573934</v>
      </c>
      <c r="E114">
        <v>1</v>
      </c>
      <c r="F114">
        <v>1</v>
      </c>
      <c r="G114">
        <v>1</v>
      </c>
      <c r="H114">
        <v>3</v>
      </c>
      <c r="I114" t="s">
        <v>554</v>
      </c>
      <c r="J114" t="s">
        <v>555</v>
      </c>
      <c r="K114" t="s">
        <v>556</v>
      </c>
      <c r="L114">
        <v>1348</v>
      </c>
      <c r="N114">
        <v>1009</v>
      </c>
      <c r="O114" t="s">
        <v>125</v>
      </c>
      <c r="P114" t="s">
        <v>125</v>
      </c>
      <c r="Q114">
        <v>1000</v>
      </c>
      <c r="W114">
        <v>0</v>
      </c>
      <c r="X114">
        <v>-1697989274</v>
      </c>
      <c r="Y114">
        <f t="shared" si="29"/>
        <v>1E-4</v>
      </c>
      <c r="AA114">
        <v>155601.12</v>
      </c>
      <c r="AB114">
        <v>0</v>
      </c>
      <c r="AC114">
        <v>0</v>
      </c>
      <c r="AD114">
        <v>0</v>
      </c>
      <c r="AE114">
        <v>108056.33</v>
      </c>
      <c r="AF114">
        <v>0</v>
      </c>
      <c r="AG114">
        <v>0</v>
      </c>
      <c r="AH114">
        <v>0</v>
      </c>
      <c r="AI114">
        <v>1.44</v>
      </c>
      <c r="AJ114">
        <v>1</v>
      </c>
      <c r="AK114">
        <v>1</v>
      </c>
      <c r="AL114">
        <v>1</v>
      </c>
      <c r="AM114">
        <v>2</v>
      </c>
      <c r="AN114">
        <v>0</v>
      </c>
      <c r="AO114">
        <v>0</v>
      </c>
      <c r="AP114">
        <v>0</v>
      </c>
      <c r="AQ114">
        <v>1</v>
      </c>
      <c r="AR114">
        <v>0</v>
      </c>
      <c r="AS114" t="s">
        <v>3</v>
      </c>
      <c r="AT114">
        <v>1E-4</v>
      </c>
      <c r="AU114" t="s">
        <v>3</v>
      </c>
      <c r="AV114">
        <v>0</v>
      </c>
      <c r="AW114">
        <v>2</v>
      </c>
      <c r="AX114">
        <v>92701381</v>
      </c>
      <c r="AY114">
        <v>1</v>
      </c>
      <c r="AZ114">
        <v>0</v>
      </c>
      <c r="BA114">
        <v>113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10.805633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</v>
      </c>
      <c r="BQ114">
        <v>10.805633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1</v>
      </c>
      <c r="CV114">
        <v>0</v>
      </c>
      <c r="CW114">
        <v>0</v>
      </c>
      <c r="CX114">
        <f>ROUND(Y114*Source!I126,7)</f>
        <v>1E-4</v>
      </c>
      <c r="CY114">
        <f t="shared" si="38"/>
        <v>155601.12</v>
      </c>
      <c r="CZ114">
        <f t="shared" si="39"/>
        <v>108056.33</v>
      </c>
      <c r="DA114">
        <f t="shared" si="40"/>
        <v>1.44</v>
      </c>
      <c r="DB114">
        <f t="shared" si="30"/>
        <v>10.81</v>
      </c>
      <c r="DC114">
        <f t="shared" si="31"/>
        <v>0</v>
      </c>
      <c r="DD114" t="s">
        <v>3</v>
      </c>
      <c r="DE114" t="s">
        <v>3</v>
      </c>
      <c r="DF114">
        <f t="shared" si="42"/>
        <v>15.56</v>
      </c>
      <c r="DG114">
        <f t="shared" si="37"/>
        <v>0</v>
      </c>
      <c r="DH114">
        <f t="shared" si="9"/>
        <v>0</v>
      </c>
      <c r="DI114">
        <f t="shared" si="10"/>
        <v>0</v>
      </c>
      <c r="DJ114">
        <f t="shared" si="41"/>
        <v>15.56</v>
      </c>
      <c r="DK114">
        <v>0</v>
      </c>
      <c r="DL114" t="s">
        <v>3</v>
      </c>
      <c r="DM114">
        <v>0</v>
      </c>
      <c r="DN114" t="s">
        <v>3</v>
      </c>
      <c r="DO114">
        <v>0</v>
      </c>
    </row>
    <row r="115" spans="1:119" x14ac:dyDescent="0.2">
      <c r="A115">
        <f>ROW(Source!A126)</f>
        <v>126</v>
      </c>
      <c r="B115">
        <v>92701116</v>
      </c>
      <c r="C115">
        <v>92701330</v>
      </c>
      <c r="D115">
        <v>89486529</v>
      </c>
      <c r="E115">
        <v>117</v>
      </c>
      <c r="F115">
        <v>1</v>
      </c>
      <c r="G115">
        <v>1</v>
      </c>
      <c r="H115">
        <v>3</v>
      </c>
      <c r="I115" t="s">
        <v>139</v>
      </c>
      <c r="J115" t="s">
        <v>3</v>
      </c>
      <c r="K115" t="s">
        <v>140</v>
      </c>
      <c r="L115">
        <v>3277935</v>
      </c>
      <c r="N115">
        <v>1013</v>
      </c>
      <c r="O115" t="s">
        <v>141</v>
      </c>
      <c r="P115" t="s">
        <v>141</v>
      </c>
      <c r="Q115">
        <v>1</v>
      </c>
      <c r="W115">
        <v>0</v>
      </c>
      <c r="X115">
        <v>274903907</v>
      </c>
      <c r="Y115">
        <f t="shared" si="29"/>
        <v>2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 t="s">
        <v>3</v>
      </c>
      <c r="AT115">
        <v>2</v>
      </c>
      <c r="AU115" t="s">
        <v>3</v>
      </c>
      <c r="AV115">
        <v>0</v>
      </c>
      <c r="AW115">
        <v>2</v>
      </c>
      <c r="AX115">
        <v>92701382</v>
      </c>
      <c r="AY115">
        <v>1</v>
      </c>
      <c r="AZ115">
        <v>0</v>
      </c>
      <c r="BA115">
        <v>114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V115">
        <v>0</v>
      </c>
      <c r="CW115">
        <v>0</v>
      </c>
      <c r="CX115">
        <f>ROUND(Y115*Source!I126,7)</f>
        <v>2</v>
      </c>
      <c r="CY115">
        <f t="shared" si="38"/>
        <v>0</v>
      </c>
      <c r="CZ115">
        <f t="shared" si="39"/>
        <v>0</v>
      </c>
      <c r="DA115">
        <f t="shared" si="40"/>
        <v>1</v>
      </c>
      <c r="DB115">
        <f t="shared" si="30"/>
        <v>0</v>
      </c>
      <c r="DC115">
        <f t="shared" si="31"/>
        <v>0</v>
      </c>
      <c r="DD115" t="s">
        <v>3</v>
      </c>
      <c r="DE115" t="s">
        <v>3</v>
      </c>
      <c r="DF115">
        <f>ROUND(ROUND(AE115,2)*CX115,2)</f>
        <v>0</v>
      </c>
      <c r="DG115">
        <f t="shared" si="37"/>
        <v>0</v>
      </c>
      <c r="DH115">
        <f t="shared" si="9"/>
        <v>0</v>
      </c>
      <c r="DI115">
        <f t="shared" si="10"/>
        <v>0</v>
      </c>
      <c r="DJ115">
        <f t="shared" si="41"/>
        <v>0</v>
      </c>
      <c r="DK115">
        <v>0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ROW(Source!A163)</f>
        <v>163</v>
      </c>
      <c r="B116">
        <v>92701116</v>
      </c>
      <c r="C116">
        <v>92701394</v>
      </c>
      <c r="D116">
        <v>89480501</v>
      </c>
      <c r="E116">
        <v>117</v>
      </c>
      <c r="F116">
        <v>1</v>
      </c>
      <c r="G116">
        <v>1</v>
      </c>
      <c r="H116">
        <v>1</v>
      </c>
      <c r="I116" t="s">
        <v>439</v>
      </c>
      <c r="J116" t="s">
        <v>3</v>
      </c>
      <c r="K116" t="s">
        <v>440</v>
      </c>
      <c r="L116">
        <v>1191</v>
      </c>
      <c r="N116">
        <v>1013</v>
      </c>
      <c r="O116" t="s">
        <v>400</v>
      </c>
      <c r="P116" t="s">
        <v>400</v>
      </c>
      <c r="Q116">
        <v>1</v>
      </c>
      <c r="W116">
        <v>0</v>
      </c>
      <c r="X116">
        <v>-1833565283</v>
      </c>
      <c r="Y116">
        <f>(AT116*ROUND((0.15+1),7))</f>
        <v>75.094999999999985</v>
      </c>
      <c r="AA116">
        <v>0</v>
      </c>
      <c r="AB116">
        <v>0</v>
      </c>
      <c r="AC116">
        <v>0</v>
      </c>
      <c r="AD116">
        <v>641.22</v>
      </c>
      <c r="AE116">
        <v>0</v>
      </c>
      <c r="AF116">
        <v>0</v>
      </c>
      <c r="AG116">
        <v>0</v>
      </c>
      <c r="AH116">
        <v>641.22</v>
      </c>
      <c r="AI116">
        <v>1</v>
      </c>
      <c r="AJ116">
        <v>1</v>
      </c>
      <c r="AK116">
        <v>1</v>
      </c>
      <c r="AL116">
        <v>1</v>
      </c>
      <c r="AM116">
        <v>-2</v>
      </c>
      <c r="AN116">
        <v>0</v>
      </c>
      <c r="AO116">
        <v>0</v>
      </c>
      <c r="AP116">
        <v>1</v>
      </c>
      <c r="AQ116">
        <v>1</v>
      </c>
      <c r="AR116">
        <v>0</v>
      </c>
      <c r="AS116" t="s">
        <v>3</v>
      </c>
      <c r="AT116">
        <v>65.3</v>
      </c>
      <c r="AU116" t="s">
        <v>23</v>
      </c>
      <c r="AV116">
        <v>1</v>
      </c>
      <c r="AW116">
        <v>2</v>
      </c>
      <c r="AX116">
        <v>92701399</v>
      </c>
      <c r="AY116">
        <v>1</v>
      </c>
      <c r="AZ116">
        <v>0</v>
      </c>
      <c r="BA116">
        <v>115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41871.665999999997</v>
      </c>
      <c r="BN116">
        <v>65.3</v>
      </c>
      <c r="BO116">
        <v>0</v>
      </c>
      <c r="BP116">
        <v>1</v>
      </c>
      <c r="BQ116">
        <v>0</v>
      </c>
      <c r="BR116">
        <v>0</v>
      </c>
      <c r="BS116">
        <v>0</v>
      </c>
      <c r="BT116">
        <v>48152.4159</v>
      </c>
      <c r="BU116">
        <v>75.094999999999999</v>
      </c>
      <c r="BV116">
        <v>0</v>
      </c>
      <c r="BW116">
        <v>1</v>
      </c>
      <c r="CU116">
        <f>ROUND(AT116*Source!I163*AH116*AL116,2)</f>
        <v>2093.58</v>
      </c>
      <c r="CV116">
        <f>ROUND(Y116*Source!I163,7)</f>
        <v>3.75475</v>
      </c>
      <c r="CW116">
        <v>0</v>
      </c>
      <c r="CX116">
        <f>ROUND(Y116*Source!I163,7)</f>
        <v>3.75475</v>
      </c>
      <c r="CY116">
        <f>AD116</f>
        <v>641.22</v>
      </c>
      <c r="CZ116">
        <f>AH116</f>
        <v>641.22</v>
      </c>
      <c r="DA116">
        <f>AL116</f>
        <v>1</v>
      </c>
      <c r="DB116">
        <f>ROUND((ROUND(AT116*CZ116,2)*ROUND((0.15+1),7)),6)</f>
        <v>48152.4205</v>
      </c>
      <c r="DC116">
        <f>ROUND((ROUND(AT116*AG116,2)*ROUND((0.15+1),7)),6)</f>
        <v>0</v>
      </c>
      <c r="DD116" t="s">
        <v>3</v>
      </c>
      <c r="DE116" t="s">
        <v>3</v>
      </c>
      <c r="DF116">
        <f>ROUND(ROUND(AE116,2)*CX116,2)</f>
        <v>0</v>
      </c>
      <c r="DG116">
        <f t="shared" si="37"/>
        <v>0</v>
      </c>
      <c r="DH116">
        <f t="shared" si="9"/>
        <v>0</v>
      </c>
      <c r="DI116">
        <f t="shared" si="10"/>
        <v>2407.62</v>
      </c>
      <c r="DJ116">
        <f>DI116</f>
        <v>2407.62</v>
      </c>
      <c r="DK116">
        <v>1</v>
      </c>
      <c r="DL116" t="s">
        <v>3</v>
      </c>
      <c r="DM116">
        <v>0</v>
      </c>
      <c r="DN116" t="s">
        <v>3</v>
      </c>
      <c r="DO116">
        <v>0</v>
      </c>
    </row>
    <row r="117" spans="1:119" x14ac:dyDescent="0.2">
      <c r="A117">
        <f>ROW(Source!A163)</f>
        <v>163</v>
      </c>
      <c r="B117">
        <v>92701116</v>
      </c>
      <c r="C117">
        <v>92701394</v>
      </c>
      <c r="D117">
        <v>89488237</v>
      </c>
      <c r="E117">
        <v>1</v>
      </c>
      <c r="F117">
        <v>1</v>
      </c>
      <c r="G117">
        <v>1</v>
      </c>
      <c r="H117">
        <v>2</v>
      </c>
      <c r="I117" t="s">
        <v>557</v>
      </c>
      <c r="J117" t="s">
        <v>558</v>
      </c>
      <c r="K117" t="s">
        <v>559</v>
      </c>
      <c r="L117">
        <v>1368</v>
      </c>
      <c r="N117">
        <v>1011</v>
      </c>
      <c r="O117" t="s">
        <v>420</v>
      </c>
      <c r="P117" t="s">
        <v>420</v>
      </c>
      <c r="Q117">
        <v>1</v>
      </c>
      <c r="W117">
        <v>0</v>
      </c>
      <c r="X117">
        <v>-880363394</v>
      </c>
      <c r="Y117">
        <f>(AT117*ROUND((0.15+1),7))</f>
        <v>15.639999999999999</v>
      </c>
      <c r="AA117">
        <v>0</v>
      </c>
      <c r="AB117">
        <v>5.35</v>
      </c>
      <c r="AC117">
        <v>0</v>
      </c>
      <c r="AD117">
        <v>0</v>
      </c>
      <c r="AE117">
        <v>0</v>
      </c>
      <c r="AF117">
        <v>4.3499999999999996</v>
      </c>
      <c r="AG117">
        <v>0</v>
      </c>
      <c r="AH117">
        <v>0</v>
      </c>
      <c r="AI117">
        <v>1</v>
      </c>
      <c r="AJ117">
        <v>1.23</v>
      </c>
      <c r="AK117">
        <v>1</v>
      </c>
      <c r="AL117">
        <v>1</v>
      </c>
      <c r="AM117">
        <v>2</v>
      </c>
      <c r="AN117">
        <v>0</v>
      </c>
      <c r="AO117">
        <v>0</v>
      </c>
      <c r="AP117">
        <v>1</v>
      </c>
      <c r="AQ117">
        <v>1</v>
      </c>
      <c r="AR117">
        <v>0</v>
      </c>
      <c r="AS117" t="s">
        <v>3</v>
      </c>
      <c r="AT117">
        <v>13.6</v>
      </c>
      <c r="AU117" t="s">
        <v>23</v>
      </c>
      <c r="AV117">
        <v>1</v>
      </c>
      <c r="AW117">
        <v>2</v>
      </c>
      <c r="AX117">
        <v>92701400</v>
      </c>
      <c r="AY117">
        <v>1</v>
      </c>
      <c r="AZ117">
        <v>0</v>
      </c>
      <c r="BA117">
        <v>116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59.16</v>
      </c>
      <c r="BL117">
        <v>0</v>
      </c>
      <c r="BM117">
        <v>0</v>
      </c>
      <c r="BN117">
        <v>0</v>
      </c>
      <c r="BO117">
        <v>0</v>
      </c>
      <c r="BP117">
        <v>1</v>
      </c>
      <c r="BQ117">
        <v>0</v>
      </c>
      <c r="BR117">
        <v>68.033999999999992</v>
      </c>
      <c r="BS117">
        <v>0</v>
      </c>
      <c r="BT117">
        <v>0</v>
      </c>
      <c r="BU117">
        <v>0</v>
      </c>
      <c r="BV117">
        <v>0</v>
      </c>
      <c r="BW117">
        <v>1</v>
      </c>
      <c r="CV117">
        <v>0</v>
      </c>
      <c r="CW117">
        <f>ROUND(Y117*Source!I163*DO117,7)</f>
        <v>0</v>
      </c>
      <c r="CX117">
        <f>ROUND(Y117*Source!I163,7)</f>
        <v>0.78200000000000003</v>
      </c>
      <c r="CY117">
        <f>AB117</f>
        <v>5.35</v>
      </c>
      <c r="CZ117">
        <f>AF117</f>
        <v>4.3499999999999996</v>
      </c>
      <c r="DA117">
        <f>AJ117</f>
        <v>1.23</v>
      </c>
      <c r="DB117">
        <f>ROUND((ROUND(AT117*CZ117,2)*ROUND((0.15+1),7)),6)</f>
        <v>68.034000000000006</v>
      </c>
      <c r="DC117">
        <f>ROUND((ROUND(AT117*AG117,2)*ROUND((0.15+1),7)),6)</f>
        <v>0</v>
      </c>
      <c r="DD117" t="s">
        <v>3</v>
      </c>
      <c r="DE117" t="s">
        <v>3</v>
      </c>
      <c r="DF117">
        <f>ROUND(ROUND(AE117,2)*CX117,2)</f>
        <v>0</v>
      </c>
      <c r="DG117">
        <f>ROUND(ROUND(AF117*AJ117,2)*CX117,2)</f>
        <v>4.18</v>
      </c>
      <c r="DH117">
        <f t="shared" si="9"/>
        <v>0</v>
      </c>
      <c r="DI117">
        <f t="shared" si="10"/>
        <v>0</v>
      </c>
      <c r="DJ117">
        <f>DG117+DH117</f>
        <v>4.18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ROW(Source!A163)</f>
        <v>163</v>
      </c>
      <c r="B118">
        <v>92701116</v>
      </c>
      <c r="C118">
        <v>92701394</v>
      </c>
      <c r="D118">
        <v>89552835</v>
      </c>
      <c r="E118">
        <v>1</v>
      </c>
      <c r="F118">
        <v>1</v>
      </c>
      <c r="G118">
        <v>1</v>
      </c>
      <c r="H118">
        <v>3</v>
      </c>
      <c r="I118" t="s">
        <v>560</v>
      </c>
      <c r="J118" t="s">
        <v>561</v>
      </c>
      <c r="K118" t="s">
        <v>562</v>
      </c>
      <c r="L118">
        <v>1339</v>
      </c>
      <c r="N118">
        <v>1007</v>
      </c>
      <c r="O118" t="s">
        <v>113</v>
      </c>
      <c r="P118" t="s">
        <v>113</v>
      </c>
      <c r="Q118">
        <v>1</v>
      </c>
      <c r="W118">
        <v>0</v>
      </c>
      <c r="X118">
        <v>-1693431674</v>
      </c>
      <c r="Y118">
        <f t="shared" ref="Y118:Y133" si="43">AT118</f>
        <v>0.35</v>
      </c>
      <c r="AA118">
        <v>510.62</v>
      </c>
      <c r="AB118">
        <v>0</v>
      </c>
      <c r="AC118">
        <v>0</v>
      </c>
      <c r="AD118">
        <v>0</v>
      </c>
      <c r="AE118">
        <v>340.41</v>
      </c>
      <c r="AF118">
        <v>0</v>
      </c>
      <c r="AG118">
        <v>0</v>
      </c>
      <c r="AH118">
        <v>0</v>
      </c>
      <c r="AI118">
        <v>1.5</v>
      </c>
      <c r="AJ118">
        <v>1</v>
      </c>
      <c r="AK118">
        <v>1</v>
      </c>
      <c r="AL118">
        <v>1</v>
      </c>
      <c r="AM118">
        <v>2</v>
      </c>
      <c r="AN118">
        <v>0</v>
      </c>
      <c r="AO118">
        <v>0</v>
      </c>
      <c r="AP118">
        <v>1</v>
      </c>
      <c r="AQ118">
        <v>1</v>
      </c>
      <c r="AR118">
        <v>0</v>
      </c>
      <c r="AS118" t="s">
        <v>3</v>
      </c>
      <c r="AT118">
        <v>0.35</v>
      </c>
      <c r="AU118" t="s">
        <v>3</v>
      </c>
      <c r="AV118">
        <v>0</v>
      </c>
      <c r="AW118">
        <v>2</v>
      </c>
      <c r="AX118">
        <v>92701401</v>
      </c>
      <c r="AY118">
        <v>1</v>
      </c>
      <c r="AZ118">
        <v>0</v>
      </c>
      <c r="BA118">
        <v>117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119.1435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1</v>
      </c>
      <c r="BQ118">
        <v>119.1435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1</v>
      </c>
      <c r="CV118">
        <v>0</v>
      </c>
      <c r="CW118">
        <v>0</v>
      </c>
      <c r="CX118">
        <f>ROUND(Y118*Source!I163,7)</f>
        <v>1.7500000000000002E-2</v>
      </c>
      <c r="CY118">
        <f>AA118</f>
        <v>510.62</v>
      </c>
      <c r="CZ118">
        <f>AE118</f>
        <v>340.41</v>
      </c>
      <c r="DA118">
        <f>AI118</f>
        <v>1.5</v>
      </c>
      <c r="DB118">
        <f t="shared" ref="DB118:DB133" si="44">ROUND(ROUND(AT118*CZ118,2),6)</f>
        <v>119.14</v>
      </c>
      <c r="DC118">
        <f t="shared" ref="DC118:DC133" si="45">ROUND(ROUND(AT118*AG118,2),6)</f>
        <v>0</v>
      </c>
      <c r="DD118" t="s">
        <v>3</v>
      </c>
      <c r="DE118" t="s">
        <v>3</v>
      </c>
      <c r="DF118">
        <f>ROUND(ROUND(AE118*AI118,2)*CX118,2)</f>
        <v>8.94</v>
      </c>
      <c r="DG118">
        <f t="shared" ref="DG118:DG124" si="46">ROUND(ROUND(AF118,2)*CX118,2)</f>
        <v>0</v>
      </c>
      <c r="DH118">
        <f t="shared" si="9"/>
        <v>0</v>
      </c>
      <c r="DI118">
        <f t="shared" si="10"/>
        <v>0</v>
      </c>
      <c r="DJ118">
        <f>DF118</f>
        <v>8.94</v>
      </c>
      <c r="DK118">
        <v>0</v>
      </c>
      <c r="DL118" t="s">
        <v>3</v>
      </c>
      <c r="DM118">
        <v>0</v>
      </c>
      <c r="DN118" t="s">
        <v>3</v>
      </c>
      <c r="DO118">
        <v>0</v>
      </c>
    </row>
    <row r="119" spans="1:119" x14ac:dyDescent="0.2">
      <c r="A119">
        <f>ROW(Source!A163)</f>
        <v>163</v>
      </c>
      <c r="B119">
        <v>92701116</v>
      </c>
      <c r="C119">
        <v>92701394</v>
      </c>
      <c r="D119">
        <v>89552851</v>
      </c>
      <c r="E119">
        <v>1</v>
      </c>
      <c r="F119">
        <v>1</v>
      </c>
      <c r="G119">
        <v>1</v>
      </c>
      <c r="H119">
        <v>3</v>
      </c>
      <c r="I119" t="s">
        <v>516</v>
      </c>
      <c r="J119" t="s">
        <v>517</v>
      </c>
      <c r="K119" t="s">
        <v>518</v>
      </c>
      <c r="L119">
        <v>1339</v>
      </c>
      <c r="N119">
        <v>1007</v>
      </c>
      <c r="O119" t="s">
        <v>113</v>
      </c>
      <c r="P119" t="s">
        <v>113</v>
      </c>
      <c r="Q119">
        <v>1</v>
      </c>
      <c r="W119">
        <v>0</v>
      </c>
      <c r="X119">
        <v>-2058989610</v>
      </c>
      <c r="Y119">
        <f t="shared" si="43"/>
        <v>2.71</v>
      </c>
      <c r="AA119">
        <v>97.44</v>
      </c>
      <c r="AB119">
        <v>0</v>
      </c>
      <c r="AC119">
        <v>0</v>
      </c>
      <c r="AD119">
        <v>0</v>
      </c>
      <c r="AE119">
        <v>114.64</v>
      </c>
      <c r="AF119">
        <v>0</v>
      </c>
      <c r="AG119">
        <v>0</v>
      </c>
      <c r="AH119">
        <v>0</v>
      </c>
      <c r="AI119">
        <v>0.85</v>
      </c>
      <c r="AJ119">
        <v>1</v>
      </c>
      <c r="AK119">
        <v>1</v>
      </c>
      <c r="AL119">
        <v>1</v>
      </c>
      <c r="AM119">
        <v>2</v>
      </c>
      <c r="AN119">
        <v>0</v>
      </c>
      <c r="AO119">
        <v>0</v>
      </c>
      <c r="AP119">
        <v>1</v>
      </c>
      <c r="AQ119">
        <v>1</v>
      </c>
      <c r="AR119">
        <v>0</v>
      </c>
      <c r="AS119" t="s">
        <v>3</v>
      </c>
      <c r="AT119">
        <v>2.71</v>
      </c>
      <c r="AU119" t="s">
        <v>3</v>
      </c>
      <c r="AV119">
        <v>0</v>
      </c>
      <c r="AW119">
        <v>2</v>
      </c>
      <c r="AX119">
        <v>92701402</v>
      </c>
      <c r="AY119">
        <v>1</v>
      </c>
      <c r="AZ119">
        <v>0</v>
      </c>
      <c r="BA119">
        <v>118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310.67439999999999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1</v>
      </c>
      <c r="BQ119">
        <v>310.67439999999999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1</v>
      </c>
      <c r="CV119">
        <v>0</v>
      </c>
      <c r="CW119">
        <v>0</v>
      </c>
      <c r="CX119">
        <f>ROUND(Y119*Source!I163,7)</f>
        <v>0.13550000000000001</v>
      </c>
      <c r="CY119">
        <f>AA119</f>
        <v>97.44</v>
      </c>
      <c r="CZ119">
        <f>AE119</f>
        <v>114.64</v>
      </c>
      <c r="DA119">
        <f>AI119</f>
        <v>0.85</v>
      </c>
      <c r="DB119">
        <f t="shared" si="44"/>
        <v>310.67</v>
      </c>
      <c r="DC119">
        <f t="shared" si="45"/>
        <v>0</v>
      </c>
      <c r="DD119" t="s">
        <v>3</v>
      </c>
      <c r="DE119" t="s">
        <v>3</v>
      </c>
      <c r="DF119">
        <f>ROUND(ROUND(AE119*AI119,2)*CX119,2)</f>
        <v>13.2</v>
      </c>
      <c r="DG119">
        <f t="shared" si="46"/>
        <v>0</v>
      </c>
      <c r="DH119">
        <f t="shared" si="9"/>
        <v>0</v>
      </c>
      <c r="DI119">
        <f t="shared" si="10"/>
        <v>0</v>
      </c>
      <c r="DJ119">
        <f>DF119</f>
        <v>13.2</v>
      </c>
      <c r="DK119">
        <v>0</v>
      </c>
      <c r="DL119" t="s">
        <v>3</v>
      </c>
      <c r="DM119">
        <v>0</v>
      </c>
      <c r="DN119" t="s">
        <v>3</v>
      </c>
      <c r="DO119">
        <v>0</v>
      </c>
    </row>
    <row r="120" spans="1:119" x14ac:dyDescent="0.2">
      <c r="A120">
        <f>ROW(Source!A164)</f>
        <v>164</v>
      </c>
      <c r="B120">
        <v>92701116</v>
      </c>
      <c r="C120">
        <v>92701403</v>
      </c>
      <c r="D120">
        <v>89480529</v>
      </c>
      <c r="E120">
        <v>117</v>
      </c>
      <c r="F120">
        <v>1</v>
      </c>
      <c r="G120">
        <v>1</v>
      </c>
      <c r="H120">
        <v>1</v>
      </c>
      <c r="I120" t="s">
        <v>431</v>
      </c>
      <c r="J120" t="s">
        <v>3</v>
      </c>
      <c r="K120" t="s">
        <v>432</v>
      </c>
      <c r="L120">
        <v>1191</v>
      </c>
      <c r="N120">
        <v>1013</v>
      </c>
      <c r="O120" t="s">
        <v>400</v>
      </c>
      <c r="P120" t="s">
        <v>400</v>
      </c>
      <c r="Q120">
        <v>1</v>
      </c>
      <c r="W120">
        <v>0</v>
      </c>
      <c r="X120">
        <v>174150515</v>
      </c>
      <c r="Y120">
        <f t="shared" si="43"/>
        <v>72.5</v>
      </c>
      <c r="AA120">
        <v>0</v>
      </c>
      <c r="AB120">
        <v>0</v>
      </c>
      <c r="AC120">
        <v>0</v>
      </c>
      <c r="AD120">
        <v>732.82</v>
      </c>
      <c r="AE120">
        <v>0</v>
      </c>
      <c r="AF120">
        <v>0</v>
      </c>
      <c r="AG120">
        <v>0</v>
      </c>
      <c r="AH120">
        <v>732.82</v>
      </c>
      <c r="AI120">
        <v>1</v>
      </c>
      <c r="AJ120">
        <v>1</v>
      </c>
      <c r="AK120">
        <v>1</v>
      </c>
      <c r="AL120">
        <v>1</v>
      </c>
      <c r="AM120">
        <v>-2</v>
      </c>
      <c r="AN120">
        <v>0</v>
      </c>
      <c r="AO120">
        <v>0</v>
      </c>
      <c r="AP120">
        <v>0</v>
      </c>
      <c r="AQ120">
        <v>1</v>
      </c>
      <c r="AR120">
        <v>0</v>
      </c>
      <c r="AS120" t="s">
        <v>3</v>
      </c>
      <c r="AT120">
        <v>72.5</v>
      </c>
      <c r="AU120" t="s">
        <v>3</v>
      </c>
      <c r="AV120">
        <v>1</v>
      </c>
      <c r="AW120">
        <v>2</v>
      </c>
      <c r="AX120">
        <v>92701418</v>
      </c>
      <c r="AY120">
        <v>1</v>
      </c>
      <c r="AZ120">
        <v>0</v>
      </c>
      <c r="BA120">
        <v>119</v>
      </c>
      <c r="BB120">
        <v>1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53129.450000000004</v>
      </c>
      <c r="BN120">
        <v>72.5</v>
      </c>
      <c r="BO120">
        <v>0</v>
      </c>
      <c r="BP120">
        <v>1</v>
      </c>
      <c r="BQ120">
        <v>0</v>
      </c>
      <c r="BR120">
        <v>0</v>
      </c>
      <c r="BS120">
        <v>0</v>
      </c>
      <c r="BT120">
        <v>53129.450000000004</v>
      </c>
      <c r="BU120">
        <v>72.5</v>
      </c>
      <c r="BV120">
        <v>0</v>
      </c>
      <c r="BW120">
        <v>1</v>
      </c>
      <c r="CU120">
        <f>ROUND(AT120*Source!I164*AH120*AL120,2)</f>
        <v>0</v>
      </c>
      <c r="CV120">
        <f>ROUND(Y120*Source!I164,7)</f>
        <v>0</v>
      </c>
      <c r="CW120">
        <v>0</v>
      </c>
      <c r="CX120">
        <f>ROUND(Y120*Source!I164,7)</f>
        <v>0</v>
      </c>
      <c r="CY120">
        <f>AD120</f>
        <v>732.82</v>
      </c>
      <c r="CZ120">
        <f>AH120</f>
        <v>732.82</v>
      </c>
      <c r="DA120">
        <f>AL120</f>
        <v>1</v>
      </c>
      <c r="DB120">
        <f t="shared" si="44"/>
        <v>53129.45</v>
      </c>
      <c r="DC120">
        <f t="shared" si="45"/>
        <v>0</v>
      </c>
      <c r="DD120" t="s">
        <v>3</v>
      </c>
      <c r="DE120" t="s">
        <v>3</v>
      </c>
      <c r="DF120">
        <f t="shared" ref="DF120:DF125" si="47">ROUND(ROUND(AE120,2)*CX120,2)</f>
        <v>0</v>
      </c>
      <c r="DG120">
        <f t="shared" si="46"/>
        <v>0</v>
      </c>
      <c r="DH120">
        <f t="shared" si="9"/>
        <v>0</v>
      </c>
      <c r="DI120">
        <f t="shared" si="10"/>
        <v>0</v>
      </c>
      <c r="DJ120">
        <f>DI120</f>
        <v>0</v>
      </c>
      <c r="DK120">
        <v>1</v>
      </c>
      <c r="DL120" t="s">
        <v>3</v>
      </c>
      <c r="DM120">
        <v>0</v>
      </c>
      <c r="DN120" t="s">
        <v>3</v>
      </c>
      <c r="DO120">
        <v>0</v>
      </c>
    </row>
    <row r="121" spans="1:119" x14ac:dyDescent="0.2">
      <c r="A121">
        <f>ROW(Source!A164)</f>
        <v>164</v>
      </c>
      <c r="B121">
        <v>92701116</v>
      </c>
      <c r="C121">
        <v>92701403</v>
      </c>
      <c r="D121">
        <v>89480695</v>
      </c>
      <c r="E121">
        <v>117</v>
      </c>
      <c r="F121">
        <v>1</v>
      </c>
      <c r="G121">
        <v>1</v>
      </c>
      <c r="H121">
        <v>1</v>
      </c>
      <c r="I121" t="s">
        <v>415</v>
      </c>
      <c r="J121" t="s">
        <v>3</v>
      </c>
      <c r="K121" t="s">
        <v>416</v>
      </c>
      <c r="L121">
        <v>1191</v>
      </c>
      <c r="N121">
        <v>1013</v>
      </c>
      <c r="O121" t="s">
        <v>400</v>
      </c>
      <c r="P121" t="s">
        <v>400</v>
      </c>
      <c r="Q121">
        <v>1</v>
      </c>
      <c r="W121">
        <v>0</v>
      </c>
      <c r="X121">
        <v>-1417349443</v>
      </c>
      <c r="Y121">
        <f t="shared" si="43"/>
        <v>1.77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1</v>
      </c>
      <c r="AJ121">
        <v>1</v>
      </c>
      <c r="AK121">
        <v>1</v>
      </c>
      <c r="AL121">
        <v>1</v>
      </c>
      <c r="AM121">
        <v>-2</v>
      </c>
      <c r="AN121">
        <v>0</v>
      </c>
      <c r="AO121">
        <v>0</v>
      </c>
      <c r="AP121">
        <v>0</v>
      </c>
      <c r="AQ121">
        <v>1</v>
      </c>
      <c r="AR121">
        <v>0</v>
      </c>
      <c r="AS121" t="s">
        <v>3</v>
      </c>
      <c r="AT121">
        <v>1.77</v>
      </c>
      <c r="AU121" t="s">
        <v>3</v>
      </c>
      <c r="AV121">
        <v>2</v>
      </c>
      <c r="AW121">
        <v>2</v>
      </c>
      <c r="AX121">
        <v>92701419</v>
      </c>
      <c r="AY121">
        <v>1</v>
      </c>
      <c r="AZ121">
        <v>0</v>
      </c>
      <c r="BA121">
        <v>120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V121">
        <v>0</v>
      </c>
      <c r="CW121">
        <v>0</v>
      </c>
      <c r="CX121">
        <f>ROUND(Y121*Source!I164,7)</f>
        <v>0</v>
      </c>
      <c r="CY121">
        <f>AD121</f>
        <v>0</v>
      </c>
      <c r="CZ121">
        <f>AH121</f>
        <v>0</v>
      </c>
      <c r="DA121">
        <f>AL121</f>
        <v>1</v>
      </c>
      <c r="DB121">
        <f t="shared" si="44"/>
        <v>0</v>
      </c>
      <c r="DC121">
        <f t="shared" si="45"/>
        <v>0</v>
      </c>
      <c r="DD121" t="s">
        <v>3</v>
      </c>
      <c r="DE121" t="s">
        <v>3</v>
      </c>
      <c r="DF121">
        <f t="shared" si="47"/>
        <v>0</v>
      </c>
      <c r="DG121">
        <f t="shared" si="46"/>
        <v>0</v>
      </c>
      <c r="DH121">
        <f t="shared" si="9"/>
        <v>0</v>
      </c>
      <c r="DI121">
        <f t="shared" si="10"/>
        <v>0</v>
      </c>
      <c r="DJ121">
        <f>DI121</f>
        <v>0</v>
      </c>
      <c r="DK121">
        <v>0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ROW(Source!A164)</f>
        <v>164</v>
      </c>
      <c r="B122">
        <v>92701116</v>
      </c>
      <c r="C122">
        <v>92701403</v>
      </c>
      <c r="D122">
        <v>89487132</v>
      </c>
      <c r="E122">
        <v>1</v>
      </c>
      <c r="F122">
        <v>1</v>
      </c>
      <c r="G122">
        <v>1</v>
      </c>
      <c r="H122">
        <v>2</v>
      </c>
      <c r="I122" t="s">
        <v>447</v>
      </c>
      <c r="J122" t="s">
        <v>448</v>
      </c>
      <c r="K122" t="s">
        <v>449</v>
      </c>
      <c r="L122">
        <v>1368</v>
      </c>
      <c r="N122">
        <v>1011</v>
      </c>
      <c r="O122" t="s">
        <v>420</v>
      </c>
      <c r="P122" t="s">
        <v>420</v>
      </c>
      <c r="Q122">
        <v>1</v>
      </c>
      <c r="W122">
        <v>0</v>
      </c>
      <c r="X122">
        <v>1380566452</v>
      </c>
      <c r="Y122">
        <f t="shared" si="43"/>
        <v>0.27</v>
      </c>
      <c r="AA122">
        <v>0</v>
      </c>
      <c r="AB122">
        <v>1039.32</v>
      </c>
      <c r="AC122">
        <v>969.91</v>
      </c>
      <c r="AD122">
        <v>0</v>
      </c>
      <c r="AE122">
        <v>0</v>
      </c>
      <c r="AF122">
        <v>1039.32</v>
      </c>
      <c r="AG122">
        <v>969.91</v>
      </c>
      <c r="AH122">
        <v>0</v>
      </c>
      <c r="AI122">
        <v>1</v>
      </c>
      <c r="AJ122">
        <v>1</v>
      </c>
      <c r="AK122">
        <v>1</v>
      </c>
      <c r="AL122">
        <v>1</v>
      </c>
      <c r="AM122">
        <v>-2</v>
      </c>
      <c r="AN122">
        <v>0</v>
      </c>
      <c r="AO122">
        <v>0</v>
      </c>
      <c r="AP122">
        <v>0</v>
      </c>
      <c r="AQ122">
        <v>1</v>
      </c>
      <c r="AR122">
        <v>0</v>
      </c>
      <c r="AS122" t="s">
        <v>3</v>
      </c>
      <c r="AT122">
        <v>0.27</v>
      </c>
      <c r="AU122" t="s">
        <v>3</v>
      </c>
      <c r="AV122">
        <v>1</v>
      </c>
      <c r="AW122">
        <v>2</v>
      </c>
      <c r="AX122">
        <v>92701420</v>
      </c>
      <c r="AY122">
        <v>1</v>
      </c>
      <c r="AZ122">
        <v>0</v>
      </c>
      <c r="BA122">
        <v>121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280.6164</v>
      </c>
      <c r="BL122">
        <v>261.87569999999999</v>
      </c>
      <c r="BM122">
        <v>0</v>
      </c>
      <c r="BN122">
        <v>0</v>
      </c>
      <c r="BO122">
        <v>0.27</v>
      </c>
      <c r="BP122">
        <v>1</v>
      </c>
      <c r="BQ122">
        <v>0</v>
      </c>
      <c r="BR122">
        <v>280.6164</v>
      </c>
      <c r="BS122">
        <v>261.87569999999999</v>
      </c>
      <c r="BT122">
        <v>0</v>
      </c>
      <c r="BU122">
        <v>0</v>
      </c>
      <c r="BV122">
        <v>0.27</v>
      </c>
      <c r="BW122">
        <v>1</v>
      </c>
      <c r="CV122">
        <v>0</v>
      </c>
      <c r="CW122">
        <f>ROUND(Y122*Source!I164*DO122,7)</f>
        <v>0</v>
      </c>
      <c r="CX122">
        <f>ROUND(Y122*Source!I164,7)</f>
        <v>0</v>
      </c>
      <c r="CY122">
        <f>AB122</f>
        <v>1039.32</v>
      </c>
      <c r="CZ122">
        <f>AF122</f>
        <v>1039.32</v>
      </c>
      <c r="DA122">
        <f>AJ122</f>
        <v>1</v>
      </c>
      <c r="DB122">
        <f t="shared" si="44"/>
        <v>280.62</v>
      </c>
      <c r="DC122">
        <f t="shared" si="45"/>
        <v>261.88</v>
      </c>
      <c r="DD122" t="s">
        <v>3</v>
      </c>
      <c r="DE122" t="s">
        <v>3</v>
      </c>
      <c r="DF122">
        <f t="shared" si="47"/>
        <v>0</v>
      </c>
      <c r="DG122">
        <f t="shared" si="46"/>
        <v>0</v>
      </c>
      <c r="DH122">
        <f t="shared" si="9"/>
        <v>0</v>
      </c>
      <c r="DI122">
        <f t="shared" si="10"/>
        <v>0</v>
      </c>
      <c r="DJ122">
        <f>DG122+DH122</f>
        <v>0</v>
      </c>
      <c r="DK122">
        <v>1</v>
      </c>
      <c r="DL122" t="s">
        <v>450</v>
      </c>
      <c r="DM122">
        <v>6</v>
      </c>
      <c r="DN122" t="s">
        <v>400</v>
      </c>
      <c r="DO122">
        <v>1</v>
      </c>
    </row>
    <row r="123" spans="1:119" x14ac:dyDescent="0.2">
      <c r="A123">
        <f>ROW(Source!A164)</f>
        <v>164</v>
      </c>
      <c r="B123">
        <v>92701116</v>
      </c>
      <c r="C123">
        <v>92701403</v>
      </c>
      <c r="D123">
        <v>89487184</v>
      </c>
      <c r="E123">
        <v>1</v>
      </c>
      <c r="F123">
        <v>1</v>
      </c>
      <c r="G123">
        <v>1</v>
      </c>
      <c r="H123">
        <v>2</v>
      </c>
      <c r="I123" t="s">
        <v>451</v>
      </c>
      <c r="J123" t="s">
        <v>452</v>
      </c>
      <c r="K123" t="s">
        <v>453</v>
      </c>
      <c r="L123">
        <v>1368</v>
      </c>
      <c r="N123">
        <v>1011</v>
      </c>
      <c r="O123" t="s">
        <v>420</v>
      </c>
      <c r="P123" t="s">
        <v>420</v>
      </c>
      <c r="Q123">
        <v>1</v>
      </c>
      <c r="W123">
        <v>0</v>
      </c>
      <c r="X123">
        <v>639918019</v>
      </c>
      <c r="Y123">
        <f t="shared" si="43"/>
        <v>0.1</v>
      </c>
      <c r="AA123">
        <v>0</v>
      </c>
      <c r="AB123">
        <v>1629.55</v>
      </c>
      <c r="AC123">
        <v>969.91</v>
      </c>
      <c r="AD123">
        <v>0</v>
      </c>
      <c r="AE123">
        <v>0</v>
      </c>
      <c r="AF123">
        <v>1629.55</v>
      </c>
      <c r="AG123">
        <v>969.91</v>
      </c>
      <c r="AH123">
        <v>0</v>
      </c>
      <c r="AI123">
        <v>1</v>
      </c>
      <c r="AJ123">
        <v>1</v>
      </c>
      <c r="AK123">
        <v>1</v>
      </c>
      <c r="AL123">
        <v>1</v>
      </c>
      <c r="AM123">
        <v>-2</v>
      </c>
      <c r="AN123">
        <v>0</v>
      </c>
      <c r="AO123">
        <v>0</v>
      </c>
      <c r="AP123">
        <v>0</v>
      </c>
      <c r="AQ123">
        <v>1</v>
      </c>
      <c r="AR123">
        <v>0</v>
      </c>
      <c r="AS123" t="s">
        <v>3</v>
      </c>
      <c r="AT123">
        <v>0.1</v>
      </c>
      <c r="AU123" t="s">
        <v>3</v>
      </c>
      <c r="AV123">
        <v>1</v>
      </c>
      <c r="AW123">
        <v>2</v>
      </c>
      <c r="AX123">
        <v>92701421</v>
      </c>
      <c r="AY123">
        <v>1</v>
      </c>
      <c r="AZ123">
        <v>0</v>
      </c>
      <c r="BA123">
        <v>122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162.95500000000001</v>
      </c>
      <c r="BL123">
        <v>96.991</v>
      </c>
      <c r="BM123">
        <v>0</v>
      </c>
      <c r="BN123">
        <v>0</v>
      </c>
      <c r="BO123">
        <v>0.1</v>
      </c>
      <c r="BP123">
        <v>1</v>
      </c>
      <c r="BQ123">
        <v>0</v>
      </c>
      <c r="BR123">
        <v>162.95500000000001</v>
      </c>
      <c r="BS123">
        <v>96.991</v>
      </c>
      <c r="BT123">
        <v>0</v>
      </c>
      <c r="BU123">
        <v>0</v>
      </c>
      <c r="BV123">
        <v>0.1</v>
      </c>
      <c r="BW123">
        <v>1</v>
      </c>
      <c r="CV123">
        <v>0</v>
      </c>
      <c r="CW123">
        <f>ROUND(Y123*Source!I164*DO123,7)</f>
        <v>0</v>
      </c>
      <c r="CX123">
        <f>ROUND(Y123*Source!I164,7)</f>
        <v>0</v>
      </c>
      <c r="CY123">
        <f>AB123</f>
        <v>1629.55</v>
      </c>
      <c r="CZ123">
        <f>AF123</f>
        <v>1629.55</v>
      </c>
      <c r="DA123">
        <f>AJ123</f>
        <v>1</v>
      </c>
      <c r="DB123">
        <f t="shared" si="44"/>
        <v>162.96</v>
      </c>
      <c r="DC123">
        <f t="shared" si="45"/>
        <v>96.99</v>
      </c>
      <c r="DD123" t="s">
        <v>3</v>
      </c>
      <c r="DE123" t="s">
        <v>3</v>
      </c>
      <c r="DF123">
        <f t="shared" si="47"/>
        <v>0</v>
      </c>
      <c r="DG123">
        <f t="shared" si="46"/>
        <v>0</v>
      </c>
      <c r="DH123">
        <f t="shared" si="9"/>
        <v>0</v>
      </c>
      <c r="DI123">
        <f t="shared" si="10"/>
        <v>0</v>
      </c>
      <c r="DJ123">
        <f>DG123+DH123</f>
        <v>0</v>
      </c>
      <c r="DK123">
        <v>1</v>
      </c>
      <c r="DL123" t="s">
        <v>450</v>
      </c>
      <c r="DM123">
        <v>6</v>
      </c>
      <c r="DN123" t="s">
        <v>400</v>
      </c>
      <c r="DO123">
        <v>1</v>
      </c>
    </row>
    <row r="124" spans="1:119" x14ac:dyDescent="0.2">
      <c r="A124">
        <f>ROW(Source!A164)</f>
        <v>164</v>
      </c>
      <c r="B124">
        <v>92701116</v>
      </c>
      <c r="C124">
        <v>92701403</v>
      </c>
      <c r="D124">
        <v>89488079</v>
      </c>
      <c r="E124">
        <v>1</v>
      </c>
      <c r="F124">
        <v>1</v>
      </c>
      <c r="G124">
        <v>1</v>
      </c>
      <c r="H124">
        <v>2</v>
      </c>
      <c r="I124" t="s">
        <v>417</v>
      </c>
      <c r="J124" t="s">
        <v>418</v>
      </c>
      <c r="K124" t="s">
        <v>419</v>
      </c>
      <c r="L124">
        <v>1368</v>
      </c>
      <c r="N124">
        <v>1011</v>
      </c>
      <c r="O124" t="s">
        <v>420</v>
      </c>
      <c r="P124" t="s">
        <v>420</v>
      </c>
      <c r="Q124">
        <v>1</v>
      </c>
      <c r="W124">
        <v>0</v>
      </c>
      <c r="X124">
        <v>-849950259</v>
      </c>
      <c r="Y124">
        <f t="shared" si="43"/>
        <v>1.4</v>
      </c>
      <c r="AA124">
        <v>0</v>
      </c>
      <c r="AB124">
        <v>643.29</v>
      </c>
      <c r="AC124">
        <v>722.05</v>
      </c>
      <c r="AD124">
        <v>0</v>
      </c>
      <c r="AE124">
        <v>0</v>
      </c>
      <c r="AF124">
        <v>643.29</v>
      </c>
      <c r="AG124">
        <v>722.05</v>
      </c>
      <c r="AH124">
        <v>0</v>
      </c>
      <c r="AI124">
        <v>1</v>
      </c>
      <c r="AJ124">
        <v>1</v>
      </c>
      <c r="AK124">
        <v>1</v>
      </c>
      <c r="AL124">
        <v>1</v>
      </c>
      <c r="AM124">
        <v>-2</v>
      </c>
      <c r="AN124">
        <v>0</v>
      </c>
      <c r="AO124">
        <v>0</v>
      </c>
      <c r="AP124">
        <v>0</v>
      </c>
      <c r="AQ124">
        <v>1</v>
      </c>
      <c r="AR124">
        <v>0</v>
      </c>
      <c r="AS124" t="s">
        <v>3</v>
      </c>
      <c r="AT124">
        <v>1.4</v>
      </c>
      <c r="AU124" t="s">
        <v>3</v>
      </c>
      <c r="AV124">
        <v>1</v>
      </c>
      <c r="AW124">
        <v>2</v>
      </c>
      <c r="AX124">
        <v>92701422</v>
      </c>
      <c r="AY124">
        <v>1</v>
      </c>
      <c r="AZ124">
        <v>0</v>
      </c>
      <c r="BA124">
        <v>123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900.60599999999988</v>
      </c>
      <c r="BL124">
        <v>1010.8699999999999</v>
      </c>
      <c r="BM124">
        <v>0</v>
      </c>
      <c r="BN124">
        <v>0</v>
      </c>
      <c r="BO124">
        <v>1.4</v>
      </c>
      <c r="BP124">
        <v>1</v>
      </c>
      <c r="BQ124">
        <v>0</v>
      </c>
      <c r="BR124">
        <v>900.60599999999988</v>
      </c>
      <c r="BS124">
        <v>1010.8699999999999</v>
      </c>
      <c r="BT124">
        <v>0</v>
      </c>
      <c r="BU124">
        <v>0</v>
      </c>
      <c r="BV124">
        <v>1.4</v>
      </c>
      <c r="BW124">
        <v>1</v>
      </c>
      <c r="CV124">
        <v>0</v>
      </c>
      <c r="CW124">
        <f>ROUND(Y124*Source!I164*DO124,7)</f>
        <v>0</v>
      </c>
      <c r="CX124">
        <f>ROUND(Y124*Source!I164,7)</f>
        <v>0</v>
      </c>
      <c r="CY124">
        <f>AB124</f>
        <v>643.29</v>
      </c>
      <c r="CZ124">
        <f>AF124</f>
        <v>643.29</v>
      </c>
      <c r="DA124">
        <f>AJ124</f>
        <v>1</v>
      </c>
      <c r="DB124">
        <f t="shared" si="44"/>
        <v>900.61</v>
      </c>
      <c r="DC124">
        <f t="shared" si="45"/>
        <v>1010.87</v>
      </c>
      <c r="DD124" t="s">
        <v>3</v>
      </c>
      <c r="DE124" t="s">
        <v>3</v>
      </c>
      <c r="DF124">
        <f t="shared" si="47"/>
        <v>0</v>
      </c>
      <c r="DG124">
        <f t="shared" si="46"/>
        <v>0</v>
      </c>
      <c r="DH124">
        <f t="shared" si="9"/>
        <v>0</v>
      </c>
      <c r="DI124">
        <f t="shared" si="10"/>
        <v>0</v>
      </c>
      <c r="DJ124">
        <f>DG124+DH124</f>
        <v>0</v>
      </c>
      <c r="DK124">
        <v>1</v>
      </c>
      <c r="DL124" t="s">
        <v>421</v>
      </c>
      <c r="DM124">
        <v>4</v>
      </c>
      <c r="DN124" t="s">
        <v>400</v>
      </c>
      <c r="DO124">
        <v>1</v>
      </c>
    </row>
    <row r="125" spans="1:119" x14ac:dyDescent="0.2">
      <c r="A125">
        <f>ROW(Source!A164)</f>
        <v>164</v>
      </c>
      <c r="B125">
        <v>92701116</v>
      </c>
      <c r="C125">
        <v>92701403</v>
      </c>
      <c r="D125">
        <v>89488237</v>
      </c>
      <c r="E125">
        <v>1</v>
      </c>
      <c r="F125">
        <v>1</v>
      </c>
      <c r="G125">
        <v>1</v>
      </c>
      <c r="H125">
        <v>2</v>
      </c>
      <c r="I125" t="s">
        <v>557</v>
      </c>
      <c r="J125" t="s">
        <v>558</v>
      </c>
      <c r="K125" t="s">
        <v>559</v>
      </c>
      <c r="L125">
        <v>1368</v>
      </c>
      <c r="N125">
        <v>1011</v>
      </c>
      <c r="O125" t="s">
        <v>420</v>
      </c>
      <c r="P125" t="s">
        <v>420</v>
      </c>
      <c r="Q125">
        <v>1</v>
      </c>
      <c r="W125">
        <v>0</v>
      </c>
      <c r="X125">
        <v>-880363394</v>
      </c>
      <c r="Y125">
        <f t="shared" si="43"/>
        <v>34.92</v>
      </c>
      <c r="AA125">
        <v>0</v>
      </c>
      <c r="AB125">
        <v>5.35</v>
      </c>
      <c r="AC125">
        <v>0</v>
      </c>
      <c r="AD125">
        <v>0</v>
      </c>
      <c r="AE125">
        <v>0</v>
      </c>
      <c r="AF125">
        <v>4.3499999999999996</v>
      </c>
      <c r="AG125">
        <v>0</v>
      </c>
      <c r="AH125">
        <v>0</v>
      </c>
      <c r="AI125">
        <v>1</v>
      </c>
      <c r="AJ125">
        <v>1.23</v>
      </c>
      <c r="AK125">
        <v>1</v>
      </c>
      <c r="AL125">
        <v>1</v>
      </c>
      <c r="AM125">
        <v>2</v>
      </c>
      <c r="AN125">
        <v>0</v>
      </c>
      <c r="AO125">
        <v>0</v>
      </c>
      <c r="AP125">
        <v>0</v>
      </c>
      <c r="AQ125">
        <v>1</v>
      </c>
      <c r="AR125">
        <v>0</v>
      </c>
      <c r="AS125" t="s">
        <v>3</v>
      </c>
      <c r="AT125">
        <v>34.92</v>
      </c>
      <c r="AU125" t="s">
        <v>3</v>
      </c>
      <c r="AV125">
        <v>1</v>
      </c>
      <c r="AW125">
        <v>2</v>
      </c>
      <c r="AX125">
        <v>92701423</v>
      </c>
      <c r="AY125">
        <v>1</v>
      </c>
      <c r="AZ125">
        <v>0</v>
      </c>
      <c r="BA125">
        <v>124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151.90199999999999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0</v>
      </c>
      <c r="BR125">
        <v>151.90199999999999</v>
      </c>
      <c r="BS125">
        <v>0</v>
      </c>
      <c r="BT125">
        <v>0</v>
      </c>
      <c r="BU125">
        <v>0</v>
      </c>
      <c r="BV125">
        <v>0</v>
      </c>
      <c r="BW125">
        <v>1</v>
      </c>
      <c r="CV125">
        <v>0</v>
      </c>
      <c r="CW125">
        <f>ROUND(Y125*Source!I164*DO125,7)</f>
        <v>0</v>
      </c>
      <c r="CX125">
        <f>ROUND(Y125*Source!I164,7)</f>
        <v>0</v>
      </c>
      <c r="CY125">
        <f>AB125</f>
        <v>5.35</v>
      </c>
      <c r="CZ125">
        <f>AF125</f>
        <v>4.3499999999999996</v>
      </c>
      <c r="DA125">
        <f>AJ125</f>
        <v>1.23</v>
      </c>
      <c r="DB125">
        <f t="shared" si="44"/>
        <v>151.9</v>
      </c>
      <c r="DC125">
        <f t="shared" si="45"/>
        <v>0</v>
      </c>
      <c r="DD125" t="s">
        <v>3</v>
      </c>
      <c r="DE125" t="s">
        <v>3</v>
      </c>
      <c r="DF125">
        <f t="shared" si="47"/>
        <v>0</v>
      </c>
      <c r="DG125">
        <f>ROUND(ROUND(AF125*AJ125,2)*CX125,2)</f>
        <v>0</v>
      </c>
      <c r="DH125">
        <f t="shared" si="9"/>
        <v>0</v>
      </c>
      <c r="DI125">
        <f t="shared" si="10"/>
        <v>0</v>
      </c>
      <c r="DJ125">
        <f>DG125+DH125</f>
        <v>0</v>
      </c>
      <c r="DK125">
        <v>0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ROW(Source!A164)</f>
        <v>164</v>
      </c>
      <c r="B126">
        <v>92701116</v>
      </c>
      <c r="C126">
        <v>92701403</v>
      </c>
      <c r="D126">
        <v>89552835</v>
      </c>
      <c r="E126">
        <v>1</v>
      </c>
      <c r="F126">
        <v>1</v>
      </c>
      <c r="G126">
        <v>1</v>
      </c>
      <c r="H126">
        <v>3</v>
      </c>
      <c r="I126" t="s">
        <v>560</v>
      </c>
      <c r="J126" t="s">
        <v>561</v>
      </c>
      <c r="K126" t="s">
        <v>562</v>
      </c>
      <c r="L126">
        <v>1339</v>
      </c>
      <c r="N126">
        <v>1007</v>
      </c>
      <c r="O126" t="s">
        <v>113</v>
      </c>
      <c r="P126" t="s">
        <v>113</v>
      </c>
      <c r="Q126">
        <v>1</v>
      </c>
      <c r="W126">
        <v>0</v>
      </c>
      <c r="X126">
        <v>-1693431674</v>
      </c>
      <c r="Y126">
        <f t="shared" si="43"/>
        <v>0.61</v>
      </c>
      <c r="AA126">
        <v>510.62</v>
      </c>
      <c r="AB126">
        <v>0</v>
      </c>
      <c r="AC126">
        <v>0</v>
      </c>
      <c r="AD126">
        <v>0</v>
      </c>
      <c r="AE126">
        <v>340.41</v>
      </c>
      <c r="AF126">
        <v>0</v>
      </c>
      <c r="AG126">
        <v>0</v>
      </c>
      <c r="AH126">
        <v>0</v>
      </c>
      <c r="AI126">
        <v>1.5</v>
      </c>
      <c r="AJ126">
        <v>1</v>
      </c>
      <c r="AK126">
        <v>1</v>
      </c>
      <c r="AL126">
        <v>1</v>
      </c>
      <c r="AM126">
        <v>2</v>
      </c>
      <c r="AN126">
        <v>0</v>
      </c>
      <c r="AO126">
        <v>0</v>
      </c>
      <c r="AP126">
        <v>0</v>
      </c>
      <c r="AQ126">
        <v>1</v>
      </c>
      <c r="AR126">
        <v>0</v>
      </c>
      <c r="AS126" t="s">
        <v>3</v>
      </c>
      <c r="AT126">
        <v>0.61</v>
      </c>
      <c r="AU126" t="s">
        <v>3</v>
      </c>
      <c r="AV126">
        <v>0</v>
      </c>
      <c r="AW126">
        <v>2</v>
      </c>
      <c r="AX126">
        <v>92701424</v>
      </c>
      <c r="AY126">
        <v>1</v>
      </c>
      <c r="AZ126">
        <v>0</v>
      </c>
      <c r="BA126">
        <v>125</v>
      </c>
      <c r="BB126">
        <v>1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207.65010000000001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</v>
      </c>
      <c r="BQ126">
        <v>207.65010000000001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1</v>
      </c>
      <c r="CV126">
        <v>0</v>
      </c>
      <c r="CW126">
        <v>0</v>
      </c>
      <c r="CX126">
        <f>ROUND(Y126*Source!I164,7)</f>
        <v>0</v>
      </c>
      <c r="CY126">
        <f t="shared" ref="CY126:CY133" si="48">AA126</f>
        <v>510.62</v>
      </c>
      <c r="CZ126">
        <f t="shared" ref="CZ126:CZ133" si="49">AE126</f>
        <v>340.41</v>
      </c>
      <c r="DA126">
        <f t="shared" ref="DA126:DA133" si="50">AI126</f>
        <v>1.5</v>
      </c>
      <c r="DB126">
        <f t="shared" si="44"/>
        <v>207.65</v>
      </c>
      <c r="DC126">
        <f t="shared" si="45"/>
        <v>0</v>
      </c>
      <c r="DD126" t="s">
        <v>3</v>
      </c>
      <c r="DE126" t="s">
        <v>3</v>
      </c>
      <c r="DF126">
        <f t="shared" ref="DF126:DF131" si="51">ROUND(ROUND(AE126*AI126,2)*CX126,2)</f>
        <v>0</v>
      </c>
      <c r="DG126">
        <f t="shared" ref="DG126:DG138" si="52">ROUND(ROUND(AF126,2)*CX126,2)</f>
        <v>0</v>
      </c>
      <c r="DH126">
        <f t="shared" si="9"/>
        <v>0</v>
      </c>
      <c r="DI126">
        <f t="shared" si="10"/>
        <v>0</v>
      </c>
      <c r="DJ126">
        <f t="shared" ref="DJ126:DJ133" si="53">DF126</f>
        <v>0</v>
      </c>
      <c r="DK126">
        <v>0</v>
      </c>
      <c r="DL126" t="s">
        <v>3</v>
      </c>
      <c r="DM126">
        <v>0</v>
      </c>
      <c r="DN126" t="s">
        <v>3</v>
      </c>
      <c r="DO126">
        <v>0</v>
      </c>
    </row>
    <row r="127" spans="1:119" x14ac:dyDescent="0.2">
      <c r="A127">
        <f>ROW(Source!A164)</f>
        <v>164</v>
      </c>
      <c r="B127">
        <v>92701116</v>
      </c>
      <c r="C127">
        <v>92701403</v>
      </c>
      <c r="D127">
        <v>89552851</v>
      </c>
      <c r="E127">
        <v>1</v>
      </c>
      <c r="F127">
        <v>1</v>
      </c>
      <c r="G127">
        <v>1</v>
      </c>
      <c r="H127">
        <v>3</v>
      </c>
      <c r="I127" t="s">
        <v>516</v>
      </c>
      <c r="J127" t="s">
        <v>517</v>
      </c>
      <c r="K127" t="s">
        <v>518</v>
      </c>
      <c r="L127">
        <v>1339</v>
      </c>
      <c r="N127">
        <v>1007</v>
      </c>
      <c r="O127" t="s">
        <v>113</v>
      </c>
      <c r="P127" t="s">
        <v>113</v>
      </c>
      <c r="Q127">
        <v>1</v>
      </c>
      <c r="W127">
        <v>0</v>
      </c>
      <c r="X127">
        <v>-2058989610</v>
      </c>
      <c r="Y127">
        <f t="shared" si="43"/>
        <v>0.67</v>
      </c>
      <c r="AA127">
        <v>97.44</v>
      </c>
      <c r="AB127">
        <v>0</v>
      </c>
      <c r="AC127">
        <v>0</v>
      </c>
      <c r="AD127">
        <v>0</v>
      </c>
      <c r="AE127">
        <v>114.64</v>
      </c>
      <c r="AF127">
        <v>0</v>
      </c>
      <c r="AG127">
        <v>0</v>
      </c>
      <c r="AH127">
        <v>0</v>
      </c>
      <c r="AI127">
        <v>0.85</v>
      </c>
      <c r="AJ127">
        <v>1</v>
      </c>
      <c r="AK127">
        <v>1</v>
      </c>
      <c r="AL127">
        <v>1</v>
      </c>
      <c r="AM127">
        <v>2</v>
      </c>
      <c r="AN127">
        <v>0</v>
      </c>
      <c r="AO127">
        <v>0</v>
      </c>
      <c r="AP127">
        <v>0</v>
      </c>
      <c r="AQ127">
        <v>1</v>
      </c>
      <c r="AR127">
        <v>0</v>
      </c>
      <c r="AS127" t="s">
        <v>3</v>
      </c>
      <c r="AT127">
        <v>0.67</v>
      </c>
      <c r="AU127" t="s">
        <v>3</v>
      </c>
      <c r="AV127">
        <v>0</v>
      </c>
      <c r="AW127">
        <v>2</v>
      </c>
      <c r="AX127">
        <v>92701425</v>
      </c>
      <c r="AY127">
        <v>1</v>
      </c>
      <c r="AZ127">
        <v>0</v>
      </c>
      <c r="BA127">
        <v>126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76.808800000000005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</v>
      </c>
      <c r="BQ127">
        <v>76.808800000000005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1</v>
      </c>
      <c r="CV127">
        <v>0</v>
      </c>
      <c r="CW127">
        <v>0</v>
      </c>
      <c r="CX127">
        <f>ROUND(Y127*Source!I164,7)</f>
        <v>0</v>
      </c>
      <c r="CY127">
        <f t="shared" si="48"/>
        <v>97.44</v>
      </c>
      <c r="CZ127">
        <f t="shared" si="49"/>
        <v>114.64</v>
      </c>
      <c r="DA127">
        <f t="shared" si="50"/>
        <v>0.85</v>
      </c>
      <c r="DB127">
        <f t="shared" si="44"/>
        <v>76.81</v>
      </c>
      <c r="DC127">
        <f t="shared" si="45"/>
        <v>0</v>
      </c>
      <c r="DD127" t="s">
        <v>3</v>
      </c>
      <c r="DE127" t="s">
        <v>3</v>
      </c>
      <c r="DF127">
        <f t="shared" si="51"/>
        <v>0</v>
      </c>
      <c r="DG127">
        <f t="shared" si="52"/>
        <v>0</v>
      </c>
      <c r="DH127">
        <f t="shared" si="9"/>
        <v>0</v>
      </c>
      <c r="DI127">
        <f t="shared" si="10"/>
        <v>0</v>
      </c>
      <c r="DJ127">
        <f t="shared" si="53"/>
        <v>0</v>
      </c>
      <c r="DK127">
        <v>0</v>
      </c>
      <c r="DL127" t="s">
        <v>3</v>
      </c>
      <c r="DM127">
        <v>0</v>
      </c>
      <c r="DN127" t="s">
        <v>3</v>
      </c>
      <c r="DO127">
        <v>0</v>
      </c>
    </row>
    <row r="128" spans="1:119" x14ac:dyDescent="0.2">
      <c r="A128">
        <f>ROW(Source!A164)</f>
        <v>164</v>
      </c>
      <c r="B128">
        <v>92701116</v>
      </c>
      <c r="C128">
        <v>92701403</v>
      </c>
      <c r="D128">
        <v>89554835</v>
      </c>
      <c r="E128">
        <v>1</v>
      </c>
      <c r="F128">
        <v>1</v>
      </c>
      <c r="G128">
        <v>1</v>
      </c>
      <c r="H128">
        <v>3</v>
      </c>
      <c r="I128" t="s">
        <v>401</v>
      </c>
      <c r="J128" t="s">
        <v>402</v>
      </c>
      <c r="K128" t="s">
        <v>403</v>
      </c>
      <c r="L128">
        <v>1339</v>
      </c>
      <c r="N128">
        <v>1007</v>
      </c>
      <c r="O128" t="s">
        <v>113</v>
      </c>
      <c r="P128" t="s">
        <v>113</v>
      </c>
      <c r="Q128">
        <v>1</v>
      </c>
      <c r="W128">
        <v>0</v>
      </c>
      <c r="X128">
        <v>1964556667</v>
      </c>
      <c r="Y128">
        <f t="shared" si="43"/>
        <v>10.99</v>
      </c>
      <c r="AA128">
        <v>54.64</v>
      </c>
      <c r="AB128">
        <v>0</v>
      </c>
      <c r="AC128">
        <v>0</v>
      </c>
      <c r="AD128">
        <v>0</v>
      </c>
      <c r="AE128">
        <v>35.71</v>
      </c>
      <c r="AF128">
        <v>0</v>
      </c>
      <c r="AG128">
        <v>0</v>
      </c>
      <c r="AH128">
        <v>0</v>
      </c>
      <c r="AI128">
        <v>1.53</v>
      </c>
      <c r="AJ128">
        <v>1</v>
      </c>
      <c r="AK128">
        <v>1</v>
      </c>
      <c r="AL128">
        <v>1</v>
      </c>
      <c r="AM128">
        <v>2</v>
      </c>
      <c r="AN128">
        <v>0</v>
      </c>
      <c r="AO128">
        <v>0</v>
      </c>
      <c r="AP128">
        <v>0</v>
      </c>
      <c r="AQ128">
        <v>1</v>
      </c>
      <c r="AR128">
        <v>0</v>
      </c>
      <c r="AS128" t="s">
        <v>3</v>
      </c>
      <c r="AT128">
        <v>10.99</v>
      </c>
      <c r="AU128" t="s">
        <v>3</v>
      </c>
      <c r="AV128">
        <v>0</v>
      </c>
      <c r="AW128">
        <v>2</v>
      </c>
      <c r="AX128">
        <v>92701426</v>
      </c>
      <c r="AY128">
        <v>1</v>
      </c>
      <c r="AZ128">
        <v>0</v>
      </c>
      <c r="BA128">
        <v>127</v>
      </c>
      <c r="BB128">
        <v>1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392.4529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1</v>
      </c>
      <c r="BQ128">
        <v>392.4529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1</v>
      </c>
      <c r="CV128">
        <v>0</v>
      </c>
      <c r="CW128">
        <v>0</v>
      </c>
      <c r="CX128">
        <f>ROUND(Y128*Source!I164,7)</f>
        <v>0</v>
      </c>
      <c r="CY128">
        <f t="shared" si="48"/>
        <v>54.64</v>
      </c>
      <c r="CZ128">
        <f t="shared" si="49"/>
        <v>35.71</v>
      </c>
      <c r="DA128">
        <f t="shared" si="50"/>
        <v>1.53</v>
      </c>
      <c r="DB128">
        <f t="shared" si="44"/>
        <v>392.45</v>
      </c>
      <c r="DC128">
        <f t="shared" si="45"/>
        <v>0</v>
      </c>
      <c r="DD128" t="s">
        <v>3</v>
      </c>
      <c r="DE128" t="s">
        <v>3</v>
      </c>
      <c r="DF128">
        <f t="shared" si="51"/>
        <v>0</v>
      </c>
      <c r="DG128">
        <f t="shared" si="52"/>
        <v>0</v>
      </c>
      <c r="DH128">
        <f t="shared" si="9"/>
        <v>0</v>
      </c>
      <c r="DI128">
        <f t="shared" si="10"/>
        <v>0</v>
      </c>
      <c r="DJ128">
        <f t="shared" si="53"/>
        <v>0</v>
      </c>
      <c r="DK128">
        <v>0</v>
      </c>
      <c r="DL128" t="s">
        <v>3</v>
      </c>
      <c r="DM128">
        <v>0</v>
      </c>
      <c r="DN128" t="s">
        <v>3</v>
      </c>
      <c r="DO128">
        <v>0</v>
      </c>
    </row>
    <row r="129" spans="1:119" x14ac:dyDescent="0.2">
      <c r="A129">
        <f>ROW(Source!A164)</f>
        <v>164</v>
      </c>
      <c r="B129">
        <v>92701116</v>
      </c>
      <c r="C129">
        <v>92701403</v>
      </c>
      <c r="D129">
        <v>89555463</v>
      </c>
      <c r="E129">
        <v>1</v>
      </c>
      <c r="F129">
        <v>1</v>
      </c>
      <c r="G129">
        <v>1</v>
      </c>
      <c r="H129">
        <v>3</v>
      </c>
      <c r="I129" t="s">
        <v>563</v>
      </c>
      <c r="J129" t="s">
        <v>564</v>
      </c>
      <c r="K129" t="s">
        <v>565</v>
      </c>
      <c r="L129">
        <v>1348</v>
      </c>
      <c r="N129">
        <v>1009</v>
      </c>
      <c r="O129" t="s">
        <v>125</v>
      </c>
      <c r="P129" t="s">
        <v>125</v>
      </c>
      <c r="Q129">
        <v>1000</v>
      </c>
      <c r="W129">
        <v>0</v>
      </c>
      <c r="X129">
        <v>651198489</v>
      </c>
      <c r="Y129">
        <f t="shared" si="43"/>
        <v>5.0000000000000001E-4</v>
      </c>
      <c r="AA129">
        <v>108956.83</v>
      </c>
      <c r="AB129">
        <v>0</v>
      </c>
      <c r="AC129">
        <v>0</v>
      </c>
      <c r="AD129">
        <v>0</v>
      </c>
      <c r="AE129">
        <v>97282.880000000005</v>
      </c>
      <c r="AF129">
        <v>0</v>
      </c>
      <c r="AG129">
        <v>0</v>
      </c>
      <c r="AH129">
        <v>0</v>
      </c>
      <c r="AI129">
        <v>1.1200000000000001</v>
      </c>
      <c r="AJ129">
        <v>1</v>
      </c>
      <c r="AK129">
        <v>1</v>
      </c>
      <c r="AL129">
        <v>1</v>
      </c>
      <c r="AM129">
        <v>2</v>
      </c>
      <c r="AN129">
        <v>0</v>
      </c>
      <c r="AO129">
        <v>0</v>
      </c>
      <c r="AP129">
        <v>0</v>
      </c>
      <c r="AQ129">
        <v>1</v>
      </c>
      <c r="AR129">
        <v>0</v>
      </c>
      <c r="AS129" t="s">
        <v>3</v>
      </c>
      <c r="AT129">
        <v>5.0000000000000001E-4</v>
      </c>
      <c r="AU129" t="s">
        <v>3</v>
      </c>
      <c r="AV129">
        <v>0</v>
      </c>
      <c r="AW129">
        <v>2</v>
      </c>
      <c r="AX129">
        <v>92701427</v>
      </c>
      <c r="AY129">
        <v>1</v>
      </c>
      <c r="AZ129">
        <v>0</v>
      </c>
      <c r="BA129">
        <v>128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48.641440000000003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1</v>
      </c>
      <c r="BQ129">
        <v>48.641440000000003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1</v>
      </c>
      <c r="CV129">
        <v>0</v>
      </c>
      <c r="CW129">
        <v>0</v>
      </c>
      <c r="CX129">
        <f>ROUND(Y129*Source!I164,7)</f>
        <v>0</v>
      </c>
      <c r="CY129">
        <f t="shared" si="48"/>
        <v>108956.83</v>
      </c>
      <c r="CZ129">
        <f t="shared" si="49"/>
        <v>97282.880000000005</v>
      </c>
      <c r="DA129">
        <f t="shared" si="50"/>
        <v>1.1200000000000001</v>
      </c>
      <c r="DB129">
        <f t="shared" si="44"/>
        <v>48.64</v>
      </c>
      <c r="DC129">
        <f t="shared" si="45"/>
        <v>0</v>
      </c>
      <c r="DD129" t="s">
        <v>3</v>
      </c>
      <c r="DE129" t="s">
        <v>3</v>
      </c>
      <c r="DF129">
        <f t="shared" si="51"/>
        <v>0</v>
      </c>
      <c r="DG129">
        <f t="shared" si="52"/>
        <v>0</v>
      </c>
      <c r="DH129">
        <f t="shared" ref="DH129:DH192" si="54">ROUND(ROUND(AG129,2)*CX129,2)</f>
        <v>0</v>
      </c>
      <c r="DI129">
        <f t="shared" ref="DI129:DI192" si="55">ROUND(ROUND(AH129,2)*CX129,2)</f>
        <v>0</v>
      </c>
      <c r="DJ129">
        <f t="shared" si="53"/>
        <v>0</v>
      </c>
      <c r="DK129">
        <v>0</v>
      </c>
      <c r="DL129" t="s">
        <v>3</v>
      </c>
      <c r="DM129">
        <v>0</v>
      </c>
      <c r="DN129" t="s">
        <v>3</v>
      </c>
      <c r="DO129">
        <v>0</v>
      </c>
    </row>
    <row r="130" spans="1:119" x14ac:dyDescent="0.2">
      <c r="A130">
        <f>ROW(Source!A164)</f>
        <v>164</v>
      </c>
      <c r="B130">
        <v>92701116</v>
      </c>
      <c r="C130">
        <v>92701403</v>
      </c>
      <c r="D130">
        <v>89558212</v>
      </c>
      <c r="E130">
        <v>1</v>
      </c>
      <c r="F130">
        <v>1</v>
      </c>
      <c r="G130">
        <v>1</v>
      </c>
      <c r="H130">
        <v>3</v>
      </c>
      <c r="I130" t="s">
        <v>566</v>
      </c>
      <c r="J130" t="s">
        <v>567</v>
      </c>
      <c r="K130" t="s">
        <v>568</v>
      </c>
      <c r="L130">
        <v>1346</v>
      </c>
      <c r="N130">
        <v>1009</v>
      </c>
      <c r="O130" t="s">
        <v>223</v>
      </c>
      <c r="P130" t="s">
        <v>223</v>
      </c>
      <c r="Q130">
        <v>1</v>
      </c>
      <c r="W130">
        <v>0</v>
      </c>
      <c r="X130">
        <v>651928597</v>
      </c>
      <c r="Y130">
        <f t="shared" si="43"/>
        <v>3.9300000000000002E-2</v>
      </c>
      <c r="AA130">
        <v>86.14</v>
      </c>
      <c r="AB130">
        <v>0</v>
      </c>
      <c r="AC130">
        <v>0</v>
      </c>
      <c r="AD130">
        <v>0</v>
      </c>
      <c r="AE130">
        <v>59.41</v>
      </c>
      <c r="AF130">
        <v>0</v>
      </c>
      <c r="AG130">
        <v>0</v>
      </c>
      <c r="AH130">
        <v>0</v>
      </c>
      <c r="AI130">
        <v>1.45</v>
      </c>
      <c r="AJ130">
        <v>1</v>
      </c>
      <c r="AK130">
        <v>1</v>
      </c>
      <c r="AL130">
        <v>1</v>
      </c>
      <c r="AM130">
        <v>2</v>
      </c>
      <c r="AN130">
        <v>0</v>
      </c>
      <c r="AO130">
        <v>0</v>
      </c>
      <c r="AP130">
        <v>0</v>
      </c>
      <c r="AQ130">
        <v>1</v>
      </c>
      <c r="AR130">
        <v>0</v>
      </c>
      <c r="AS130" t="s">
        <v>3</v>
      </c>
      <c r="AT130">
        <v>3.9300000000000002E-2</v>
      </c>
      <c r="AU130" t="s">
        <v>3</v>
      </c>
      <c r="AV130">
        <v>0</v>
      </c>
      <c r="AW130">
        <v>2</v>
      </c>
      <c r="AX130">
        <v>92701428</v>
      </c>
      <c r="AY130">
        <v>1</v>
      </c>
      <c r="AZ130">
        <v>0</v>
      </c>
      <c r="BA130">
        <v>129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2.334813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</v>
      </c>
      <c r="BQ130">
        <v>2.334813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1</v>
      </c>
      <c r="CV130">
        <v>0</v>
      </c>
      <c r="CW130">
        <v>0</v>
      </c>
      <c r="CX130">
        <f>ROUND(Y130*Source!I164,7)</f>
        <v>0</v>
      </c>
      <c r="CY130">
        <f t="shared" si="48"/>
        <v>86.14</v>
      </c>
      <c r="CZ130">
        <f t="shared" si="49"/>
        <v>59.41</v>
      </c>
      <c r="DA130">
        <f t="shared" si="50"/>
        <v>1.45</v>
      </c>
      <c r="DB130">
        <f t="shared" si="44"/>
        <v>2.33</v>
      </c>
      <c r="DC130">
        <f t="shared" si="45"/>
        <v>0</v>
      </c>
      <c r="DD130" t="s">
        <v>3</v>
      </c>
      <c r="DE130" t="s">
        <v>3</v>
      </c>
      <c r="DF130">
        <f t="shared" si="51"/>
        <v>0</v>
      </c>
      <c r="DG130">
        <f t="shared" si="52"/>
        <v>0</v>
      </c>
      <c r="DH130">
        <f t="shared" si="54"/>
        <v>0</v>
      </c>
      <c r="DI130">
        <f t="shared" si="55"/>
        <v>0</v>
      </c>
      <c r="DJ130">
        <f t="shared" si="53"/>
        <v>0</v>
      </c>
      <c r="DK130">
        <v>0</v>
      </c>
      <c r="DL130" t="s">
        <v>3</v>
      </c>
      <c r="DM130">
        <v>0</v>
      </c>
      <c r="DN130" t="s">
        <v>3</v>
      </c>
      <c r="DO130">
        <v>0</v>
      </c>
    </row>
    <row r="131" spans="1:119" x14ac:dyDescent="0.2">
      <c r="A131">
        <f>ROW(Source!A164)</f>
        <v>164</v>
      </c>
      <c r="B131">
        <v>92701116</v>
      </c>
      <c r="C131">
        <v>92701403</v>
      </c>
      <c r="D131">
        <v>89558807</v>
      </c>
      <c r="E131">
        <v>1</v>
      </c>
      <c r="F131">
        <v>1</v>
      </c>
      <c r="G131">
        <v>1</v>
      </c>
      <c r="H131">
        <v>3</v>
      </c>
      <c r="I131" t="s">
        <v>569</v>
      </c>
      <c r="J131" t="s">
        <v>570</v>
      </c>
      <c r="K131" t="s">
        <v>571</v>
      </c>
      <c r="L131">
        <v>1339</v>
      </c>
      <c r="N131">
        <v>1007</v>
      </c>
      <c r="O131" t="s">
        <v>113</v>
      </c>
      <c r="P131" t="s">
        <v>113</v>
      </c>
      <c r="Q131">
        <v>1</v>
      </c>
      <c r="W131">
        <v>0</v>
      </c>
      <c r="X131">
        <v>1488999124</v>
      </c>
      <c r="Y131">
        <f t="shared" si="43"/>
        <v>2.1000000000000001E-2</v>
      </c>
      <c r="AA131">
        <v>5566.4</v>
      </c>
      <c r="AB131">
        <v>0</v>
      </c>
      <c r="AC131">
        <v>0</v>
      </c>
      <c r="AD131">
        <v>0</v>
      </c>
      <c r="AE131">
        <v>4033.62</v>
      </c>
      <c r="AF131">
        <v>0</v>
      </c>
      <c r="AG131">
        <v>0</v>
      </c>
      <c r="AH131">
        <v>0</v>
      </c>
      <c r="AI131">
        <v>1.38</v>
      </c>
      <c r="AJ131">
        <v>1</v>
      </c>
      <c r="AK131">
        <v>1</v>
      </c>
      <c r="AL131">
        <v>1</v>
      </c>
      <c r="AM131">
        <v>2</v>
      </c>
      <c r="AN131">
        <v>0</v>
      </c>
      <c r="AO131">
        <v>0</v>
      </c>
      <c r="AP131">
        <v>0</v>
      </c>
      <c r="AQ131">
        <v>1</v>
      </c>
      <c r="AR131">
        <v>0</v>
      </c>
      <c r="AS131" t="s">
        <v>3</v>
      </c>
      <c r="AT131">
        <v>2.1000000000000001E-2</v>
      </c>
      <c r="AU131" t="s">
        <v>3</v>
      </c>
      <c r="AV131">
        <v>0</v>
      </c>
      <c r="AW131">
        <v>2</v>
      </c>
      <c r="AX131">
        <v>92701429</v>
      </c>
      <c r="AY131">
        <v>1</v>
      </c>
      <c r="AZ131">
        <v>0</v>
      </c>
      <c r="BA131">
        <v>130</v>
      </c>
      <c r="BB131">
        <v>1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84.706020000000009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1</v>
      </c>
      <c r="BQ131">
        <v>84.706020000000009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</v>
      </c>
      <c r="CV131">
        <v>0</v>
      </c>
      <c r="CW131">
        <v>0</v>
      </c>
      <c r="CX131">
        <f>ROUND(Y131*Source!I164,7)</f>
        <v>0</v>
      </c>
      <c r="CY131">
        <f t="shared" si="48"/>
        <v>5566.4</v>
      </c>
      <c r="CZ131">
        <f t="shared" si="49"/>
        <v>4033.62</v>
      </c>
      <c r="DA131">
        <f t="shared" si="50"/>
        <v>1.38</v>
      </c>
      <c r="DB131">
        <f t="shared" si="44"/>
        <v>84.71</v>
      </c>
      <c r="DC131">
        <f t="shared" si="45"/>
        <v>0</v>
      </c>
      <c r="DD131" t="s">
        <v>3</v>
      </c>
      <c r="DE131" t="s">
        <v>3</v>
      </c>
      <c r="DF131">
        <f t="shared" si="51"/>
        <v>0</v>
      </c>
      <c r="DG131">
        <f t="shared" si="52"/>
        <v>0</v>
      </c>
      <c r="DH131">
        <f t="shared" si="54"/>
        <v>0</v>
      </c>
      <c r="DI131">
        <f t="shared" si="55"/>
        <v>0</v>
      </c>
      <c r="DJ131">
        <f t="shared" si="53"/>
        <v>0</v>
      </c>
      <c r="DK131">
        <v>0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ROW(Source!A164)</f>
        <v>164</v>
      </c>
      <c r="B132">
        <v>92701116</v>
      </c>
      <c r="C132">
        <v>92701403</v>
      </c>
      <c r="D132">
        <v>89485666</v>
      </c>
      <c r="E132">
        <v>117</v>
      </c>
      <c r="F132">
        <v>1</v>
      </c>
      <c r="G132">
        <v>1</v>
      </c>
      <c r="H132">
        <v>3</v>
      </c>
      <c r="I132" t="s">
        <v>221</v>
      </c>
      <c r="J132" t="s">
        <v>3</v>
      </c>
      <c r="K132" t="s">
        <v>222</v>
      </c>
      <c r="L132">
        <v>1346</v>
      </c>
      <c r="N132">
        <v>1009</v>
      </c>
      <c r="O132" t="s">
        <v>223</v>
      </c>
      <c r="P132" t="s">
        <v>223</v>
      </c>
      <c r="Q132">
        <v>1</v>
      </c>
      <c r="W132">
        <v>0</v>
      </c>
      <c r="X132">
        <v>1447119578</v>
      </c>
      <c r="Y132">
        <f t="shared" si="43"/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M132">
        <v>0</v>
      </c>
      <c r="AN132">
        <v>1</v>
      </c>
      <c r="AO132">
        <v>0</v>
      </c>
      <c r="AP132">
        <v>0</v>
      </c>
      <c r="AQ132">
        <v>0</v>
      </c>
      <c r="AR132">
        <v>0</v>
      </c>
      <c r="AS132" t="s">
        <v>3</v>
      </c>
      <c r="AT132">
        <v>0</v>
      </c>
      <c r="AU132" t="s">
        <v>3</v>
      </c>
      <c r="AV132">
        <v>0</v>
      </c>
      <c r="AW132">
        <v>2</v>
      </c>
      <c r="AX132">
        <v>92701430</v>
      </c>
      <c r="AY132">
        <v>1</v>
      </c>
      <c r="AZ132">
        <v>0</v>
      </c>
      <c r="BA132">
        <v>131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V132">
        <v>0</v>
      </c>
      <c r="CW132">
        <v>0</v>
      </c>
      <c r="CX132">
        <f>ROUND(Y132*Source!I164,7)</f>
        <v>0</v>
      </c>
      <c r="CY132">
        <f t="shared" si="48"/>
        <v>0</v>
      </c>
      <c r="CZ132">
        <f t="shared" si="49"/>
        <v>0</v>
      </c>
      <c r="DA132">
        <f t="shared" si="50"/>
        <v>1</v>
      </c>
      <c r="DB132">
        <f t="shared" si="44"/>
        <v>0</v>
      </c>
      <c r="DC132">
        <f t="shared" si="45"/>
        <v>0</v>
      </c>
      <c r="DD132" t="s">
        <v>3</v>
      </c>
      <c r="DE132" t="s">
        <v>3</v>
      </c>
      <c r="DF132">
        <f t="shared" ref="DF132:DF139" si="56">ROUND(ROUND(AE132,2)*CX132,2)</f>
        <v>0</v>
      </c>
      <c r="DG132">
        <f t="shared" si="52"/>
        <v>0</v>
      </c>
      <c r="DH132">
        <f t="shared" si="54"/>
        <v>0</v>
      </c>
      <c r="DI132">
        <f t="shared" si="55"/>
        <v>0</v>
      </c>
      <c r="DJ132">
        <f t="shared" si="53"/>
        <v>0</v>
      </c>
      <c r="DK132">
        <v>0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ROW(Source!A164)</f>
        <v>164</v>
      </c>
      <c r="B133">
        <v>92701116</v>
      </c>
      <c r="C133">
        <v>92701403</v>
      </c>
      <c r="D133">
        <v>89485895</v>
      </c>
      <c r="E133">
        <v>117</v>
      </c>
      <c r="F133">
        <v>1</v>
      </c>
      <c r="G133">
        <v>1</v>
      </c>
      <c r="H133">
        <v>3</v>
      </c>
      <c r="I133" t="s">
        <v>224</v>
      </c>
      <c r="J133" t="s">
        <v>3</v>
      </c>
      <c r="K133" t="s">
        <v>225</v>
      </c>
      <c r="L133">
        <v>1301</v>
      </c>
      <c r="N133">
        <v>1003</v>
      </c>
      <c r="O133" t="s">
        <v>187</v>
      </c>
      <c r="P133" t="s">
        <v>187</v>
      </c>
      <c r="Q133">
        <v>1</v>
      </c>
      <c r="W133">
        <v>0</v>
      </c>
      <c r="X133">
        <v>-2143544928</v>
      </c>
      <c r="Y133">
        <f t="shared" si="43"/>
        <v>100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1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 t="s">
        <v>3</v>
      </c>
      <c r="AT133">
        <v>100</v>
      </c>
      <c r="AU133" t="s">
        <v>3</v>
      </c>
      <c r="AV133">
        <v>0</v>
      </c>
      <c r="AW133">
        <v>2</v>
      </c>
      <c r="AX133">
        <v>92701431</v>
      </c>
      <c r="AY133">
        <v>1</v>
      </c>
      <c r="AZ133">
        <v>0</v>
      </c>
      <c r="BA133">
        <v>132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V133">
        <v>0</v>
      </c>
      <c r="CW133">
        <v>0</v>
      </c>
      <c r="CX133">
        <f>ROUND(Y133*Source!I164,7)</f>
        <v>0</v>
      </c>
      <c r="CY133">
        <f t="shared" si="48"/>
        <v>0</v>
      </c>
      <c r="CZ133">
        <f t="shared" si="49"/>
        <v>0</v>
      </c>
      <c r="DA133">
        <f t="shared" si="50"/>
        <v>1</v>
      </c>
      <c r="DB133">
        <f t="shared" si="44"/>
        <v>0</v>
      </c>
      <c r="DC133">
        <f t="shared" si="45"/>
        <v>0</v>
      </c>
      <c r="DD133" t="s">
        <v>3</v>
      </c>
      <c r="DE133" t="s">
        <v>3</v>
      </c>
      <c r="DF133">
        <f t="shared" si="56"/>
        <v>0</v>
      </c>
      <c r="DG133">
        <f t="shared" si="52"/>
        <v>0</v>
      </c>
      <c r="DH133">
        <f t="shared" si="54"/>
        <v>0</v>
      </c>
      <c r="DI133">
        <f t="shared" si="55"/>
        <v>0</v>
      </c>
      <c r="DJ133">
        <f t="shared" si="53"/>
        <v>0</v>
      </c>
      <c r="DK133">
        <v>0</v>
      </c>
      <c r="DL133" t="s">
        <v>3</v>
      </c>
      <c r="DM133">
        <v>0</v>
      </c>
      <c r="DN133" t="s">
        <v>3</v>
      </c>
      <c r="DO133">
        <v>0</v>
      </c>
    </row>
    <row r="134" spans="1:119" x14ac:dyDescent="0.2">
      <c r="A134">
        <f>ROW(Source!A167)</f>
        <v>167</v>
      </c>
      <c r="B134">
        <v>92701116</v>
      </c>
      <c r="C134">
        <v>92701434</v>
      </c>
      <c r="D134">
        <v>89480529</v>
      </c>
      <c r="E134">
        <v>117</v>
      </c>
      <c r="F134">
        <v>1</v>
      </c>
      <c r="G134">
        <v>1</v>
      </c>
      <c r="H134">
        <v>1</v>
      </c>
      <c r="I134" t="s">
        <v>431</v>
      </c>
      <c r="J134" t="s">
        <v>3</v>
      </c>
      <c r="K134" t="s">
        <v>432</v>
      </c>
      <c r="L134">
        <v>1191</v>
      </c>
      <c r="N134">
        <v>1013</v>
      </c>
      <c r="O134" t="s">
        <v>400</v>
      </c>
      <c r="P134" t="s">
        <v>400</v>
      </c>
      <c r="Q134">
        <v>1</v>
      </c>
      <c r="W134">
        <v>0</v>
      </c>
      <c r="X134">
        <v>174150515</v>
      </c>
      <c r="Y134">
        <f t="shared" ref="Y134:Y139" si="57">(AT134*ROUND((0.35+1),7))</f>
        <v>97.875</v>
      </c>
      <c r="AA134">
        <v>0</v>
      </c>
      <c r="AB134">
        <v>0</v>
      </c>
      <c r="AC134">
        <v>0</v>
      </c>
      <c r="AD134">
        <v>732.82</v>
      </c>
      <c r="AE134">
        <v>0</v>
      </c>
      <c r="AF134">
        <v>0</v>
      </c>
      <c r="AG134">
        <v>0</v>
      </c>
      <c r="AH134">
        <v>732.82</v>
      </c>
      <c r="AI134">
        <v>1</v>
      </c>
      <c r="AJ134">
        <v>1</v>
      </c>
      <c r="AK134">
        <v>1</v>
      </c>
      <c r="AL134">
        <v>1</v>
      </c>
      <c r="AM134">
        <v>-2</v>
      </c>
      <c r="AN134">
        <v>0</v>
      </c>
      <c r="AO134">
        <v>0</v>
      </c>
      <c r="AP134">
        <v>1</v>
      </c>
      <c r="AQ134">
        <v>1</v>
      </c>
      <c r="AR134">
        <v>0</v>
      </c>
      <c r="AS134" t="s">
        <v>3</v>
      </c>
      <c r="AT134">
        <v>72.5</v>
      </c>
      <c r="AU134" t="s">
        <v>131</v>
      </c>
      <c r="AV134">
        <v>1</v>
      </c>
      <c r="AW134">
        <v>2</v>
      </c>
      <c r="AX134">
        <v>92701447</v>
      </c>
      <c r="AY134">
        <v>1</v>
      </c>
      <c r="AZ134">
        <v>0</v>
      </c>
      <c r="BA134">
        <v>133</v>
      </c>
      <c r="BB134">
        <v>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53129.450000000004</v>
      </c>
      <c r="BN134">
        <v>72.5</v>
      </c>
      <c r="BO134">
        <v>0</v>
      </c>
      <c r="BP134">
        <v>1</v>
      </c>
      <c r="BQ134">
        <v>0</v>
      </c>
      <c r="BR134">
        <v>0</v>
      </c>
      <c r="BS134">
        <v>0</v>
      </c>
      <c r="BT134">
        <v>71724.757500000007</v>
      </c>
      <c r="BU134">
        <v>97.875</v>
      </c>
      <c r="BV134">
        <v>0</v>
      </c>
      <c r="BW134">
        <v>1</v>
      </c>
      <c r="CU134">
        <f>ROUND(AT134*Source!I167*AH134*AL134,2)</f>
        <v>2656.47</v>
      </c>
      <c r="CV134">
        <f>ROUND(Y134*Source!I167,7)</f>
        <v>4.8937499999999998</v>
      </c>
      <c r="CW134">
        <v>0</v>
      </c>
      <c r="CX134">
        <f>ROUND(Y134*Source!I167,7)</f>
        <v>4.8937499999999998</v>
      </c>
      <c r="CY134">
        <f>AD134</f>
        <v>732.82</v>
      </c>
      <c r="CZ134">
        <f>AH134</f>
        <v>732.82</v>
      </c>
      <c r="DA134">
        <f>AL134</f>
        <v>1</v>
      </c>
      <c r="DB134">
        <f t="shared" ref="DB134:DB139" si="58">ROUND((ROUND(AT134*CZ134,2)*ROUND((0.35+1),7)),6)</f>
        <v>71724.757500000007</v>
      </c>
      <c r="DC134">
        <f t="shared" ref="DC134:DC139" si="59">ROUND((ROUND(AT134*AG134,2)*ROUND((0.35+1),7)),6)</f>
        <v>0</v>
      </c>
      <c r="DD134" t="s">
        <v>3</v>
      </c>
      <c r="DE134" t="s">
        <v>3</v>
      </c>
      <c r="DF134">
        <f t="shared" si="56"/>
        <v>0</v>
      </c>
      <c r="DG134">
        <f t="shared" si="52"/>
        <v>0</v>
      </c>
      <c r="DH134">
        <f t="shared" si="54"/>
        <v>0</v>
      </c>
      <c r="DI134">
        <f t="shared" si="55"/>
        <v>3586.24</v>
      </c>
      <c r="DJ134">
        <f>DI134</f>
        <v>3586.24</v>
      </c>
      <c r="DK134">
        <v>1</v>
      </c>
      <c r="DL134" t="s">
        <v>3</v>
      </c>
      <c r="DM134">
        <v>0</v>
      </c>
      <c r="DN134" t="s">
        <v>3</v>
      </c>
      <c r="DO134">
        <v>0</v>
      </c>
    </row>
    <row r="135" spans="1:119" x14ac:dyDescent="0.2">
      <c r="A135">
        <f>ROW(Source!A167)</f>
        <v>167</v>
      </c>
      <c r="B135">
        <v>92701116</v>
      </c>
      <c r="C135">
        <v>92701434</v>
      </c>
      <c r="D135">
        <v>89480695</v>
      </c>
      <c r="E135">
        <v>117</v>
      </c>
      <c r="F135">
        <v>1</v>
      </c>
      <c r="G135">
        <v>1</v>
      </c>
      <c r="H135">
        <v>1</v>
      </c>
      <c r="I135" t="s">
        <v>415</v>
      </c>
      <c r="J135" t="s">
        <v>3</v>
      </c>
      <c r="K135" t="s">
        <v>416</v>
      </c>
      <c r="L135">
        <v>1191</v>
      </c>
      <c r="N135">
        <v>1013</v>
      </c>
      <c r="O135" t="s">
        <v>400</v>
      </c>
      <c r="P135" t="s">
        <v>400</v>
      </c>
      <c r="Q135">
        <v>1</v>
      </c>
      <c r="W135">
        <v>0</v>
      </c>
      <c r="X135">
        <v>-1417349443</v>
      </c>
      <c r="Y135">
        <f t="shared" si="57"/>
        <v>2.3895000000000004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M135">
        <v>-2</v>
      </c>
      <c r="AN135">
        <v>0</v>
      </c>
      <c r="AO135">
        <v>0</v>
      </c>
      <c r="AP135">
        <v>1</v>
      </c>
      <c r="AQ135">
        <v>1</v>
      </c>
      <c r="AR135">
        <v>0</v>
      </c>
      <c r="AS135" t="s">
        <v>3</v>
      </c>
      <c r="AT135">
        <v>1.77</v>
      </c>
      <c r="AU135" t="s">
        <v>131</v>
      </c>
      <c r="AV135">
        <v>2</v>
      </c>
      <c r="AW135">
        <v>2</v>
      </c>
      <c r="AX135">
        <v>92701448</v>
      </c>
      <c r="AY135">
        <v>1</v>
      </c>
      <c r="AZ135">
        <v>0</v>
      </c>
      <c r="BA135">
        <v>134</v>
      </c>
      <c r="BB135">
        <v>1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V135">
        <v>0</v>
      </c>
      <c r="CW135">
        <v>0</v>
      </c>
      <c r="CX135">
        <f>ROUND(Y135*Source!I167,7)</f>
        <v>0.119475</v>
      </c>
      <c r="CY135">
        <f>AD135</f>
        <v>0</v>
      </c>
      <c r="CZ135">
        <f>AH135</f>
        <v>0</v>
      </c>
      <c r="DA135">
        <f>AL135</f>
        <v>1</v>
      </c>
      <c r="DB135">
        <f t="shared" si="58"/>
        <v>0</v>
      </c>
      <c r="DC135">
        <f t="shared" si="59"/>
        <v>0</v>
      </c>
      <c r="DD135" t="s">
        <v>3</v>
      </c>
      <c r="DE135" t="s">
        <v>3</v>
      </c>
      <c r="DF135">
        <f t="shared" si="56"/>
        <v>0</v>
      </c>
      <c r="DG135">
        <f t="shared" si="52"/>
        <v>0</v>
      </c>
      <c r="DH135">
        <f t="shared" si="54"/>
        <v>0</v>
      </c>
      <c r="DI135">
        <f t="shared" si="55"/>
        <v>0</v>
      </c>
      <c r="DJ135">
        <f>DI135</f>
        <v>0</v>
      </c>
      <c r="DK135">
        <v>0</v>
      </c>
      <c r="DL135" t="s">
        <v>3</v>
      </c>
      <c r="DM135">
        <v>0</v>
      </c>
      <c r="DN135" t="s">
        <v>3</v>
      </c>
      <c r="DO135">
        <v>0</v>
      </c>
    </row>
    <row r="136" spans="1:119" x14ac:dyDescent="0.2">
      <c r="A136">
        <f>ROW(Source!A167)</f>
        <v>167</v>
      </c>
      <c r="B136">
        <v>92701116</v>
      </c>
      <c r="C136">
        <v>92701434</v>
      </c>
      <c r="D136">
        <v>89487132</v>
      </c>
      <c r="E136">
        <v>1</v>
      </c>
      <c r="F136">
        <v>1</v>
      </c>
      <c r="G136">
        <v>1</v>
      </c>
      <c r="H136">
        <v>2</v>
      </c>
      <c r="I136" t="s">
        <v>447</v>
      </c>
      <c r="J136" t="s">
        <v>448</v>
      </c>
      <c r="K136" t="s">
        <v>449</v>
      </c>
      <c r="L136">
        <v>1368</v>
      </c>
      <c r="N136">
        <v>1011</v>
      </c>
      <c r="O136" t="s">
        <v>420</v>
      </c>
      <c r="P136" t="s">
        <v>420</v>
      </c>
      <c r="Q136">
        <v>1</v>
      </c>
      <c r="W136">
        <v>0</v>
      </c>
      <c r="X136">
        <v>1380566452</v>
      </c>
      <c r="Y136">
        <f t="shared" si="57"/>
        <v>0.36450000000000005</v>
      </c>
      <c r="AA136">
        <v>0</v>
      </c>
      <c r="AB136">
        <v>1039.32</v>
      </c>
      <c r="AC136">
        <v>969.91</v>
      </c>
      <c r="AD136">
        <v>0</v>
      </c>
      <c r="AE136">
        <v>0</v>
      </c>
      <c r="AF136">
        <v>1039.32</v>
      </c>
      <c r="AG136">
        <v>969.91</v>
      </c>
      <c r="AH136">
        <v>0</v>
      </c>
      <c r="AI136">
        <v>1</v>
      </c>
      <c r="AJ136">
        <v>1</v>
      </c>
      <c r="AK136">
        <v>1</v>
      </c>
      <c r="AL136">
        <v>1</v>
      </c>
      <c r="AM136">
        <v>-2</v>
      </c>
      <c r="AN136">
        <v>0</v>
      </c>
      <c r="AO136">
        <v>0</v>
      </c>
      <c r="AP136">
        <v>1</v>
      </c>
      <c r="AQ136">
        <v>1</v>
      </c>
      <c r="AR136">
        <v>0</v>
      </c>
      <c r="AS136" t="s">
        <v>3</v>
      </c>
      <c r="AT136">
        <v>0.27</v>
      </c>
      <c r="AU136" t="s">
        <v>131</v>
      </c>
      <c r="AV136">
        <v>1</v>
      </c>
      <c r="AW136">
        <v>2</v>
      </c>
      <c r="AX136">
        <v>92701449</v>
      </c>
      <c r="AY136">
        <v>1</v>
      </c>
      <c r="AZ136">
        <v>0</v>
      </c>
      <c r="BA136">
        <v>135</v>
      </c>
      <c r="BB136">
        <v>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280.6164</v>
      </c>
      <c r="BL136">
        <v>261.87569999999999</v>
      </c>
      <c r="BM136">
        <v>0</v>
      </c>
      <c r="BN136">
        <v>0</v>
      </c>
      <c r="BO136">
        <v>0.27</v>
      </c>
      <c r="BP136">
        <v>1</v>
      </c>
      <c r="BQ136">
        <v>0</v>
      </c>
      <c r="BR136">
        <v>378.83213999999998</v>
      </c>
      <c r="BS136">
        <v>353.532195</v>
      </c>
      <c r="BT136">
        <v>0</v>
      </c>
      <c r="BU136">
        <v>0</v>
      </c>
      <c r="BV136">
        <v>0.36449999999999999</v>
      </c>
      <c r="BW136">
        <v>1</v>
      </c>
      <c r="CV136">
        <v>0</v>
      </c>
      <c r="CW136">
        <f>ROUND(Y136*Source!I167*DO136,7)</f>
        <v>1.8225000000000002E-2</v>
      </c>
      <c r="CX136">
        <f>ROUND(Y136*Source!I167,7)</f>
        <v>1.8225000000000002E-2</v>
      </c>
      <c r="CY136">
        <f>AB136</f>
        <v>1039.32</v>
      </c>
      <c r="CZ136">
        <f>AF136</f>
        <v>1039.32</v>
      </c>
      <c r="DA136">
        <f>AJ136</f>
        <v>1</v>
      </c>
      <c r="DB136">
        <f t="shared" si="58"/>
        <v>378.83699999999999</v>
      </c>
      <c r="DC136">
        <f t="shared" si="59"/>
        <v>353.53800000000001</v>
      </c>
      <c r="DD136" t="s">
        <v>3</v>
      </c>
      <c r="DE136" t="s">
        <v>3</v>
      </c>
      <c r="DF136">
        <f t="shared" si="56"/>
        <v>0</v>
      </c>
      <c r="DG136">
        <f t="shared" si="52"/>
        <v>18.940000000000001</v>
      </c>
      <c r="DH136">
        <f t="shared" si="54"/>
        <v>17.68</v>
      </c>
      <c r="DI136">
        <f t="shared" si="55"/>
        <v>0</v>
      </c>
      <c r="DJ136">
        <f>DG136+DH136</f>
        <v>36.620000000000005</v>
      </c>
      <c r="DK136">
        <v>1</v>
      </c>
      <c r="DL136" t="s">
        <v>450</v>
      </c>
      <c r="DM136">
        <v>6</v>
      </c>
      <c r="DN136" t="s">
        <v>400</v>
      </c>
      <c r="DO136">
        <v>1</v>
      </c>
    </row>
    <row r="137" spans="1:119" x14ac:dyDescent="0.2">
      <c r="A137">
        <f>ROW(Source!A167)</f>
        <v>167</v>
      </c>
      <c r="B137">
        <v>92701116</v>
      </c>
      <c r="C137">
        <v>92701434</v>
      </c>
      <c r="D137">
        <v>89487184</v>
      </c>
      <c r="E137">
        <v>1</v>
      </c>
      <c r="F137">
        <v>1</v>
      </c>
      <c r="G137">
        <v>1</v>
      </c>
      <c r="H137">
        <v>2</v>
      </c>
      <c r="I137" t="s">
        <v>451</v>
      </c>
      <c r="J137" t="s">
        <v>452</v>
      </c>
      <c r="K137" t="s">
        <v>453</v>
      </c>
      <c r="L137">
        <v>1368</v>
      </c>
      <c r="N137">
        <v>1011</v>
      </c>
      <c r="O137" t="s">
        <v>420</v>
      </c>
      <c r="P137" t="s">
        <v>420</v>
      </c>
      <c r="Q137">
        <v>1</v>
      </c>
      <c r="W137">
        <v>0</v>
      </c>
      <c r="X137">
        <v>639918019</v>
      </c>
      <c r="Y137">
        <f t="shared" si="57"/>
        <v>0.13500000000000001</v>
      </c>
      <c r="AA137">
        <v>0</v>
      </c>
      <c r="AB137">
        <v>1629.55</v>
      </c>
      <c r="AC137">
        <v>969.91</v>
      </c>
      <c r="AD137">
        <v>0</v>
      </c>
      <c r="AE137">
        <v>0</v>
      </c>
      <c r="AF137">
        <v>1629.55</v>
      </c>
      <c r="AG137">
        <v>969.91</v>
      </c>
      <c r="AH137">
        <v>0</v>
      </c>
      <c r="AI137">
        <v>1</v>
      </c>
      <c r="AJ137">
        <v>1</v>
      </c>
      <c r="AK137">
        <v>1</v>
      </c>
      <c r="AL137">
        <v>1</v>
      </c>
      <c r="AM137">
        <v>-2</v>
      </c>
      <c r="AN137">
        <v>0</v>
      </c>
      <c r="AO137">
        <v>0</v>
      </c>
      <c r="AP137">
        <v>1</v>
      </c>
      <c r="AQ137">
        <v>1</v>
      </c>
      <c r="AR137">
        <v>0</v>
      </c>
      <c r="AS137" t="s">
        <v>3</v>
      </c>
      <c r="AT137">
        <v>0.1</v>
      </c>
      <c r="AU137" t="s">
        <v>131</v>
      </c>
      <c r="AV137">
        <v>1</v>
      </c>
      <c r="AW137">
        <v>2</v>
      </c>
      <c r="AX137">
        <v>92701450</v>
      </c>
      <c r="AY137">
        <v>1</v>
      </c>
      <c r="AZ137">
        <v>0</v>
      </c>
      <c r="BA137">
        <v>136</v>
      </c>
      <c r="BB137">
        <v>1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162.95500000000001</v>
      </c>
      <c r="BL137">
        <v>96.991</v>
      </c>
      <c r="BM137">
        <v>0</v>
      </c>
      <c r="BN137">
        <v>0</v>
      </c>
      <c r="BO137">
        <v>0.1</v>
      </c>
      <c r="BP137">
        <v>1</v>
      </c>
      <c r="BQ137">
        <v>0</v>
      </c>
      <c r="BR137">
        <v>219.98925</v>
      </c>
      <c r="BS137">
        <v>130.93785</v>
      </c>
      <c r="BT137">
        <v>0</v>
      </c>
      <c r="BU137">
        <v>0</v>
      </c>
      <c r="BV137">
        <v>0.13500000000000001</v>
      </c>
      <c r="BW137">
        <v>1</v>
      </c>
      <c r="CV137">
        <v>0</v>
      </c>
      <c r="CW137">
        <f>ROUND(Y137*Source!I167*DO137,7)</f>
        <v>6.7499999999999999E-3</v>
      </c>
      <c r="CX137">
        <f>ROUND(Y137*Source!I167,7)</f>
        <v>6.7499999999999999E-3</v>
      </c>
      <c r="CY137">
        <f>AB137</f>
        <v>1629.55</v>
      </c>
      <c r="CZ137">
        <f>AF137</f>
        <v>1629.55</v>
      </c>
      <c r="DA137">
        <f>AJ137</f>
        <v>1</v>
      </c>
      <c r="DB137">
        <f t="shared" si="58"/>
        <v>219.99600000000001</v>
      </c>
      <c r="DC137">
        <f t="shared" si="59"/>
        <v>130.9365</v>
      </c>
      <c r="DD137" t="s">
        <v>3</v>
      </c>
      <c r="DE137" t="s">
        <v>3</v>
      </c>
      <c r="DF137">
        <f t="shared" si="56"/>
        <v>0</v>
      </c>
      <c r="DG137">
        <f t="shared" si="52"/>
        <v>11</v>
      </c>
      <c r="DH137">
        <f t="shared" si="54"/>
        <v>6.55</v>
      </c>
      <c r="DI137">
        <f t="shared" si="55"/>
        <v>0</v>
      </c>
      <c r="DJ137">
        <f>DG137+DH137</f>
        <v>17.55</v>
      </c>
      <c r="DK137">
        <v>1</v>
      </c>
      <c r="DL137" t="s">
        <v>450</v>
      </c>
      <c r="DM137">
        <v>6</v>
      </c>
      <c r="DN137" t="s">
        <v>400</v>
      </c>
      <c r="DO137">
        <v>1</v>
      </c>
    </row>
    <row r="138" spans="1:119" x14ac:dyDescent="0.2">
      <c r="A138">
        <f>ROW(Source!A167)</f>
        <v>167</v>
      </c>
      <c r="B138">
        <v>92701116</v>
      </c>
      <c r="C138">
        <v>92701434</v>
      </c>
      <c r="D138">
        <v>89488079</v>
      </c>
      <c r="E138">
        <v>1</v>
      </c>
      <c r="F138">
        <v>1</v>
      </c>
      <c r="G138">
        <v>1</v>
      </c>
      <c r="H138">
        <v>2</v>
      </c>
      <c r="I138" t="s">
        <v>417</v>
      </c>
      <c r="J138" t="s">
        <v>418</v>
      </c>
      <c r="K138" t="s">
        <v>419</v>
      </c>
      <c r="L138">
        <v>1368</v>
      </c>
      <c r="N138">
        <v>1011</v>
      </c>
      <c r="O138" t="s">
        <v>420</v>
      </c>
      <c r="P138" t="s">
        <v>420</v>
      </c>
      <c r="Q138">
        <v>1</v>
      </c>
      <c r="W138">
        <v>0</v>
      </c>
      <c r="X138">
        <v>-849950259</v>
      </c>
      <c r="Y138">
        <f t="shared" si="57"/>
        <v>1.89</v>
      </c>
      <c r="AA138">
        <v>0</v>
      </c>
      <c r="AB138">
        <v>643.29</v>
      </c>
      <c r="AC138">
        <v>722.05</v>
      </c>
      <c r="AD138">
        <v>0</v>
      </c>
      <c r="AE138">
        <v>0</v>
      </c>
      <c r="AF138">
        <v>643.29</v>
      </c>
      <c r="AG138">
        <v>722.05</v>
      </c>
      <c r="AH138">
        <v>0</v>
      </c>
      <c r="AI138">
        <v>1</v>
      </c>
      <c r="AJ138">
        <v>1</v>
      </c>
      <c r="AK138">
        <v>1</v>
      </c>
      <c r="AL138">
        <v>1</v>
      </c>
      <c r="AM138">
        <v>-2</v>
      </c>
      <c r="AN138">
        <v>0</v>
      </c>
      <c r="AO138">
        <v>0</v>
      </c>
      <c r="AP138">
        <v>1</v>
      </c>
      <c r="AQ138">
        <v>1</v>
      </c>
      <c r="AR138">
        <v>0</v>
      </c>
      <c r="AS138" t="s">
        <v>3</v>
      </c>
      <c r="AT138">
        <v>1.4</v>
      </c>
      <c r="AU138" t="s">
        <v>131</v>
      </c>
      <c r="AV138">
        <v>1</v>
      </c>
      <c r="AW138">
        <v>2</v>
      </c>
      <c r="AX138">
        <v>92701451</v>
      </c>
      <c r="AY138">
        <v>1</v>
      </c>
      <c r="AZ138">
        <v>0</v>
      </c>
      <c r="BA138">
        <v>137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900.60599999999988</v>
      </c>
      <c r="BL138">
        <v>1010.8699999999999</v>
      </c>
      <c r="BM138">
        <v>0</v>
      </c>
      <c r="BN138">
        <v>0</v>
      </c>
      <c r="BO138">
        <v>1.4</v>
      </c>
      <c r="BP138">
        <v>1</v>
      </c>
      <c r="BQ138">
        <v>0</v>
      </c>
      <c r="BR138">
        <v>1215.8181</v>
      </c>
      <c r="BS138">
        <v>1364.6744999999999</v>
      </c>
      <c r="BT138">
        <v>0</v>
      </c>
      <c r="BU138">
        <v>0</v>
      </c>
      <c r="BV138">
        <v>1.89</v>
      </c>
      <c r="BW138">
        <v>1</v>
      </c>
      <c r="CV138">
        <v>0</v>
      </c>
      <c r="CW138">
        <f>ROUND(Y138*Source!I167*DO138,7)</f>
        <v>9.4500000000000001E-2</v>
      </c>
      <c r="CX138">
        <f>ROUND(Y138*Source!I167,7)</f>
        <v>9.4500000000000001E-2</v>
      </c>
      <c r="CY138">
        <f>AB138</f>
        <v>643.29</v>
      </c>
      <c r="CZ138">
        <f>AF138</f>
        <v>643.29</v>
      </c>
      <c r="DA138">
        <f>AJ138</f>
        <v>1</v>
      </c>
      <c r="DB138">
        <f t="shared" si="58"/>
        <v>1215.8235</v>
      </c>
      <c r="DC138">
        <f t="shared" si="59"/>
        <v>1364.6745000000001</v>
      </c>
      <c r="DD138" t="s">
        <v>3</v>
      </c>
      <c r="DE138" t="s">
        <v>3</v>
      </c>
      <c r="DF138">
        <f t="shared" si="56"/>
        <v>0</v>
      </c>
      <c r="DG138">
        <f t="shared" si="52"/>
        <v>60.79</v>
      </c>
      <c r="DH138">
        <f t="shared" si="54"/>
        <v>68.23</v>
      </c>
      <c r="DI138">
        <f t="shared" si="55"/>
        <v>0</v>
      </c>
      <c r="DJ138">
        <f>DG138+DH138</f>
        <v>129.02000000000001</v>
      </c>
      <c r="DK138">
        <v>1</v>
      </c>
      <c r="DL138" t="s">
        <v>421</v>
      </c>
      <c r="DM138">
        <v>4</v>
      </c>
      <c r="DN138" t="s">
        <v>400</v>
      </c>
      <c r="DO138">
        <v>1</v>
      </c>
    </row>
    <row r="139" spans="1:119" x14ac:dyDescent="0.2">
      <c r="A139">
        <f>ROW(Source!A167)</f>
        <v>167</v>
      </c>
      <c r="B139">
        <v>92701116</v>
      </c>
      <c r="C139">
        <v>92701434</v>
      </c>
      <c r="D139">
        <v>89488237</v>
      </c>
      <c r="E139">
        <v>1</v>
      </c>
      <c r="F139">
        <v>1</v>
      </c>
      <c r="G139">
        <v>1</v>
      </c>
      <c r="H139">
        <v>2</v>
      </c>
      <c r="I139" t="s">
        <v>557</v>
      </c>
      <c r="J139" t="s">
        <v>558</v>
      </c>
      <c r="K139" t="s">
        <v>559</v>
      </c>
      <c r="L139">
        <v>1368</v>
      </c>
      <c r="N139">
        <v>1011</v>
      </c>
      <c r="O139" t="s">
        <v>420</v>
      </c>
      <c r="P139" t="s">
        <v>420</v>
      </c>
      <c r="Q139">
        <v>1</v>
      </c>
      <c r="W139">
        <v>0</v>
      </c>
      <c r="X139">
        <v>-880363394</v>
      </c>
      <c r="Y139">
        <f t="shared" si="57"/>
        <v>47.142000000000003</v>
      </c>
      <c r="AA139">
        <v>0</v>
      </c>
      <c r="AB139">
        <v>5.35</v>
      </c>
      <c r="AC139">
        <v>0</v>
      </c>
      <c r="AD139">
        <v>0</v>
      </c>
      <c r="AE139">
        <v>0</v>
      </c>
      <c r="AF139">
        <v>4.3499999999999996</v>
      </c>
      <c r="AG139">
        <v>0</v>
      </c>
      <c r="AH139">
        <v>0</v>
      </c>
      <c r="AI139">
        <v>1</v>
      </c>
      <c r="AJ139">
        <v>1.23</v>
      </c>
      <c r="AK139">
        <v>1</v>
      </c>
      <c r="AL139">
        <v>1</v>
      </c>
      <c r="AM139">
        <v>2</v>
      </c>
      <c r="AN139">
        <v>0</v>
      </c>
      <c r="AO139">
        <v>0</v>
      </c>
      <c r="AP139">
        <v>1</v>
      </c>
      <c r="AQ139">
        <v>1</v>
      </c>
      <c r="AR139">
        <v>0</v>
      </c>
      <c r="AS139" t="s">
        <v>3</v>
      </c>
      <c r="AT139">
        <v>34.92</v>
      </c>
      <c r="AU139" t="s">
        <v>131</v>
      </c>
      <c r="AV139">
        <v>1</v>
      </c>
      <c r="AW139">
        <v>2</v>
      </c>
      <c r="AX139">
        <v>92701452</v>
      </c>
      <c r="AY139">
        <v>1</v>
      </c>
      <c r="AZ139">
        <v>0</v>
      </c>
      <c r="BA139">
        <v>138</v>
      </c>
      <c r="BB139">
        <v>1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151.90199999999999</v>
      </c>
      <c r="BL139">
        <v>0</v>
      </c>
      <c r="BM139">
        <v>0</v>
      </c>
      <c r="BN139">
        <v>0</v>
      </c>
      <c r="BO139">
        <v>0</v>
      </c>
      <c r="BP139">
        <v>1</v>
      </c>
      <c r="BQ139">
        <v>0</v>
      </c>
      <c r="BR139">
        <v>205.0677</v>
      </c>
      <c r="BS139">
        <v>0</v>
      </c>
      <c r="BT139">
        <v>0</v>
      </c>
      <c r="BU139">
        <v>0</v>
      </c>
      <c r="BV139">
        <v>0</v>
      </c>
      <c r="BW139">
        <v>1</v>
      </c>
      <c r="CV139">
        <v>0</v>
      </c>
      <c r="CW139">
        <f>ROUND(Y139*Source!I167*DO139,7)</f>
        <v>0</v>
      </c>
      <c r="CX139">
        <f>ROUND(Y139*Source!I167,7)</f>
        <v>2.3571</v>
      </c>
      <c r="CY139">
        <f>AB139</f>
        <v>5.35</v>
      </c>
      <c r="CZ139">
        <f>AF139</f>
        <v>4.3499999999999996</v>
      </c>
      <c r="DA139">
        <f>AJ139</f>
        <v>1.23</v>
      </c>
      <c r="DB139">
        <f t="shared" si="58"/>
        <v>205.065</v>
      </c>
      <c r="DC139">
        <f t="shared" si="59"/>
        <v>0</v>
      </c>
      <c r="DD139" t="s">
        <v>3</v>
      </c>
      <c r="DE139" t="s">
        <v>3</v>
      </c>
      <c r="DF139">
        <f t="shared" si="56"/>
        <v>0</v>
      </c>
      <c r="DG139">
        <f>ROUND(ROUND(AF139*AJ139,2)*CX139,2)</f>
        <v>12.61</v>
      </c>
      <c r="DH139">
        <f t="shared" si="54"/>
        <v>0</v>
      </c>
      <c r="DI139">
        <f t="shared" si="55"/>
        <v>0</v>
      </c>
      <c r="DJ139">
        <f>DG139+DH139</f>
        <v>12.61</v>
      </c>
      <c r="DK139">
        <v>0</v>
      </c>
      <c r="DL139" t="s">
        <v>3</v>
      </c>
      <c r="DM139">
        <v>0</v>
      </c>
      <c r="DN139" t="s">
        <v>3</v>
      </c>
      <c r="DO139">
        <v>0</v>
      </c>
    </row>
    <row r="140" spans="1:119" x14ac:dyDescent="0.2">
      <c r="A140">
        <f>ROW(Source!A167)</f>
        <v>167</v>
      </c>
      <c r="B140">
        <v>92701116</v>
      </c>
      <c r="C140">
        <v>92701434</v>
      </c>
      <c r="D140">
        <v>89552835</v>
      </c>
      <c r="E140">
        <v>1</v>
      </c>
      <c r="F140">
        <v>1</v>
      </c>
      <c r="G140">
        <v>1</v>
      </c>
      <c r="H140">
        <v>3</v>
      </c>
      <c r="I140" t="s">
        <v>560</v>
      </c>
      <c r="J140" t="s">
        <v>561</v>
      </c>
      <c r="K140" t="s">
        <v>562</v>
      </c>
      <c r="L140">
        <v>1339</v>
      </c>
      <c r="N140">
        <v>1007</v>
      </c>
      <c r="O140" t="s">
        <v>113</v>
      </c>
      <c r="P140" t="s">
        <v>113</v>
      </c>
      <c r="Q140">
        <v>1</v>
      </c>
      <c r="W140">
        <v>0</v>
      </c>
      <c r="X140">
        <v>-1693431674</v>
      </c>
      <c r="Y140">
        <f t="shared" ref="Y140:Y145" si="60">AT140</f>
        <v>0.61</v>
      </c>
      <c r="AA140">
        <v>510.62</v>
      </c>
      <c r="AB140">
        <v>0</v>
      </c>
      <c r="AC140">
        <v>0</v>
      </c>
      <c r="AD140">
        <v>0</v>
      </c>
      <c r="AE140">
        <v>340.41</v>
      </c>
      <c r="AF140">
        <v>0</v>
      </c>
      <c r="AG140">
        <v>0</v>
      </c>
      <c r="AH140">
        <v>0</v>
      </c>
      <c r="AI140">
        <v>1.5</v>
      </c>
      <c r="AJ140">
        <v>1</v>
      </c>
      <c r="AK140">
        <v>1</v>
      </c>
      <c r="AL140">
        <v>1</v>
      </c>
      <c r="AM140">
        <v>2</v>
      </c>
      <c r="AN140">
        <v>0</v>
      </c>
      <c r="AO140">
        <v>0</v>
      </c>
      <c r="AP140">
        <v>1</v>
      </c>
      <c r="AQ140">
        <v>1</v>
      </c>
      <c r="AR140">
        <v>0</v>
      </c>
      <c r="AS140" t="s">
        <v>3</v>
      </c>
      <c r="AT140">
        <v>0.61</v>
      </c>
      <c r="AU140" t="s">
        <v>3</v>
      </c>
      <c r="AV140">
        <v>0</v>
      </c>
      <c r="AW140">
        <v>2</v>
      </c>
      <c r="AX140">
        <v>92701453</v>
      </c>
      <c r="AY140">
        <v>1</v>
      </c>
      <c r="AZ140">
        <v>0</v>
      </c>
      <c r="BA140">
        <v>139</v>
      </c>
      <c r="BB140">
        <v>1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207.65010000000001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1</v>
      </c>
      <c r="BQ140">
        <v>207.65010000000001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1</v>
      </c>
      <c r="CV140">
        <v>0</v>
      </c>
      <c r="CW140">
        <v>0</v>
      </c>
      <c r="CX140">
        <f>ROUND(Y140*Source!I167,7)</f>
        <v>3.0499999999999999E-2</v>
      </c>
      <c r="CY140">
        <f t="shared" ref="CY140:CY145" si="61">AA140</f>
        <v>510.62</v>
      </c>
      <c r="CZ140">
        <f t="shared" ref="CZ140:CZ145" si="62">AE140</f>
        <v>340.41</v>
      </c>
      <c r="DA140">
        <f t="shared" ref="DA140:DA145" si="63">AI140</f>
        <v>1.5</v>
      </c>
      <c r="DB140">
        <f t="shared" ref="DB140:DB145" si="64">ROUND(ROUND(AT140*CZ140,2),6)</f>
        <v>207.65</v>
      </c>
      <c r="DC140">
        <f t="shared" ref="DC140:DC145" si="65">ROUND(ROUND(AT140*AG140,2),6)</f>
        <v>0</v>
      </c>
      <c r="DD140" t="s">
        <v>3</v>
      </c>
      <c r="DE140" t="s">
        <v>3</v>
      </c>
      <c r="DF140">
        <f t="shared" ref="DF140:DF145" si="66">ROUND(ROUND(AE140*AI140,2)*CX140,2)</f>
        <v>15.57</v>
      </c>
      <c r="DG140">
        <f t="shared" ref="DG140:DG146" si="67">ROUND(ROUND(AF140,2)*CX140,2)</f>
        <v>0</v>
      </c>
      <c r="DH140">
        <f t="shared" si="54"/>
        <v>0</v>
      </c>
      <c r="DI140">
        <f t="shared" si="55"/>
        <v>0</v>
      </c>
      <c r="DJ140">
        <f t="shared" ref="DJ140:DJ145" si="68">DF140</f>
        <v>15.57</v>
      </c>
      <c r="DK140">
        <v>0</v>
      </c>
      <c r="DL140" t="s">
        <v>3</v>
      </c>
      <c r="DM140">
        <v>0</v>
      </c>
      <c r="DN140" t="s">
        <v>3</v>
      </c>
      <c r="DO140">
        <v>0</v>
      </c>
    </row>
    <row r="141" spans="1:119" x14ac:dyDescent="0.2">
      <c r="A141">
        <f>ROW(Source!A167)</f>
        <v>167</v>
      </c>
      <c r="B141">
        <v>92701116</v>
      </c>
      <c r="C141">
        <v>92701434</v>
      </c>
      <c r="D141">
        <v>89552851</v>
      </c>
      <c r="E141">
        <v>1</v>
      </c>
      <c r="F141">
        <v>1</v>
      </c>
      <c r="G141">
        <v>1</v>
      </c>
      <c r="H141">
        <v>3</v>
      </c>
      <c r="I141" t="s">
        <v>516</v>
      </c>
      <c r="J141" t="s">
        <v>517</v>
      </c>
      <c r="K141" t="s">
        <v>518</v>
      </c>
      <c r="L141">
        <v>1339</v>
      </c>
      <c r="N141">
        <v>1007</v>
      </c>
      <c r="O141" t="s">
        <v>113</v>
      </c>
      <c r="P141" t="s">
        <v>113</v>
      </c>
      <c r="Q141">
        <v>1</v>
      </c>
      <c r="W141">
        <v>0</v>
      </c>
      <c r="X141">
        <v>-2058989610</v>
      </c>
      <c r="Y141">
        <f t="shared" si="60"/>
        <v>0.67</v>
      </c>
      <c r="AA141">
        <v>97.44</v>
      </c>
      <c r="AB141">
        <v>0</v>
      </c>
      <c r="AC141">
        <v>0</v>
      </c>
      <c r="AD141">
        <v>0</v>
      </c>
      <c r="AE141">
        <v>114.64</v>
      </c>
      <c r="AF141">
        <v>0</v>
      </c>
      <c r="AG141">
        <v>0</v>
      </c>
      <c r="AH141">
        <v>0</v>
      </c>
      <c r="AI141">
        <v>0.85</v>
      </c>
      <c r="AJ141">
        <v>1</v>
      </c>
      <c r="AK141">
        <v>1</v>
      </c>
      <c r="AL141">
        <v>1</v>
      </c>
      <c r="AM141">
        <v>2</v>
      </c>
      <c r="AN141">
        <v>0</v>
      </c>
      <c r="AO141">
        <v>0</v>
      </c>
      <c r="AP141">
        <v>1</v>
      </c>
      <c r="AQ141">
        <v>1</v>
      </c>
      <c r="AR141">
        <v>0</v>
      </c>
      <c r="AS141" t="s">
        <v>3</v>
      </c>
      <c r="AT141">
        <v>0.67</v>
      </c>
      <c r="AU141" t="s">
        <v>3</v>
      </c>
      <c r="AV141">
        <v>0</v>
      </c>
      <c r="AW141">
        <v>2</v>
      </c>
      <c r="AX141">
        <v>92701454</v>
      </c>
      <c r="AY141">
        <v>1</v>
      </c>
      <c r="AZ141">
        <v>0</v>
      </c>
      <c r="BA141">
        <v>140</v>
      </c>
      <c r="BB141">
        <v>1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76.808800000000005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1</v>
      </c>
      <c r="BQ141">
        <v>76.808800000000005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1</v>
      </c>
      <c r="CV141">
        <v>0</v>
      </c>
      <c r="CW141">
        <v>0</v>
      </c>
      <c r="CX141">
        <f>ROUND(Y141*Source!I167,7)</f>
        <v>3.3500000000000002E-2</v>
      </c>
      <c r="CY141">
        <f t="shared" si="61"/>
        <v>97.44</v>
      </c>
      <c r="CZ141">
        <f t="shared" si="62"/>
        <v>114.64</v>
      </c>
      <c r="DA141">
        <f t="shared" si="63"/>
        <v>0.85</v>
      </c>
      <c r="DB141">
        <f t="shared" si="64"/>
        <v>76.81</v>
      </c>
      <c r="DC141">
        <f t="shared" si="65"/>
        <v>0</v>
      </c>
      <c r="DD141" t="s">
        <v>3</v>
      </c>
      <c r="DE141" t="s">
        <v>3</v>
      </c>
      <c r="DF141">
        <f t="shared" si="66"/>
        <v>3.26</v>
      </c>
      <c r="DG141">
        <f t="shared" si="67"/>
        <v>0</v>
      </c>
      <c r="DH141">
        <f t="shared" si="54"/>
        <v>0</v>
      </c>
      <c r="DI141">
        <f t="shared" si="55"/>
        <v>0</v>
      </c>
      <c r="DJ141">
        <f t="shared" si="68"/>
        <v>3.26</v>
      </c>
      <c r="DK141">
        <v>0</v>
      </c>
      <c r="DL141" t="s">
        <v>3</v>
      </c>
      <c r="DM141">
        <v>0</v>
      </c>
      <c r="DN141" t="s">
        <v>3</v>
      </c>
      <c r="DO141">
        <v>0</v>
      </c>
    </row>
    <row r="142" spans="1:119" x14ac:dyDescent="0.2">
      <c r="A142">
        <f>ROW(Source!A167)</f>
        <v>167</v>
      </c>
      <c r="B142">
        <v>92701116</v>
      </c>
      <c r="C142">
        <v>92701434</v>
      </c>
      <c r="D142">
        <v>89554835</v>
      </c>
      <c r="E142">
        <v>1</v>
      </c>
      <c r="F142">
        <v>1</v>
      </c>
      <c r="G142">
        <v>1</v>
      </c>
      <c r="H142">
        <v>3</v>
      </c>
      <c r="I142" t="s">
        <v>401</v>
      </c>
      <c r="J142" t="s">
        <v>402</v>
      </c>
      <c r="K142" t="s">
        <v>403</v>
      </c>
      <c r="L142">
        <v>1339</v>
      </c>
      <c r="N142">
        <v>1007</v>
      </c>
      <c r="O142" t="s">
        <v>113</v>
      </c>
      <c r="P142" t="s">
        <v>113</v>
      </c>
      <c r="Q142">
        <v>1</v>
      </c>
      <c r="W142">
        <v>0</v>
      </c>
      <c r="X142">
        <v>1964556667</v>
      </c>
      <c r="Y142">
        <f t="shared" si="60"/>
        <v>10.99</v>
      </c>
      <c r="AA142">
        <v>54.64</v>
      </c>
      <c r="AB142">
        <v>0</v>
      </c>
      <c r="AC142">
        <v>0</v>
      </c>
      <c r="AD142">
        <v>0</v>
      </c>
      <c r="AE142">
        <v>35.71</v>
      </c>
      <c r="AF142">
        <v>0</v>
      </c>
      <c r="AG142">
        <v>0</v>
      </c>
      <c r="AH142">
        <v>0</v>
      </c>
      <c r="AI142">
        <v>1.53</v>
      </c>
      <c r="AJ142">
        <v>1</v>
      </c>
      <c r="AK142">
        <v>1</v>
      </c>
      <c r="AL142">
        <v>1</v>
      </c>
      <c r="AM142">
        <v>2</v>
      </c>
      <c r="AN142">
        <v>0</v>
      </c>
      <c r="AO142">
        <v>0</v>
      </c>
      <c r="AP142">
        <v>1</v>
      </c>
      <c r="AQ142">
        <v>1</v>
      </c>
      <c r="AR142">
        <v>0</v>
      </c>
      <c r="AS142" t="s">
        <v>3</v>
      </c>
      <c r="AT142">
        <v>10.99</v>
      </c>
      <c r="AU142" t="s">
        <v>3</v>
      </c>
      <c r="AV142">
        <v>0</v>
      </c>
      <c r="AW142">
        <v>2</v>
      </c>
      <c r="AX142">
        <v>92701455</v>
      </c>
      <c r="AY142">
        <v>1</v>
      </c>
      <c r="AZ142">
        <v>0</v>
      </c>
      <c r="BA142">
        <v>141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392.4529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</v>
      </c>
      <c r="BQ142">
        <v>392.4529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1</v>
      </c>
      <c r="CV142">
        <v>0</v>
      </c>
      <c r="CW142">
        <v>0</v>
      </c>
      <c r="CX142">
        <f>ROUND(Y142*Source!I167,7)</f>
        <v>0.54949999999999999</v>
      </c>
      <c r="CY142">
        <f t="shared" si="61"/>
        <v>54.64</v>
      </c>
      <c r="CZ142">
        <f t="shared" si="62"/>
        <v>35.71</v>
      </c>
      <c r="DA142">
        <f t="shared" si="63"/>
        <v>1.53</v>
      </c>
      <c r="DB142">
        <f t="shared" si="64"/>
        <v>392.45</v>
      </c>
      <c r="DC142">
        <f t="shared" si="65"/>
        <v>0</v>
      </c>
      <c r="DD142" t="s">
        <v>3</v>
      </c>
      <c r="DE142" t="s">
        <v>3</v>
      </c>
      <c r="DF142">
        <f t="shared" si="66"/>
        <v>30.02</v>
      </c>
      <c r="DG142">
        <f t="shared" si="67"/>
        <v>0</v>
      </c>
      <c r="DH142">
        <f t="shared" si="54"/>
        <v>0</v>
      </c>
      <c r="DI142">
        <f t="shared" si="55"/>
        <v>0</v>
      </c>
      <c r="DJ142">
        <f t="shared" si="68"/>
        <v>30.02</v>
      </c>
      <c r="DK142">
        <v>0</v>
      </c>
      <c r="DL142" t="s">
        <v>3</v>
      </c>
      <c r="DM142">
        <v>0</v>
      </c>
      <c r="DN142" t="s">
        <v>3</v>
      </c>
      <c r="DO142">
        <v>0</v>
      </c>
    </row>
    <row r="143" spans="1:119" x14ac:dyDescent="0.2">
      <c r="A143">
        <f>ROW(Source!A167)</f>
        <v>167</v>
      </c>
      <c r="B143">
        <v>92701116</v>
      </c>
      <c r="C143">
        <v>92701434</v>
      </c>
      <c r="D143">
        <v>89555463</v>
      </c>
      <c r="E143">
        <v>1</v>
      </c>
      <c r="F143">
        <v>1</v>
      </c>
      <c r="G143">
        <v>1</v>
      </c>
      <c r="H143">
        <v>3</v>
      </c>
      <c r="I143" t="s">
        <v>563</v>
      </c>
      <c r="J143" t="s">
        <v>564</v>
      </c>
      <c r="K143" t="s">
        <v>565</v>
      </c>
      <c r="L143">
        <v>1348</v>
      </c>
      <c r="N143">
        <v>1009</v>
      </c>
      <c r="O143" t="s">
        <v>125</v>
      </c>
      <c r="P143" t="s">
        <v>125</v>
      </c>
      <c r="Q143">
        <v>1000</v>
      </c>
      <c r="W143">
        <v>0</v>
      </c>
      <c r="X143">
        <v>651198489</v>
      </c>
      <c r="Y143">
        <f t="shared" si="60"/>
        <v>5.0000000000000001E-4</v>
      </c>
      <c r="AA143">
        <v>108956.83</v>
      </c>
      <c r="AB143">
        <v>0</v>
      </c>
      <c r="AC143">
        <v>0</v>
      </c>
      <c r="AD143">
        <v>0</v>
      </c>
      <c r="AE143">
        <v>97282.880000000005</v>
      </c>
      <c r="AF143">
        <v>0</v>
      </c>
      <c r="AG143">
        <v>0</v>
      </c>
      <c r="AH143">
        <v>0</v>
      </c>
      <c r="AI143">
        <v>1.1200000000000001</v>
      </c>
      <c r="AJ143">
        <v>1</v>
      </c>
      <c r="AK143">
        <v>1</v>
      </c>
      <c r="AL143">
        <v>1</v>
      </c>
      <c r="AM143">
        <v>2</v>
      </c>
      <c r="AN143">
        <v>0</v>
      </c>
      <c r="AO143">
        <v>0</v>
      </c>
      <c r="AP143">
        <v>1</v>
      </c>
      <c r="AQ143">
        <v>1</v>
      </c>
      <c r="AR143">
        <v>0</v>
      </c>
      <c r="AS143" t="s">
        <v>3</v>
      </c>
      <c r="AT143">
        <v>5.0000000000000001E-4</v>
      </c>
      <c r="AU143" t="s">
        <v>3</v>
      </c>
      <c r="AV143">
        <v>0</v>
      </c>
      <c r="AW143">
        <v>2</v>
      </c>
      <c r="AX143">
        <v>92701456</v>
      </c>
      <c r="AY143">
        <v>1</v>
      </c>
      <c r="AZ143">
        <v>0</v>
      </c>
      <c r="BA143">
        <v>142</v>
      </c>
      <c r="BB143">
        <v>1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48.641440000000003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1</v>
      </c>
      <c r="BQ143">
        <v>48.641440000000003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1</v>
      </c>
      <c r="CV143">
        <v>0</v>
      </c>
      <c r="CW143">
        <v>0</v>
      </c>
      <c r="CX143">
        <f>ROUND(Y143*Source!I167,7)</f>
        <v>2.5000000000000001E-5</v>
      </c>
      <c r="CY143">
        <f t="shared" si="61"/>
        <v>108956.83</v>
      </c>
      <c r="CZ143">
        <f t="shared" si="62"/>
        <v>97282.880000000005</v>
      </c>
      <c r="DA143">
        <f t="shared" si="63"/>
        <v>1.1200000000000001</v>
      </c>
      <c r="DB143">
        <f t="shared" si="64"/>
        <v>48.64</v>
      </c>
      <c r="DC143">
        <f t="shared" si="65"/>
        <v>0</v>
      </c>
      <c r="DD143" t="s">
        <v>3</v>
      </c>
      <c r="DE143" t="s">
        <v>3</v>
      </c>
      <c r="DF143">
        <f t="shared" si="66"/>
        <v>2.72</v>
      </c>
      <c r="DG143">
        <f t="shared" si="67"/>
        <v>0</v>
      </c>
      <c r="DH143">
        <f t="shared" si="54"/>
        <v>0</v>
      </c>
      <c r="DI143">
        <f t="shared" si="55"/>
        <v>0</v>
      </c>
      <c r="DJ143">
        <f t="shared" si="68"/>
        <v>2.72</v>
      </c>
      <c r="DK143">
        <v>0</v>
      </c>
      <c r="DL143" t="s">
        <v>3</v>
      </c>
      <c r="DM143">
        <v>0</v>
      </c>
      <c r="DN143" t="s">
        <v>3</v>
      </c>
      <c r="DO143">
        <v>0</v>
      </c>
    </row>
    <row r="144" spans="1:119" x14ac:dyDescent="0.2">
      <c r="A144">
        <f>ROW(Source!A167)</f>
        <v>167</v>
      </c>
      <c r="B144">
        <v>92701116</v>
      </c>
      <c r="C144">
        <v>92701434</v>
      </c>
      <c r="D144">
        <v>89558212</v>
      </c>
      <c r="E144">
        <v>1</v>
      </c>
      <c r="F144">
        <v>1</v>
      </c>
      <c r="G144">
        <v>1</v>
      </c>
      <c r="H144">
        <v>3</v>
      </c>
      <c r="I144" t="s">
        <v>566</v>
      </c>
      <c r="J144" t="s">
        <v>567</v>
      </c>
      <c r="K144" t="s">
        <v>568</v>
      </c>
      <c r="L144">
        <v>1346</v>
      </c>
      <c r="N144">
        <v>1009</v>
      </c>
      <c r="O144" t="s">
        <v>223</v>
      </c>
      <c r="P144" t="s">
        <v>223</v>
      </c>
      <c r="Q144">
        <v>1</v>
      </c>
      <c r="W144">
        <v>0</v>
      </c>
      <c r="X144">
        <v>651928597</v>
      </c>
      <c r="Y144">
        <f t="shared" si="60"/>
        <v>3.9300000000000002E-2</v>
      </c>
      <c r="AA144">
        <v>86.14</v>
      </c>
      <c r="AB144">
        <v>0</v>
      </c>
      <c r="AC144">
        <v>0</v>
      </c>
      <c r="AD144">
        <v>0</v>
      </c>
      <c r="AE144">
        <v>59.41</v>
      </c>
      <c r="AF144">
        <v>0</v>
      </c>
      <c r="AG144">
        <v>0</v>
      </c>
      <c r="AH144">
        <v>0</v>
      </c>
      <c r="AI144">
        <v>1.45</v>
      </c>
      <c r="AJ144">
        <v>1</v>
      </c>
      <c r="AK144">
        <v>1</v>
      </c>
      <c r="AL144">
        <v>1</v>
      </c>
      <c r="AM144">
        <v>2</v>
      </c>
      <c r="AN144">
        <v>0</v>
      </c>
      <c r="AO144">
        <v>0</v>
      </c>
      <c r="AP144">
        <v>1</v>
      </c>
      <c r="AQ144">
        <v>1</v>
      </c>
      <c r="AR144">
        <v>0</v>
      </c>
      <c r="AS144" t="s">
        <v>3</v>
      </c>
      <c r="AT144">
        <v>3.9300000000000002E-2</v>
      </c>
      <c r="AU144" t="s">
        <v>3</v>
      </c>
      <c r="AV144">
        <v>0</v>
      </c>
      <c r="AW144">
        <v>2</v>
      </c>
      <c r="AX144">
        <v>92701457</v>
      </c>
      <c r="AY144">
        <v>1</v>
      </c>
      <c r="AZ144">
        <v>0</v>
      </c>
      <c r="BA144">
        <v>143</v>
      </c>
      <c r="BB144">
        <v>1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2.334813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</v>
      </c>
      <c r="BQ144">
        <v>2.334813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1</v>
      </c>
      <c r="CV144">
        <v>0</v>
      </c>
      <c r="CW144">
        <v>0</v>
      </c>
      <c r="CX144">
        <f>ROUND(Y144*Source!I167,7)</f>
        <v>1.9650000000000002E-3</v>
      </c>
      <c r="CY144">
        <f t="shared" si="61"/>
        <v>86.14</v>
      </c>
      <c r="CZ144">
        <f t="shared" si="62"/>
        <v>59.41</v>
      </c>
      <c r="DA144">
        <f t="shared" si="63"/>
        <v>1.45</v>
      </c>
      <c r="DB144">
        <f t="shared" si="64"/>
        <v>2.33</v>
      </c>
      <c r="DC144">
        <f t="shared" si="65"/>
        <v>0</v>
      </c>
      <c r="DD144" t="s">
        <v>3</v>
      </c>
      <c r="DE144" t="s">
        <v>3</v>
      </c>
      <c r="DF144">
        <f t="shared" si="66"/>
        <v>0.17</v>
      </c>
      <c r="DG144">
        <f t="shared" si="67"/>
        <v>0</v>
      </c>
      <c r="DH144">
        <f t="shared" si="54"/>
        <v>0</v>
      </c>
      <c r="DI144">
        <f t="shared" si="55"/>
        <v>0</v>
      </c>
      <c r="DJ144">
        <f t="shared" si="68"/>
        <v>0.17</v>
      </c>
      <c r="DK144">
        <v>0</v>
      </c>
      <c r="DL144" t="s">
        <v>3</v>
      </c>
      <c r="DM144">
        <v>0</v>
      </c>
      <c r="DN144" t="s">
        <v>3</v>
      </c>
      <c r="DO144">
        <v>0</v>
      </c>
    </row>
    <row r="145" spans="1:119" x14ac:dyDescent="0.2">
      <c r="A145">
        <f>ROW(Source!A167)</f>
        <v>167</v>
      </c>
      <c r="B145">
        <v>92701116</v>
      </c>
      <c r="C145">
        <v>92701434</v>
      </c>
      <c r="D145">
        <v>89558807</v>
      </c>
      <c r="E145">
        <v>1</v>
      </c>
      <c r="F145">
        <v>1</v>
      </c>
      <c r="G145">
        <v>1</v>
      </c>
      <c r="H145">
        <v>3</v>
      </c>
      <c r="I145" t="s">
        <v>569</v>
      </c>
      <c r="J145" t="s">
        <v>570</v>
      </c>
      <c r="K145" t="s">
        <v>571</v>
      </c>
      <c r="L145">
        <v>1339</v>
      </c>
      <c r="N145">
        <v>1007</v>
      </c>
      <c r="O145" t="s">
        <v>113</v>
      </c>
      <c r="P145" t="s">
        <v>113</v>
      </c>
      <c r="Q145">
        <v>1</v>
      </c>
      <c r="W145">
        <v>0</v>
      </c>
      <c r="X145">
        <v>1488999124</v>
      </c>
      <c r="Y145">
        <f t="shared" si="60"/>
        <v>2.1000000000000001E-2</v>
      </c>
      <c r="AA145">
        <v>5566.4</v>
      </c>
      <c r="AB145">
        <v>0</v>
      </c>
      <c r="AC145">
        <v>0</v>
      </c>
      <c r="AD145">
        <v>0</v>
      </c>
      <c r="AE145">
        <v>4033.62</v>
      </c>
      <c r="AF145">
        <v>0</v>
      </c>
      <c r="AG145">
        <v>0</v>
      </c>
      <c r="AH145">
        <v>0</v>
      </c>
      <c r="AI145">
        <v>1.38</v>
      </c>
      <c r="AJ145">
        <v>1</v>
      </c>
      <c r="AK145">
        <v>1</v>
      </c>
      <c r="AL145">
        <v>1</v>
      </c>
      <c r="AM145">
        <v>2</v>
      </c>
      <c r="AN145">
        <v>0</v>
      </c>
      <c r="AO145">
        <v>0</v>
      </c>
      <c r="AP145">
        <v>1</v>
      </c>
      <c r="AQ145">
        <v>1</v>
      </c>
      <c r="AR145">
        <v>0</v>
      </c>
      <c r="AS145" t="s">
        <v>3</v>
      </c>
      <c r="AT145">
        <v>2.1000000000000001E-2</v>
      </c>
      <c r="AU145" t="s">
        <v>3</v>
      </c>
      <c r="AV145">
        <v>0</v>
      </c>
      <c r="AW145">
        <v>2</v>
      </c>
      <c r="AX145">
        <v>92701458</v>
      </c>
      <c r="AY145">
        <v>1</v>
      </c>
      <c r="AZ145">
        <v>0</v>
      </c>
      <c r="BA145">
        <v>144</v>
      </c>
      <c r="BB145">
        <v>1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84.706020000000009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1</v>
      </c>
      <c r="BQ145">
        <v>84.706020000000009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1</v>
      </c>
      <c r="CV145">
        <v>0</v>
      </c>
      <c r="CW145">
        <v>0</v>
      </c>
      <c r="CX145">
        <f>ROUND(Y145*Source!I167,7)</f>
        <v>1.0499999999999999E-3</v>
      </c>
      <c r="CY145">
        <f t="shared" si="61"/>
        <v>5566.4</v>
      </c>
      <c r="CZ145">
        <f t="shared" si="62"/>
        <v>4033.62</v>
      </c>
      <c r="DA145">
        <f t="shared" si="63"/>
        <v>1.38</v>
      </c>
      <c r="DB145">
        <f t="shared" si="64"/>
        <v>84.71</v>
      </c>
      <c r="DC145">
        <f t="shared" si="65"/>
        <v>0</v>
      </c>
      <c r="DD145" t="s">
        <v>3</v>
      </c>
      <c r="DE145" t="s">
        <v>3</v>
      </c>
      <c r="DF145">
        <f t="shared" si="66"/>
        <v>5.84</v>
      </c>
      <c r="DG145">
        <f t="shared" si="67"/>
        <v>0</v>
      </c>
      <c r="DH145">
        <f t="shared" si="54"/>
        <v>0</v>
      </c>
      <c r="DI145">
        <f t="shared" si="55"/>
        <v>0</v>
      </c>
      <c r="DJ145">
        <f t="shared" si="68"/>
        <v>5.84</v>
      </c>
      <c r="DK145">
        <v>0</v>
      </c>
      <c r="DL145" t="s">
        <v>3</v>
      </c>
      <c r="DM145">
        <v>0</v>
      </c>
      <c r="DN145" t="s">
        <v>3</v>
      </c>
      <c r="DO145">
        <v>0</v>
      </c>
    </row>
    <row r="146" spans="1:119" x14ac:dyDescent="0.2">
      <c r="A146">
        <f>ROW(Source!A168)</f>
        <v>168</v>
      </c>
      <c r="B146">
        <v>92701116</v>
      </c>
      <c r="C146">
        <v>92701461</v>
      </c>
      <c r="D146">
        <v>89480531</v>
      </c>
      <c r="E146">
        <v>117</v>
      </c>
      <c r="F146">
        <v>1</v>
      </c>
      <c r="G146">
        <v>1</v>
      </c>
      <c r="H146">
        <v>1</v>
      </c>
      <c r="I146" t="s">
        <v>413</v>
      </c>
      <c r="J146" t="s">
        <v>3</v>
      </c>
      <c r="K146" t="s">
        <v>414</v>
      </c>
      <c r="L146">
        <v>1191</v>
      </c>
      <c r="N146">
        <v>1013</v>
      </c>
      <c r="O146" t="s">
        <v>400</v>
      </c>
      <c r="P146" t="s">
        <v>400</v>
      </c>
      <c r="Q146">
        <v>1</v>
      </c>
      <c r="W146">
        <v>0</v>
      </c>
      <c r="X146">
        <v>1522950421</v>
      </c>
      <c r="Y146">
        <f>(AT146*ROUND((0.35+1),7))</f>
        <v>1.8765000000000001</v>
      </c>
      <c r="AA146">
        <v>0</v>
      </c>
      <c r="AB146">
        <v>0</v>
      </c>
      <c r="AC146">
        <v>0</v>
      </c>
      <c r="AD146">
        <v>743.6</v>
      </c>
      <c r="AE146">
        <v>0</v>
      </c>
      <c r="AF146">
        <v>0</v>
      </c>
      <c r="AG146">
        <v>0</v>
      </c>
      <c r="AH146">
        <v>743.6</v>
      </c>
      <c r="AI146">
        <v>1</v>
      </c>
      <c r="AJ146">
        <v>1</v>
      </c>
      <c r="AK146">
        <v>1</v>
      </c>
      <c r="AL146">
        <v>1</v>
      </c>
      <c r="AM146">
        <v>-2</v>
      </c>
      <c r="AN146">
        <v>0</v>
      </c>
      <c r="AO146">
        <v>0</v>
      </c>
      <c r="AP146">
        <v>1</v>
      </c>
      <c r="AQ146">
        <v>1</v>
      </c>
      <c r="AR146">
        <v>0</v>
      </c>
      <c r="AS146" t="s">
        <v>3</v>
      </c>
      <c r="AT146">
        <v>1.39</v>
      </c>
      <c r="AU146" t="s">
        <v>131</v>
      </c>
      <c r="AV146">
        <v>1</v>
      </c>
      <c r="AW146">
        <v>2</v>
      </c>
      <c r="AX146">
        <v>92701470</v>
      </c>
      <c r="AY146">
        <v>1</v>
      </c>
      <c r="AZ146">
        <v>0</v>
      </c>
      <c r="BA146">
        <v>147</v>
      </c>
      <c r="BB146">
        <v>1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1033.604</v>
      </c>
      <c r="BN146">
        <v>1.39</v>
      </c>
      <c r="BO146">
        <v>0</v>
      </c>
      <c r="BP146">
        <v>1</v>
      </c>
      <c r="BQ146">
        <v>0</v>
      </c>
      <c r="BR146">
        <v>0</v>
      </c>
      <c r="BS146">
        <v>0</v>
      </c>
      <c r="BT146">
        <v>1395.3654000000001</v>
      </c>
      <c r="BU146">
        <v>1.8765000000000001</v>
      </c>
      <c r="BV146">
        <v>0</v>
      </c>
      <c r="BW146">
        <v>1</v>
      </c>
      <c r="CU146">
        <f>ROUND(AT146*Source!I168*AH146*AL146,2)</f>
        <v>516.79999999999995</v>
      </c>
      <c r="CV146">
        <f>ROUND(Y146*Source!I168,7)</f>
        <v>0.93825000000000003</v>
      </c>
      <c r="CW146">
        <v>0</v>
      </c>
      <c r="CX146">
        <f>ROUND(Y146*Source!I168,7)</f>
        <v>0.93825000000000003</v>
      </c>
      <c r="CY146">
        <f>AD146</f>
        <v>743.6</v>
      </c>
      <c r="CZ146">
        <f>AH146</f>
        <v>743.6</v>
      </c>
      <c r="DA146">
        <f>AL146</f>
        <v>1</v>
      </c>
      <c r="DB146">
        <f>ROUND((ROUND(AT146*CZ146,2)*ROUND((0.35+1),7)),6)</f>
        <v>1395.36</v>
      </c>
      <c r="DC146">
        <f>ROUND((ROUND(AT146*AG146,2)*ROUND((0.35+1),7)),6)</f>
        <v>0</v>
      </c>
      <c r="DD146" t="s">
        <v>3</v>
      </c>
      <c r="DE146" t="s">
        <v>3</v>
      </c>
      <c r="DF146">
        <f>ROUND(ROUND(AE146,2)*CX146,2)</f>
        <v>0</v>
      </c>
      <c r="DG146">
        <f t="shared" si="67"/>
        <v>0</v>
      </c>
      <c r="DH146">
        <f t="shared" si="54"/>
        <v>0</v>
      </c>
      <c r="DI146">
        <f t="shared" si="55"/>
        <v>697.68</v>
      </c>
      <c r="DJ146">
        <f>DI146</f>
        <v>697.68</v>
      </c>
      <c r="DK146">
        <v>1</v>
      </c>
      <c r="DL146" t="s">
        <v>3</v>
      </c>
      <c r="DM146">
        <v>0</v>
      </c>
      <c r="DN146" t="s">
        <v>3</v>
      </c>
      <c r="DO146">
        <v>0</v>
      </c>
    </row>
    <row r="147" spans="1:119" x14ac:dyDescent="0.2">
      <c r="A147">
        <f>ROW(Source!A168)</f>
        <v>168</v>
      </c>
      <c r="B147">
        <v>92701116</v>
      </c>
      <c r="C147">
        <v>92701461</v>
      </c>
      <c r="D147">
        <v>89488237</v>
      </c>
      <c r="E147">
        <v>1</v>
      </c>
      <c r="F147">
        <v>1</v>
      </c>
      <c r="G147">
        <v>1</v>
      </c>
      <c r="H147">
        <v>2</v>
      </c>
      <c r="I147" t="s">
        <v>557</v>
      </c>
      <c r="J147" t="s">
        <v>558</v>
      </c>
      <c r="K147" t="s">
        <v>559</v>
      </c>
      <c r="L147">
        <v>1368</v>
      </c>
      <c r="N147">
        <v>1011</v>
      </c>
      <c r="O147" t="s">
        <v>420</v>
      </c>
      <c r="P147" t="s">
        <v>420</v>
      </c>
      <c r="Q147">
        <v>1</v>
      </c>
      <c r="W147">
        <v>0</v>
      </c>
      <c r="X147">
        <v>-880363394</v>
      </c>
      <c r="Y147">
        <f>(AT147*ROUND((0.35+1),7))</f>
        <v>0.10800000000000001</v>
      </c>
      <c r="AA147">
        <v>0</v>
      </c>
      <c r="AB147">
        <v>5.35</v>
      </c>
      <c r="AC147">
        <v>0</v>
      </c>
      <c r="AD147">
        <v>0</v>
      </c>
      <c r="AE147">
        <v>0</v>
      </c>
      <c r="AF147">
        <v>4.3499999999999996</v>
      </c>
      <c r="AG147">
        <v>0</v>
      </c>
      <c r="AH147">
        <v>0</v>
      </c>
      <c r="AI147">
        <v>1</v>
      </c>
      <c r="AJ147">
        <v>1.23</v>
      </c>
      <c r="AK147">
        <v>1</v>
      </c>
      <c r="AL147">
        <v>1</v>
      </c>
      <c r="AM147">
        <v>2</v>
      </c>
      <c r="AN147">
        <v>0</v>
      </c>
      <c r="AO147">
        <v>0</v>
      </c>
      <c r="AP147">
        <v>1</v>
      </c>
      <c r="AQ147">
        <v>1</v>
      </c>
      <c r="AR147">
        <v>0</v>
      </c>
      <c r="AS147" t="s">
        <v>3</v>
      </c>
      <c r="AT147">
        <v>0.08</v>
      </c>
      <c r="AU147" t="s">
        <v>131</v>
      </c>
      <c r="AV147">
        <v>1</v>
      </c>
      <c r="AW147">
        <v>2</v>
      </c>
      <c r="AX147">
        <v>92701471</v>
      </c>
      <c r="AY147">
        <v>1</v>
      </c>
      <c r="AZ147">
        <v>0</v>
      </c>
      <c r="BA147">
        <v>148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0.34799999999999998</v>
      </c>
      <c r="BL147">
        <v>0</v>
      </c>
      <c r="BM147">
        <v>0</v>
      </c>
      <c r="BN147">
        <v>0</v>
      </c>
      <c r="BO147">
        <v>0</v>
      </c>
      <c r="BP147">
        <v>1</v>
      </c>
      <c r="BQ147">
        <v>0</v>
      </c>
      <c r="BR147">
        <v>0.46979999999999994</v>
      </c>
      <c r="BS147">
        <v>0</v>
      </c>
      <c r="BT147">
        <v>0</v>
      </c>
      <c r="BU147">
        <v>0</v>
      </c>
      <c r="BV147">
        <v>0</v>
      </c>
      <c r="BW147">
        <v>1</v>
      </c>
      <c r="CV147">
        <v>0</v>
      </c>
      <c r="CW147">
        <f>ROUND(Y147*Source!I168*DO147,7)</f>
        <v>0</v>
      </c>
      <c r="CX147">
        <f>ROUND(Y147*Source!I168,7)</f>
        <v>5.3999999999999999E-2</v>
      </c>
      <c r="CY147">
        <f>AB147</f>
        <v>5.35</v>
      </c>
      <c r="CZ147">
        <f>AF147</f>
        <v>4.3499999999999996</v>
      </c>
      <c r="DA147">
        <f>AJ147</f>
        <v>1.23</v>
      </c>
      <c r="DB147">
        <f>ROUND((ROUND(AT147*CZ147,2)*ROUND((0.35+1),7)),6)</f>
        <v>0.47249999999999998</v>
      </c>
      <c r="DC147">
        <f>ROUND((ROUND(AT147*AG147,2)*ROUND((0.35+1),7)),6)</f>
        <v>0</v>
      </c>
      <c r="DD147" t="s">
        <v>3</v>
      </c>
      <c r="DE147" t="s">
        <v>3</v>
      </c>
      <c r="DF147">
        <f>ROUND(ROUND(AE147,2)*CX147,2)</f>
        <v>0</v>
      </c>
      <c r="DG147">
        <f>ROUND(ROUND(AF147*AJ147,2)*CX147,2)</f>
        <v>0.28999999999999998</v>
      </c>
      <c r="DH147">
        <f t="shared" si="54"/>
        <v>0</v>
      </c>
      <c r="DI147">
        <f t="shared" si="55"/>
        <v>0</v>
      </c>
      <c r="DJ147">
        <f>DG147+DH147</f>
        <v>0.28999999999999998</v>
      </c>
      <c r="DK147">
        <v>0</v>
      </c>
      <c r="DL147" t="s">
        <v>3</v>
      </c>
      <c r="DM147">
        <v>0</v>
      </c>
      <c r="DN147" t="s">
        <v>3</v>
      </c>
      <c r="DO147">
        <v>0</v>
      </c>
    </row>
    <row r="148" spans="1:119" x14ac:dyDescent="0.2">
      <c r="A148">
        <f>ROW(Source!A168)</f>
        <v>168</v>
      </c>
      <c r="B148">
        <v>92701116</v>
      </c>
      <c r="C148">
        <v>92701461</v>
      </c>
      <c r="D148">
        <v>89488275</v>
      </c>
      <c r="E148">
        <v>1</v>
      </c>
      <c r="F148">
        <v>1</v>
      </c>
      <c r="G148">
        <v>1</v>
      </c>
      <c r="H148">
        <v>2</v>
      </c>
      <c r="I148" t="s">
        <v>454</v>
      </c>
      <c r="J148" t="s">
        <v>455</v>
      </c>
      <c r="K148" t="s">
        <v>456</v>
      </c>
      <c r="L148">
        <v>1368</v>
      </c>
      <c r="N148">
        <v>1011</v>
      </c>
      <c r="O148" t="s">
        <v>420</v>
      </c>
      <c r="P148" t="s">
        <v>420</v>
      </c>
      <c r="Q148">
        <v>1</v>
      </c>
      <c r="W148">
        <v>0</v>
      </c>
      <c r="X148">
        <v>303316554</v>
      </c>
      <c r="Y148">
        <f>(AT148*ROUND((0.35+1),7))</f>
        <v>0.93149999999999999</v>
      </c>
      <c r="AA148">
        <v>0</v>
      </c>
      <c r="AB148">
        <v>32.26</v>
      </c>
      <c r="AC148">
        <v>0</v>
      </c>
      <c r="AD148">
        <v>0</v>
      </c>
      <c r="AE148">
        <v>0</v>
      </c>
      <c r="AF148">
        <v>32.26</v>
      </c>
      <c r="AG148">
        <v>0</v>
      </c>
      <c r="AH148">
        <v>0</v>
      </c>
      <c r="AI148">
        <v>1</v>
      </c>
      <c r="AJ148">
        <v>1</v>
      </c>
      <c r="AK148">
        <v>1</v>
      </c>
      <c r="AL148">
        <v>1</v>
      </c>
      <c r="AM148">
        <v>-2</v>
      </c>
      <c r="AN148">
        <v>0</v>
      </c>
      <c r="AO148">
        <v>0</v>
      </c>
      <c r="AP148">
        <v>1</v>
      </c>
      <c r="AQ148">
        <v>1</v>
      </c>
      <c r="AR148">
        <v>0</v>
      </c>
      <c r="AS148" t="s">
        <v>3</v>
      </c>
      <c r="AT148">
        <v>0.69</v>
      </c>
      <c r="AU148" t="s">
        <v>131</v>
      </c>
      <c r="AV148">
        <v>1</v>
      </c>
      <c r="AW148">
        <v>2</v>
      </c>
      <c r="AX148">
        <v>92701472</v>
      </c>
      <c r="AY148">
        <v>1</v>
      </c>
      <c r="AZ148">
        <v>0</v>
      </c>
      <c r="BA148">
        <v>149</v>
      </c>
      <c r="BB148">
        <v>1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22.259399999999996</v>
      </c>
      <c r="BL148">
        <v>0</v>
      </c>
      <c r="BM148">
        <v>0</v>
      </c>
      <c r="BN148">
        <v>0</v>
      </c>
      <c r="BO148">
        <v>0</v>
      </c>
      <c r="BP148">
        <v>1</v>
      </c>
      <c r="BQ148">
        <v>0</v>
      </c>
      <c r="BR148">
        <v>30.050189999999997</v>
      </c>
      <c r="BS148">
        <v>0</v>
      </c>
      <c r="BT148">
        <v>0</v>
      </c>
      <c r="BU148">
        <v>0</v>
      </c>
      <c r="BV148">
        <v>0</v>
      </c>
      <c r="BW148">
        <v>1</v>
      </c>
      <c r="CV148">
        <v>0</v>
      </c>
      <c r="CW148">
        <f>ROUND(Y148*Source!I168*DO148,7)</f>
        <v>0</v>
      </c>
      <c r="CX148">
        <f>ROUND(Y148*Source!I168,7)</f>
        <v>0.46575</v>
      </c>
      <c r="CY148">
        <f>AB148</f>
        <v>32.26</v>
      </c>
      <c r="CZ148">
        <f>AF148</f>
        <v>32.26</v>
      </c>
      <c r="DA148">
        <f>AJ148</f>
        <v>1</v>
      </c>
      <c r="DB148">
        <f>ROUND((ROUND(AT148*CZ148,2)*ROUND((0.35+1),7)),6)</f>
        <v>30.050999999999998</v>
      </c>
      <c r="DC148">
        <f>ROUND((ROUND(AT148*AG148,2)*ROUND((0.35+1),7)),6)</f>
        <v>0</v>
      </c>
      <c r="DD148" t="s">
        <v>3</v>
      </c>
      <c r="DE148" t="s">
        <v>3</v>
      </c>
      <c r="DF148">
        <f>ROUND(ROUND(AE148,2)*CX148,2)</f>
        <v>0</v>
      </c>
      <c r="DG148">
        <f t="shared" ref="DG148:DG155" si="69">ROUND(ROUND(AF148,2)*CX148,2)</f>
        <v>15.03</v>
      </c>
      <c r="DH148">
        <f t="shared" si="54"/>
        <v>0</v>
      </c>
      <c r="DI148">
        <f t="shared" si="55"/>
        <v>0</v>
      </c>
      <c r="DJ148">
        <f>DG148+DH148</f>
        <v>15.03</v>
      </c>
      <c r="DK148">
        <v>1</v>
      </c>
      <c r="DL148" t="s">
        <v>3</v>
      </c>
      <c r="DM148">
        <v>0</v>
      </c>
      <c r="DN148" t="s">
        <v>3</v>
      </c>
      <c r="DO148">
        <v>0</v>
      </c>
    </row>
    <row r="149" spans="1:119" x14ac:dyDescent="0.2">
      <c r="A149">
        <f>ROW(Source!A168)</f>
        <v>168</v>
      </c>
      <c r="B149">
        <v>92701116</v>
      </c>
      <c r="C149">
        <v>92701461</v>
      </c>
      <c r="D149">
        <v>89552851</v>
      </c>
      <c r="E149">
        <v>1</v>
      </c>
      <c r="F149">
        <v>1</v>
      </c>
      <c r="G149">
        <v>1</v>
      </c>
      <c r="H149">
        <v>3</v>
      </c>
      <c r="I149" t="s">
        <v>516</v>
      </c>
      <c r="J149" t="s">
        <v>517</v>
      </c>
      <c r="K149" t="s">
        <v>518</v>
      </c>
      <c r="L149">
        <v>1339</v>
      </c>
      <c r="N149">
        <v>1007</v>
      </c>
      <c r="O149" t="s">
        <v>113</v>
      </c>
      <c r="P149" t="s">
        <v>113</v>
      </c>
      <c r="Q149">
        <v>1</v>
      </c>
      <c r="W149">
        <v>0</v>
      </c>
      <c r="X149">
        <v>-2058989610</v>
      </c>
      <c r="Y149">
        <f>AT149</f>
        <v>4.4200000000000003E-2</v>
      </c>
      <c r="AA149">
        <v>97.44</v>
      </c>
      <c r="AB149">
        <v>0</v>
      </c>
      <c r="AC149">
        <v>0</v>
      </c>
      <c r="AD149">
        <v>0</v>
      </c>
      <c r="AE149">
        <v>114.64</v>
      </c>
      <c r="AF149">
        <v>0</v>
      </c>
      <c r="AG149">
        <v>0</v>
      </c>
      <c r="AH149">
        <v>0</v>
      </c>
      <c r="AI149">
        <v>0.85</v>
      </c>
      <c r="AJ149">
        <v>1</v>
      </c>
      <c r="AK149">
        <v>1</v>
      </c>
      <c r="AL149">
        <v>1</v>
      </c>
      <c r="AM149">
        <v>2</v>
      </c>
      <c r="AN149">
        <v>0</v>
      </c>
      <c r="AO149">
        <v>0</v>
      </c>
      <c r="AP149">
        <v>1</v>
      </c>
      <c r="AQ149">
        <v>1</v>
      </c>
      <c r="AR149">
        <v>0</v>
      </c>
      <c r="AS149" t="s">
        <v>3</v>
      </c>
      <c r="AT149">
        <v>4.4200000000000003E-2</v>
      </c>
      <c r="AU149" t="s">
        <v>3</v>
      </c>
      <c r="AV149">
        <v>0</v>
      </c>
      <c r="AW149">
        <v>2</v>
      </c>
      <c r="AX149">
        <v>92701473</v>
      </c>
      <c r="AY149">
        <v>1</v>
      </c>
      <c r="AZ149">
        <v>0</v>
      </c>
      <c r="BA149">
        <v>150</v>
      </c>
      <c r="BB149">
        <v>1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5.067088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1</v>
      </c>
      <c r="BQ149">
        <v>5.067088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1</v>
      </c>
      <c r="CV149">
        <v>0</v>
      </c>
      <c r="CW149">
        <v>0</v>
      </c>
      <c r="CX149">
        <f>ROUND(Y149*Source!I168,7)</f>
        <v>2.2100000000000002E-2</v>
      </c>
      <c r="CY149">
        <f>AA149</f>
        <v>97.44</v>
      </c>
      <c r="CZ149">
        <f>AE149</f>
        <v>114.64</v>
      </c>
      <c r="DA149">
        <f>AI149</f>
        <v>0.85</v>
      </c>
      <c r="DB149">
        <f>ROUND(ROUND(AT149*CZ149,2),6)</f>
        <v>5.07</v>
      </c>
      <c r="DC149">
        <f>ROUND(ROUND(AT149*AG149,2),6)</f>
        <v>0</v>
      </c>
      <c r="DD149" t="s">
        <v>3</v>
      </c>
      <c r="DE149" t="s">
        <v>3</v>
      </c>
      <c r="DF149">
        <f>ROUND(ROUND(AE149*AI149,2)*CX149,2)</f>
        <v>2.15</v>
      </c>
      <c r="DG149">
        <f t="shared" si="69"/>
        <v>0</v>
      </c>
      <c r="DH149">
        <f t="shared" si="54"/>
        <v>0</v>
      </c>
      <c r="DI149">
        <f t="shared" si="55"/>
        <v>0</v>
      </c>
      <c r="DJ149">
        <f>DF149</f>
        <v>2.15</v>
      </c>
      <c r="DK149">
        <v>0</v>
      </c>
      <c r="DL149" t="s">
        <v>3</v>
      </c>
      <c r="DM149">
        <v>0</v>
      </c>
      <c r="DN149" t="s">
        <v>3</v>
      </c>
      <c r="DO149">
        <v>0</v>
      </c>
    </row>
    <row r="150" spans="1:119" x14ac:dyDescent="0.2">
      <c r="A150">
        <f>ROW(Source!A168)</f>
        <v>168</v>
      </c>
      <c r="B150">
        <v>92701116</v>
      </c>
      <c r="C150">
        <v>92701461</v>
      </c>
      <c r="D150">
        <v>89552855</v>
      </c>
      <c r="E150">
        <v>1</v>
      </c>
      <c r="F150">
        <v>1</v>
      </c>
      <c r="G150">
        <v>1</v>
      </c>
      <c r="H150">
        <v>3</v>
      </c>
      <c r="I150" t="s">
        <v>519</v>
      </c>
      <c r="J150" t="s">
        <v>520</v>
      </c>
      <c r="K150" t="s">
        <v>521</v>
      </c>
      <c r="L150">
        <v>1346</v>
      </c>
      <c r="N150">
        <v>1009</v>
      </c>
      <c r="O150" t="s">
        <v>223</v>
      </c>
      <c r="P150" t="s">
        <v>223</v>
      </c>
      <c r="Q150">
        <v>1</v>
      </c>
      <c r="W150">
        <v>0</v>
      </c>
      <c r="X150">
        <v>-1568219933</v>
      </c>
      <c r="Y150">
        <f>AT150</f>
        <v>3.0356999999999998</v>
      </c>
      <c r="AA150">
        <v>57.93</v>
      </c>
      <c r="AB150">
        <v>0</v>
      </c>
      <c r="AC150">
        <v>0</v>
      </c>
      <c r="AD150">
        <v>0</v>
      </c>
      <c r="AE150">
        <v>41.38</v>
      </c>
      <c r="AF150">
        <v>0</v>
      </c>
      <c r="AG150">
        <v>0</v>
      </c>
      <c r="AH150">
        <v>0</v>
      </c>
      <c r="AI150">
        <v>1.4</v>
      </c>
      <c r="AJ150">
        <v>1</v>
      </c>
      <c r="AK150">
        <v>1</v>
      </c>
      <c r="AL150">
        <v>1</v>
      </c>
      <c r="AM150">
        <v>2</v>
      </c>
      <c r="AN150">
        <v>0</v>
      </c>
      <c r="AO150">
        <v>0</v>
      </c>
      <c r="AP150">
        <v>1</v>
      </c>
      <c r="AQ150">
        <v>1</v>
      </c>
      <c r="AR150">
        <v>0</v>
      </c>
      <c r="AS150" t="s">
        <v>3</v>
      </c>
      <c r="AT150">
        <v>3.0356999999999998</v>
      </c>
      <c r="AU150" t="s">
        <v>3</v>
      </c>
      <c r="AV150">
        <v>0</v>
      </c>
      <c r="AW150">
        <v>2</v>
      </c>
      <c r="AX150">
        <v>92701474</v>
      </c>
      <c r="AY150">
        <v>1</v>
      </c>
      <c r="AZ150">
        <v>0</v>
      </c>
      <c r="BA150">
        <v>151</v>
      </c>
      <c r="BB150">
        <v>1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125.617266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1</v>
      </c>
      <c r="BQ150">
        <v>125.617266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1</v>
      </c>
      <c r="CV150">
        <v>0</v>
      </c>
      <c r="CW150">
        <v>0</v>
      </c>
      <c r="CX150">
        <f>ROUND(Y150*Source!I168,7)</f>
        <v>1.5178499999999999</v>
      </c>
      <c r="CY150">
        <f>AA150</f>
        <v>57.93</v>
      </c>
      <c r="CZ150">
        <f>AE150</f>
        <v>41.38</v>
      </c>
      <c r="DA150">
        <f>AI150</f>
        <v>1.4</v>
      </c>
      <c r="DB150">
        <f>ROUND(ROUND(AT150*CZ150,2),6)</f>
        <v>125.62</v>
      </c>
      <c r="DC150">
        <f>ROUND(ROUND(AT150*AG150,2),6)</f>
        <v>0</v>
      </c>
      <c r="DD150" t="s">
        <v>3</v>
      </c>
      <c r="DE150" t="s">
        <v>3</v>
      </c>
      <c r="DF150">
        <f>ROUND(ROUND(AE150*AI150,2)*CX150,2)</f>
        <v>87.93</v>
      </c>
      <c r="DG150">
        <f t="shared" si="69"/>
        <v>0</v>
      </c>
      <c r="DH150">
        <f t="shared" si="54"/>
        <v>0</v>
      </c>
      <c r="DI150">
        <f t="shared" si="55"/>
        <v>0</v>
      </c>
      <c r="DJ150">
        <f>DF150</f>
        <v>87.93</v>
      </c>
      <c r="DK150">
        <v>0</v>
      </c>
      <c r="DL150" t="s">
        <v>3</v>
      </c>
      <c r="DM150">
        <v>0</v>
      </c>
      <c r="DN150" t="s">
        <v>3</v>
      </c>
      <c r="DO150">
        <v>0</v>
      </c>
    </row>
    <row r="151" spans="1:119" x14ac:dyDescent="0.2">
      <c r="A151">
        <f>ROW(Source!A168)</f>
        <v>168</v>
      </c>
      <c r="B151">
        <v>92701116</v>
      </c>
      <c r="C151">
        <v>92701461</v>
      </c>
      <c r="D151">
        <v>89554847</v>
      </c>
      <c r="E151">
        <v>1</v>
      </c>
      <c r="F151">
        <v>1</v>
      </c>
      <c r="G151">
        <v>1</v>
      </c>
      <c r="H151">
        <v>3</v>
      </c>
      <c r="I151" t="s">
        <v>525</v>
      </c>
      <c r="J151" t="s">
        <v>526</v>
      </c>
      <c r="K151" t="s">
        <v>527</v>
      </c>
      <c r="L151">
        <v>1383</v>
      </c>
      <c r="N151">
        <v>1013</v>
      </c>
      <c r="O151" t="s">
        <v>528</v>
      </c>
      <c r="P151" t="s">
        <v>528</v>
      </c>
      <c r="Q151">
        <v>1</v>
      </c>
      <c r="W151">
        <v>0</v>
      </c>
      <c r="X151">
        <v>1840299850</v>
      </c>
      <c r="Y151">
        <f>AT151</f>
        <v>0.64800000000000002</v>
      </c>
      <c r="AA151">
        <v>6.78</v>
      </c>
      <c r="AB151">
        <v>0</v>
      </c>
      <c r="AC151">
        <v>0</v>
      </c>
      <c r="AD151">
        <v>0</v>
      </c>
      <c r="AE151">
        <v>6.78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M151">
        <v>-2</v>
      </c>
      <c r="AN151">
        <v>0</v>
      </c>
      <c r="AO151">
        <v>0</v>
      </c>
      <c r="AP151">
        <v>1</v>
      </c>
      <c r="AQ151">
        <v>1</v>
      </c>
      <c r="AR151">
        <v>0</v>
      </c>
      <c r="AS151" t="s">
        <v>3</v>
      </c>
      <c r="AT151">
        <v>0.64800000000000002</v>
      </c>
      <c r="AU151" t="s">
        <v>3</v>
      </c>
      <c r="AV151">
        <v>0</v>
      </c>
      <c r="AW151">
        <v>2</v>
      </c>
      <c r="AX151">
        <v>92701475</v>
      </c>
      <c r="AY151">
        <v>1</v>
      </c>
      <c r="AZ151">
        <v>0</v>
      </c>
      <c r="BA151">
        <v>152</v>
      </c>
      <c r="BB151">
        <v>1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4.39344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</v>
      </c>
      <c r="BQ151">
        <v>4.39344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1</v>
      </c>
      <c r="CV151">
        <v>0</v>
      </c>
      <c r="CW151">
        <v>0</v>
      </c>
      <c r="CX151">
        <f>ROUND(Y151*Source!I168,7)</f>
        <v>0.32400000000000001</v>
      </c>
      <c r="CY151">
        <f>AA151</f>
        <v>6.78</v>
      </c>
      <c r="CZ151">
        <f>AE151</f>
        <v>6.78</v>
      </c>
      <c r="DA151">
        <f>AI151</f>
        <v>1</v>
      </c>
      <c r="DB151">
        <f>ROUND(ROUND(AT151*CZ151,2),6)</f>
        <v>4.3899999999999997</v>
      </c>
      <c r="DC151">
        <f>ROUND(ROUND(AT151*AG151,2),6)</f>
        <v>0</v>
      </c>
      <c r="DD151" t="s">
        <v>3</v>
      </c>
      <c r="DE151" t="s">
        <v>3</v>
      </c>
      <c r="DF151">
        <f>ROUND(ROUND(AE151,2)*CX151,2)</f>
        <v>2.2000000000000002</v>
      </c>
      <c r="DG151">
        <f t="shared" si="69"/>
        <v>0</v>
      </c>
      <c r="DH151">
        <f t="shared" si="54"/>
        <v>0</v>
      </c>
      <c r="DI151">
        <f t="shared" si="55"/>
        <v>0</v>
      </c>
      <c r="DJ151">
        <f>DF151</f>
        <v>2.2000000000000002</v>
      </c>
      <c r="DK151">
        <v>1</v>
      </c>
      <c r="DL151" t="s">
        <v>3</v>
      </c>
      <c r="DM151">
        <v>0</v>
      </c>
      <c r="DN151" t="s">
        <v>3</v>
      </c>
      <c r="DO151">
        <v>0</v>
      </c>
    </row>
    <row r="152" spans="1:119" x14ac:dyDescent="0.2">
      <c r="A152">
        <f>ROW(Source!A168)</f>
        <v>168</v>
      </c>
      <c r="B152">
        <v>92701116</v>
      </c>
      <c r="C152">
        <v>92701461</v>
      </c>
      <c r="D152">
        <v>89555529</v>
      </c>
      <c r="E152">
        <v>1</v>
      </c>
      <c r="F152">
        <v>1</v>
      </c>
      <c r="G152">
        <v>1</v>
      </c>
      <c r="H152">
        <v>3</v>
      </c>
      <c r="I152" t="s">
        <v>572</v>
      </c>
      <c r="J152" t="s">
        <v>573</v>
      </c>
      <c r="K152" t="s">
        <v>574</v>
      </c>
      <c r="L152">
        <v>1346</v>
      </c>
      <c r="N152">
        <v>1009</v>
      </c>
      <c r="O152" t="s">
        <v>223</v>
      </c>
      <c r="P152" t="s">
        <v>223</v>
      </c>
      <c r="Q152">
        <v>1</v>
      </c>
      <c r="W152">
        <v>0</v>
      </c>
      <c r="X152">
        <v>-37658610</v>
      </c>
      <c r="Y152">
        <f>AT152</f>
        <v>7.4700000000000003E-2</v>
      </c>
      <c r="AA152">
        <v>145.87</v>
      </c>
      <c r="AB152">
        <v>0</v>
      </c>
      <c r="AC152">
        <v>0</v>
      </c>
      <c r="AD152">
        <v>0</v>
      </c>
      <c r="AE152">
        <v>187.01</v>
      </c>
      <c r="AF152">
        <v>0</v>
      </c>
      <c r="AG152">
        <v>0</v>
      </c>
      <c r="AH152">
        <v>0</v>
      </c>
      <c r="AI152">
        <v>0.78</v>
      </c>
      <c r="AJ152">
        <v>1</v>
      </c>
      <c r="AK152">
        <v>1</v>
      </c>
      <c r="AL152">
        <v>1</v>
      </c>
      <c r="AM152">
        <v>2</v>
      </c>
      <c r="AN152">
        <v>0</v>
      </c>
      <c r="AO152">
        <v>0</v>
      </c>
      <c r="AP152">
        <v>1</v>
      </c>
      <c r="AQ152">
        <v>1</v>
      </c>
      <c r="AR152">
        <v>0</v>
      </c>
      <c r="AS152" t="s">
        <v>3</v>
      </c>
      <c r="AT152">
        <v>7.4700000000000003E-2</v>
      </c>
      <c r="AU152" t="s">
        <v>3</v>
      </c>
      <c r="AV152">
        <v>0</v>
      </c>
      <c r="AW152">
        <v>2</v>
      </c>
      <c r="AX152">
        <v>92701476</v>
      </c>
      <c r="AY152">
        <v>1</v>
      </c>
      <c r="AZ152">
        <v>0</v>
      </c>
      <c r="BA152">
        <v>153</v>
      </c>
      <c r="BB152">
        <v>1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13.969647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1</v>
      </c>
      <c r="BQ152">
        <v>13.969647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1</v>
      </c>
      <c r="CV152">
        <v>0</v>
      </c>
      <c r="CW152">
        <v>0</v>
      </c>
      <c r="CX152">
        <f>ROUND(Y152*Source!I168,7)</f>
        <v>3.7350000000000001E-2</v>
      </c>
      <c r="CY152">
        <f>AA152</f>
        <v>145.87</v>
      </c>
      <c r="CZ152">
        <f>AE152</f>
        <v>187.01</v>
      </c>
      <c r="DA152">
        <f>AI152</f>
        <v>0.78</v>
      </c>
      <c r="DB152">
        <f>ROUND(ROUND(AT152*CZ152,2),6)</f>
        <v>13.97</v>
      </c>
      <c r="DC152">
        <f>ROUND(ROUND(AT152*AG152,2),6)</f>
        <v>0</v>
      </c>
      <c r="DD152" t="s">
        <v>3</v>
      </c>
      <c r="DE152" t="s">
        <v>3</v>
      </c>
      <c r="DF152">
        <f>ROUND(ROUND(AE152*AI152,2)*CX152,2)</f>
        <v>5.45</v>
      </c>
      <c r="DG152">
        <f t="shared" si="69"/>
        <v>0</v>
      </c>
      <c r="DH152">
        <f t="shared" si="54"/>
        <v>0</v>
      </c>
      <c r="DI152">
        <f t="shared" si="55"/>
        <v>0</v>
      </c>
      <c r="DJ152">
        <f>DF152</f>
        <v>5.45</v>
      </c>
      <c r="DK152">
        <v>0</v>
      </c>
      <c r="DL152" t="s">
        <v>3</v>
      </c>
      <c r="DM152">
        <v>0</v>
      </c>
      <c r="DN152" t="s">
        <v>3</v>
      </c>
      <c r="DO152">
        <v>0</v>
      </c>
    </row>
    <row r="153" spans="1:119" x14ac:dyDescent="0.2">
      <c r="A153">
        <f>ROW(Source!A168)</f>
        <v>168</v>
      </c>
      <c r="B153">
        <v>92701116</v>
      </c>
      <c r="C153">
        <v>92701461</v>
      </c>
      <c r="D153">
        <v>89590728</v>
      </c>
      <c r="E153">
        <v>1</v>
      </c>
      <c r="F153">
        <v>1</v>
      </c>
      <c r="G153">
        <v>1</v>
      </c>
      <c r="H153">
        <v>3</v>
      </c>
      <c r="I153" t="s">
        <v>237</v>
      </c>
      <c r="J153" t="s">
        <v>239</v>
      </c>
      <c r="K153" t="s">
        <v>238</v>
      </c>
      <c r="L153">
        <v>1301</v>
      </c>
      <c r="N153">
        <v>1003</v>
      </c>
      <c r="O153" t="s">
        <v>187</v>
      </c>
      <c r="P153" t="s">
        <v>187</v>
      </c>
      <c r="Q153">
        <v>1</v>
      </c>
      <c r="W153">
        <v>0</v>
      </c>
      <c r="X153">
        <v>1498898951</v>
      </c>
      <c r="Y153">
        <f>AT153</f>
        <v>10</v>
      </c>
      <c r="AA153">
        <v>1543.87</v>
      </c>
      <c r="AB153">
        <v>0</v>
      </c>
      <c r="AC153">
        <v>0</v>
      </c>
      <c r="AD153">
        <v>0</v>
      </c>
      <c r="AE153">
        <v>1591.62</v>
      </c>
      <c r="AF153">
        <v>0</v>
      </c>
      <c r="AG153">
        <v>0</v>
      </c>
      <c r="AH153">
        <v>0</v>
      </c>
      <c r="AI153">
        <v>0.97</v>
      </c>
      <c r="AJ153">
        <v>1</v>
      </c>
      <c r="AK153">
        <v>1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 t="s">
        <v>3</v>
      </c>
      <c r="AT153">
        <v>10</v>
      </c>
      <c r="AU153" t="s">
        <v>3</v>
      </c>
      <c r="AV153">
        <v>0</v>
      </c>
      <c r="AW153">
        <v>1</v>
      </c>
      <c r="AX153">
        <v>-1</v>
      </c>
      <c r="AY153">
        <v>0</v>
      </c>
      <c r="AZ153">
        <v>0</v>
      </c>
      <c r="BA153" t="s">
        <v>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V153">
        <v>0</v>
      </c>
      <c r="CW153">
        <v>0</v>
      </c>
      <c r="CX153">
        <f>ROUND(Y153*Source!I168,7)</f>
        <v>5</v>
      </c>
      <c r="CY153">
        <f>AA153</f>
        <v>1543.87</v>
      </c>
      <c r="CZ153">
        <f>AE153</f>
        <v>1591.62</v>
      </c>
      <c r="DA153">
        <f>AI153</f>
        <v>0.97</v>
      </c>
      <c r="DB153">
        <f>ROUND(ROUND(AT153*CZ153,2),6)</f>
        <v>15916.2</v>
      </c>
      <c r="DC153">
        <f>ROUND(ROUND(AT153*AG153,2),6)</f>
        <v>0</v>
      </c>
      <c r="DD153" t="s">
        <v>3</v>
      </c>
      <c r="DE153" t="s">
        <v>3</v>
      </c>
      <c r="DF153">
        <f>ROUND(ROUND(AE153*AI153,2)*CX153,2)</f>
        <v>7719.35</v>
      </c>
      <c r="DG153">
        <f t="shared" si="69"/>
        <v>0</v>
      </c>
      <c r="DH153">
        <f t="shared" si="54"/>
        <v>0</v>
      </c>
      <c r="DI153">
        <f t="shared" si="55"/>
        <v>0</v>
      </c>
      <c r="DJ153">
        <f>DF153</f>
        <v>7719.35</v>
      </c>
      <c r="DK153">
        <v>0</v>
      </c>
      <c r="DL153" t="s">
        <v>3</v>
      </c>
      <c r="DM153">
        <v>0</v>
      </c>
      <c r="DN153" t="s">
        <v>3</v>
      </c>
      <c r="DO153">
        <v>0</v>
      </c>
    </row>
    <row r="154" spans="1:119" x14ac:dyDescent="0.2">
      <c r="A154">
        <f>ROW(Source!A170)</f>
        <v>170</v>
      </c>
      <c r="B154">
        <v>92701116</v>
      </c>
      <c r="C154">
        <v>92701480</v>
      </c>
      <c r="D154">
        <v>89480547</v>
      </c>
      <c r="E154">
        <v>117</v>
      </c>
      <c r="F154">
        <v>1</v>
      </c>
      <c r="G154">
        <v>1</v>
      </c>
      <c r="H154">
        <v>1</v>
      </c>
      <c r="I154" t="s">
        <v>575</v>
      </c>
      <c r="J154" t="s">
        <v>3</v>
      </c>
      <c r="K154" t="s">
        <v>576</v>
      </c>
      <c r="L154">
        <v>1191</v>
      </c>
      <c r="N154">
        <v>1013</v>
      </c>
      <c r="O154" t="s">
        <v>400</v>
      </c>
      <c r="P154" t="s">
        <v>400</v>
      </c>
      <c r="Q154">
        <v>1</v>
      </c>
      <c r="W154">
        <v>0</v>
      </c>
      <c r="X154">
        <v>1521243167</v>
      </c>
      <c r="Y154">
        <f t="shared" ref="Y154:Y159" si="70">(AT154*ROUND((0.35+1),7))</f>
        <v>7.1684999999999999</v>
      </c>
      <c r="AA154">
        <v>0</v>
      </c>
      <c r="AB154">
        <v>0</v>
      </c>
      <c r="AC154">
        <v>0</v>
      </c>
      <c r="AD154">
        <v>797.48</v>
      </c>
      <c r="AE154">
        <v>0</v>
      </c>
      <c r="AF154">
        <v>0</v>
      </c>
      <c r="AG154">
        <v>0</v>
      </c>
      <c r="AH154">
        <v>797.48</v>
      </c>
      <c r="AI154">
        <v>1</v>
      </c>
      <c r="AJ154">
        <v>1</v>
      </c>
      <c r="AK154">
        <v>1</v>
      </c>
      <c r="AL154">
        <v>1</v>
      </c>
      <c r="AM154">
        <v>-2</v>
      </c>
      <c r="AN154">
        <v>0</v>
      </c>
      <c r="AO154">
        <v>0</v>
      </c>
      <c r="AP154">
        <v>1</v>
      </c>
      <c r="AQ154">
        <v>1</v>
      </c>
      <c r="AR154">
        <v>0</v>
      </c>
      <c r="AS154" t="s">
        <v>3</v>
      </c>
      <c r="AT154">
        <v>5.31</v>
      </c>
      <c r="AU154" t="s">
        <v>131</v>
      </c>
      <c r="AV154">
        <v>1</v>
      </c>
      <c r="AW154">
        <v>2</v>
      </c>
      <c r="AX154">
        <v>92701489</v>
      </c>
      <c r="AY154">
        <v>1</v>
      </c>
      <c r="AZ154">
        <v>0</v>
      </c>
      <c r="BA154">
        <v>156</v>
      </c>
      <c r="BB154">
        <v>1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4234.6188000000002</v>
      </c>
      <c r="BN154">
        <v>5.31</v>
      </c>
      <c r="BO154">
        <v>0</v>
      </c>
      <c r="BP154">
        <v>1</v>
      </c>
      <c r="BQ154">
        <v>0</v>
      </c>
      <c r="BR154">
        <v>0</v>
      </c>
      <c r="BS154">
        <v>0</v>
      </c>
      <c r="BT154">
        <v>5716.7353800000001</v>
      </c>
      <c r="BU154">
        <v>7.1684999999999999</v>
      </c>
      <c r="BV154">
        <v>0</v>
      </c>
      <c r="BW154">
        <v>1</v>
      </c>
      <c r="CU154">
        <f>ROUND(AT154*Source!I170*AH154*AL154,2)</f>
        <v>66.48</v>
      </c>
      <c r="CV154">
        <f>ROUND(Y154*Source!I170,7)</f>
        <v>0.11254550000000001</v>
      </c>
      <c r="CW154">
        <v>0</v>
      </c>
      <c r="CX154">
        <f>ROUND(Y154*Source!I170,7)</f>
        <v>0.11254550000000001</v>
      </c>
      <c r="CY154">
        <f>AD154</f>
        <v>797.48</v>
      </c>
      <c r="CZ154">
        <f>AH154</f>
        <v>797.48</v>
      </c>
      <c r="DA154">
        <f>AL154</f>
        <v>1</v>
      </c>
      <c r="DB154">
        <f t="shared" ref="DB154:DB159" si="71">ROUND((ROUND(AT154*CZ154,2)*ROUND((0.35+1),7)),6)</f>
        <v>5716.7370000000001</v>
      </c>
      <c r="DC154">
        <f t="shared" ref="DC154:DC159" si="72">ROUND((ROUND(AT154*AG154,2)*ROUND((0.35+1),7)),6)</f>
        <v>0</v>
      </c>
      <c r="DD154" t="s">
        <v>3</v>
      </c>
      <c r="DE154" t="s">
        <v>3</v>
      </c>
      <c r="DF154">
        <f t="shared" ref="DF154:DF159" si="73">ROUND(ROUND(AE154,2)*CX154,2)</f>
        <v>0</v>
      </c>
      <c r="DG154">
        <f t="shared" si="69"/>
        <v>0</v>
      </c>
      <c r="DH154">
        <f t="shared" si="54"/>
        <v>0</v>
      </c>
      <c r="DI154">
        <f t="shared" si="55"/>
        <v>89.75</v>
      </c>
      <c r="DJ154">
        <f>DI154</f>
        <v>89.75</v>
      </c>
      <c r="DK154">
        <v>1</v>
      </c>
      <c r="DL154" t="s">
        <v>3</v>
      </c>
      <c r="DM154">
        <v>0</v>
      </c>
      <c r="DN154" t="s">
        <v>3</v>
      </c>
      <c r="DO154">
        <v>0</v>
      </c>
    </row>
    <row r="155" spans="1:119" x14ac:dyDescent="0.2">
      <c r="A155">
        <f>ROW(Source!A170)</f>
        <v>170</v>
      </c>
      <c r="B155">
        <v>92701116</v>
      </c>
      <c r="C155">
        <v>92701480</v>
      </c>
      <c r="D155">
        <v>89480695</v>
      </c>
      <c r="E155">
        <v>117</v>
      </c>
      <c r="F155">
        <v>1</v>
      </c>
      <c r="G155">
        <v>1</v>
      </c>
      <c r="H155">
        <v>1</v>
      </c>
      <c r="I155" t="s">
        <v>415</v>
      </c>
      <c r="J155" t="s">
        <v>3</v>
      </c>
      <c r="K155" t="s">
        <v>416</v>
      </c>
      <c r="L155">
        <v>1191</v>
      </c>
      <c r="N155">
        <v>1013</v>
      </c>
      <c r="O155" t="s">
        <v>400</v>
      </c>
      <c r="P155" t="s">
        <v>400</v>
      </c>
      <c r="Q155">
        <v>1</v>
      </c>
      <c r="W155">
        <v>0</v>
      </c>
      <c r="X155">
        <v>-1417349443</v>
      </c>
      <c r="Y155">
        <f t="shared" si="70"/>
        <v>2.7000000000000003E-2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1</v>
      </c>
      <c r="AJ155">
        <v>1</v>
      </c>
      <c r="AK155">
        <v>1</v>
      </c>
      <c r="AL155">
        <v>1</v>
      </c>
      <c r="AM155">
        <v>-2</v>
      </c>
      <c r="AN155">
        <v>0</v>
      </c>
      <c r="AO155">
        <v>0</v>
      </c>
      <c r="AP155">
        <v>1</v>
      </c>
      <c r="AQ155">
        <v>1</v>
      </c>
      <c r="AR155">
        <v>0</v>
      </c>
      <c r="AS155" t="s">
        <v>3</v>
      </c>
      <c r="AT155">
        <v>0.02</v>
      </c>
      <c r="AU155" t="s">
        <v>131</v>
      </c>
      <c r="AV155">
        <v>2</v>
      </c>
      <c r="AW155">
        <v>2</v>
      </c>
      <c r="AX155">
        <v>92701490</v>
      </c>
      <c r="AY155">
        <v>1</v>
      </c>
      <c r="AZ155">
        <v>0</v>
      </c>
      <c r="BA155">
        <v>157</v>
      </c>
      <c r="BB155">
        <v>1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V155">
        <v>0</v>
      </c>
      <c r="CW155">
        <v>0</v>
      </c>
      <c r="CX155">
        <f>ROUND(Y155*Source!I170,7)</f>
        <v>4.239E-4</v>
      </c>
      <c r="CY155">
        <f>AD155</f>
        <v>0</v>
      </c>
      <c r="CZ155">
        <f>AH155</f>
        <v>0</v>
      </c>
      <c r="DA155">
        <f>AL155</f>
        <v>1</v>
      </c>
      <c r="DB155">
        <f t="shared" si="71"/>
        <v>0</v>
      </c>
      <c r="DC155">
        <f t="shared" si="72"/>
        <v>0</v>
      </c>
      <c r="DD155" t="s">
        <v>3</v>
      </c>
      <c r="DE155" t="s">
        <v>3</v>
      </c>
      <c r="DF155">
        <f t="shared" si="73"/>
        <v>0</v>
      </c>
      <c r="DG155">
        <f t="shared" si="69"/>
        <v>0</v>
      </c>
      <c r="DH155">
        <f t="shared" si="54"/>
        <v>0</v>
      </c>
      <c r="DI155">
        <f t="shared" si="55"/>
        <v>0</v>
      </c>
      <c r="DJ155">
        <f>DI155</f>
        <v>0</v>
      </c>
      <c r="DK155">
        <v>0</v>
      </c>
      <c r="DL155" t="s">
        <v>3</v>
      </c>
      <c r="DM155">
        <v>0</v>
      </c>
      <c r="DN155" t="s">
        <v>3</v>
      </c>
      <c r="DO155">
        <v>0</v>
      </c>
    </row>
    <row r="156" spans="1:119" x14ac:dyDescent="0.2">
      <c r="A156">
        <f>ROW(Source!A170)</f>
        <v>170</v>
      </c>
      <c r="B156">
        <v>92701116</v>
      </c>
      <c r="C156">
        <v>92701480</v>
      </c>
      <c r="D156">
        <v>89487323</v>
      </c>
      <c r="E156">
        <v>1</v>
      </c>
      <c r="F156">
        <v>1</v>
      </c>
      <c r="G156">
        <v>1</v>
      </c>
      <c r="H156">
        <v>2</v>
      </c>
      <c r="I156" t="s">
        <v>577</v>
      </c>
      <c r="J156" t="s">
        <v>578</v>
      </c>
      <c r="K156" t="s">
        <v>579</v>
      </c>
      <c r="L156">
        <v>1368</v>
      </c>
      <c r="N156">
        <v>1011</v>
      </c>
      <c r="O156" t="s">
        <v>420</v>
      </c>
      <c r="P156" t="s">
        <v>420</v>
      </c>
      <c r="Q156">
        <v>1</v>
      </c>
      <c r="W156">
        <v>0</v>
      </c>
      <c r="X156">
        <v>453228636</v>
      </c>
      <c r="Y156">
        <f t="shared" si="70"/>
        <v>1.3500000000000002E-2</v>
      </c>
      <c r="AA156">
        <v>0</v>
      </c>
      <c r="AB156">
        <v>9.8000000000000007</v>
      </c>
      <c r="AC156">
        <v>0</v>
      </c>
      <c r="AD156">
        <v>0</v>
      </c>
      <c r="AE156">
        <v>0</v>
      </c>
      <c r="AF156">
        <v>6.62</v>
      </c>
      <c r="AG156">
        <v>0</v>
      </c>
      <c r="AH156">
        <v>0</v>
      </c>
      <c r="AI156">
        <v>1</v>
      </c>
      <c r="AJ156">
        <v>1.48</v>
      </c>
      <c r="AK156">
        <v>1</v>
      </c>
      <c r="AL156">
        <v>1</v>
      </c>
      <c r="AM156">
        <v>2</v>
      </c>
      <c r="AN156">
        <v>0</v>
      </c>
      <c r="AO156">
        <v>0</v>
      </c>
      <c r="AP156">
        <v>1</v>
      </c>
      <c r="AQ156">
        <v>1</v>
      </c>
      <c r="AR156">
        <v>0</v>
      </c>
      <c r="AS156" t="s">
        <v>3</v>
      </c>
      <c r="AT156">
        <v>0.01</v>
      </c>
      <c r="AU156" t="s">
        <v>131</v>
      </c>
      <c r="AV156">
        <v>1</v>
      </c>
      <c r="AW156">
        <v>2</v>
      </c>
      <c r="AX156">
        <v>92701491</v>
      </c>
      <c r="AY156">
        <v>1</v>
      </c>
      <c r="AZ156">
        <v>0</v>
      </c>
      <c r="BA156">
        <v>158</v>
      </c>
      <c r="BB156">
        <v>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6.6200000000000009E-2</v>
      </c>
      <c r="BL156">
        <v>0</v>
      </c>
      <c r="BM156">
        <v>0</v>
      </c>
      <c r="BN156">
        <v>0</v>
      </c>
      <c r="BO156">
        <v>0</v>
      </c>
      <c r="BP156">
        <v>1</v>
      </c>
      <c r="BQ156">
        <v>0</v>
      </c>
      <c r="BR156">
        <v>8.9370000000000005E-2</v>
      </c>
      <c r="BS156">
        <v>0</v>
      </c>
      <c r="BT156">
        <v>0</v>
      </c>
      <c r="BU156">
        <v>0</v>
      </c>
      <c r="BV156">
        <v>0</v>
      </c>
      <c r="BW156">
        <v>1</v>
      </c>
      <c r="CV156">
        <v>0</v>
      </c>
      <c r="CW156">
        <f>ROUND(Y156*Source!I170*DO156,7)</f>
        <v>0</v>
      </c>
      <c r="CX156">
        <f>ROUND(Y156*Source!I170,7)</f>
        <v>2.12E-4</v>
      </c>
      <c r="CY156">
        <f>AB156</f>
        <v>9.8000000000000007</v>
      </c>
      <c r="CZ156">
        <f>AF156</f>
        <v>6.62</v>
      </c>
      <c r="DA156">
        <f>AJ156</f>
        <v>1.48</v>
      </c>
      <c r="DB156">
        <f t="shared" si="71"/>
        <v>9.4500000000000001E-2</v>
      </c>
      <c r="DC156">
        <f t="shared" si="72"/>
        <v>0</v>
      </c>
      <c r="DD156" t="s">
        <v>3</v>
      </c>
      <c r="DE156" t="s">
        <v>3</v>
      </c>
      <c r="DF156">
        <f t="shared" si="73"/>
        <v>0</v>
      </c>
      <c r="DG156">
        <f>ROUND(ROUND(AF156*AJ156,2)*CX156,2)</f>
        <v>0</v>
      </c>
      <c r="DH156">
        <f t="shared" si="54"/>
        <v>0</v>
      </c>
      <c r="DI156">
        <f t="shared" si="55"/>
        <v>0</v>
      </c>
      <c r="DJ156">
        <f>DG156+DH156</f>
        <v>0</v>
      </c>
      <c r="DK156">
        <v>0</v>
      </c>
      <c r="DL156" t="s">
        <v>3</v>
      </c>
      <c r="DM156">
        <v>0</v>
      </c>
      <c r="DN156" t="s">
        <v>3</v>
      </c>
      <c r="DO156">
        <v>0</v>
      </c>
    </row>
    <row r="157" spans="1:119" x14ac:dyDescent="0.2">
      <c r="A157">
        <f>ROW(Source!A170)</f>
        <v>170</v>
      </c>
      <c r="B157">
        <v>92701116</v>
      </c>
      <c r="C157">
        <v>92701480</v>
      </c>
      <c r="D157">
        <v>89487341</v>
      </c>
      <c r="E157">
        <v>1</v>
      </c>
      <c r="F157">
        <v>1</v>
      </c>
      <c r="G157">
        <v>1</v>
      </c>
      <c r="H157">
        <v>2</v>
      </c>
      <c r="I157" t="s">
        <v>580</v>
      </c>
      <c r="J157" t="s">
        <v>581</v>
      </c>
      <c r="K157" t="s">
        <v>582</v>
      </c>
      <c r="L157">
        <v>1368</v>
      </c>
      <c r="N157">
        <v>1011</v>
      </c>
      <c r="O157" t="s">
        <v>420</v>
      </c>
      <c r="P157" t="s">
        <v>420</v>
      </c>
      <c r="Q157">
        <v>1</v>
      </c>
      <c r="W157">
        <v>0</v>
      </c>
      <c r="X157">
        <v>-664744344</v>
      </c>
      <c r="Y157">
        <f t="shared" si="70"/>
        <v>1.3500000000000002E-2</v>
      </c>
      <c r="AA157">
        <v>0</v>
      </c>
      <c r="AB157">
        <v>1593.71</v>
      </c>
      <c r="AC157">
        <v>829.81</v>
      </c>
      <c r="AD157">
        <v>0</v>
      </c>
      <c r="AE157">
        <v>0</v>
      </c>
      <c r="AF157">
        <v>1593.71</v>
      </c>
      <c r="AG157">
        <v>829.81</v>
      </c>
      <c r="AH157">
        <v>0</v>
      </c>
      <c r="AI157">
        <v>1</v>
      </c>
      <c r="AJ157">
        <v>1</v>
      </c>
      <c r="AK157">
        <v>1</v>
      </c>
      <c r="AL157">
        <v>1</v>
      </c>
      <c r="AM157">
        <v>-2</v>
      </c>
      <c r="AN157">
        <v>0</v>
      </c>
      <c r="AO157">
        <v>0</v>
      </c>
      <c r="AP157">
        <v>1</v>
      </c>
      <c r="AQ157">
        <v>1</v>
      </c>
      <c r="AR157">
        <v>0</v>
      </c>
      <c r="AS157" t="s">
        <v>3</v>
      </c>
      <c r="AT157">
        <v>0.01</v>
      </c>
      <c r="AU157" t="s">
        <v>131</v>
      </c>
      <c r="AV157">
        <v>1</v>
      </c>
      <c r="AW157">
        <v>2</v>
      </c>
      <c r="AX157">
        <v>92701492</v>
      </c>
      <c r="AY157">
        <v>1</v>
      </c>
      <c r="AZ157">
        <v>0</v>
      </c>
      <c r="BA157">
        <v>159</v>
      </c>
      <c r="BB157">
        <v>1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15.937100000000001</v>
      </c>
      <c r="BL157">
        <v>8.2980999999999998</v>
      </c>
      <c r="BM157">
        <v>0</v>
      </c>
      <c r="BN157">
        <v>0</v>
      </c>
      <c r="BO157">
        <v>0.01</v>
      </c>
      <c r="BP157">
        <v>1</v>
      </c>
      <c r="BQ157">
        <v>0</v>
      </c>
      <c r="BR157">
        <v>21.515084999999999</v>
      </c>
      <c r="BS157">
        <v>11.202434999999999</v>
      </c>
      <c r="BT157">
        <v>0</v>
      </c>
      <c r="BU157">
        <v>0</v>
      </c>
      <c r="BV157">
        <v>1.35E-2</v>
      </c>
      <c r="BW157">
        <v>1</v>
      </c>
      <c r="CV157">
        <v>0</v>
      </c>
      <c r="CW157">
        <f>ROUND(Y157*Source!I170*DO157,7)</f>
        <v>2.12E-4</v>
      </c>
      <c r="CX157">
        <f>ROUND(Y157*Source!I170,7)</f>
        <v>2.12E-4</v>
      </c>
      <c r="CY157">
        <f>AB157</f>
        <v>1593.71</v>
      </c>
      <c r="CZ157">
        <f>AF157</f>
        <v>1593.71</v>
      </c>
      <c r="DA157">
        <f>AJ157</f>
        <v>1</v>
      </c>
      <c r="DB157">
        <f t="shared" si="71"/>
        <v>21.518999999999998</v>
      </c>
      <c r="DC157">
        <f t="shared" si="72"/>
        <v>11.205</v>
      </c>
      <c r="DD157" t="s">
        <v>3</v>
      </c>
      <c r="DE157" t="s">
        <v>3</v>
      </c>
      <c r="DF157">
        <f t="shared" si="73"/>
        <v>0</v>
      </c>
      <c r="DG157">
        <f>ROUND(ROUND(AF157,2)*CX157,2)</f>
        <v>0.34</v>
      </c>
      <c r="DH157">
        <f t="shared" si="54"/>
        <v>0.18</v>
      </c>
      <c r="DI157">
        <f t="shared" si="55"/>
        <v>0</v>
      </c>
      <c r="DJ157">
        <f>DG157+DH157</f>
        <v>0.52</v>
      </c>
      <c r="DK157">
        <v>1</v>
      </c>
      <c r="DL157" t="s">
        <v>490</v>
      </c>
      <c r="DM157">
        <v>5</v>
      </c>
      <c r="DN157" t="s">
        <v>400</v>
      </c>
      <c r="DO157">
        <v>1</v>
      </c>
    </row>
    <row r="158" spans="1:119" x14ac:dyDescent="0.2">
      <c r="A158">
        <f>ROW(Source!A170)</f>
        <v>170</v>
      </c>
      <c r="B158">
        <v>92701116</v>
      </c>
      <c r="C158">
        <v>92701480</v>
      </c>
      <c r="D158">
        <v>89488079</v>
      </c>
      <c r="E158">
        <v>1</v>
      </c>
      <c r="F158">
        <v>1</v>
      </c>
      <c r="G158">
        <v>1</v>
      </c>
      <c r="H158">
        <v>2</v>
      </c>
      <c r="I158" t="s">
        <v>417</v>
      </c>
      <c r="J158" t="s">
        <v>418</v>
      </c>
      <c r="K158" t="s">
        <v>419</v>
      </c>
      <c r="L158">
        <v>1368</v>
      </c>
      <c r="N158">
        <v>1011</v>
      </c>
      <c r="O158" t="s">
        <v>420</v>
      </c>
      <c r="P158" t="s">
        <v>420</v>
      </c>
      <c r="Q158">
        <v>1</v>
      </c>
      <c r="W158">
        <v>0</v>
      </c>
      <c r="X158">
        <v>-849950259</v>
      </c>
      <c r="Y158">
        <f t="shared" si="70"/>
        <v>1.3500000000000002E-2</v>
      </c>
      <c r="AA158">
        <v>0</v>
      </c>
      <c r="AB158">
        <v>643.29</v>
      </c>
      <c r="AC158">
        <v>722.05</v>
      </c>
      <c r="AD158">
        <v>0</v>
      </c>
      <c r="AE158">
        <v>0</v>
      </c>
      <c r="AF158">
        <v>643.29</v>
      </c>
      <c r="AG158">
        <v>722.05</v>
      </c>
      <c r="AH158">
        <v>0</v>
      </c>
      <c r="AI158">
        <v>1</v>
      </c>
      <c r="AJ158">
        <v>1</v>
      </c>
      <c r="AK158">
        <v>1</v>
      </c>
      <c r="AL158">
        <v>1</v>
      </c>
      <c r="AM158">
        <v>-2</v>
      </c>
      <c r="AN158">
        <v>0</v>
      </c>
      <c r="AO158">
        <v>0</v>
      </c>
      <c r="AP158">
        <v>1</v>
      </c>
      <c r="AQ158">
        <v>1</v>
      </c>
      <c r="AR158">
        <v>0</v>
      </c>
      <c r="AS158" t="s">
        <v>3</v>
      </c>
      <c r="AT158">
        <v>0.01</v>
      </c>
      <c r="AU158" t="s">
        <v>131</v>
      </c>
      <c r="AV158">
        <v>1</v>
      </c>
      <c r="AW158">
        <v>2</v>
      </c>
      <c r="AX158">
        <v>92701493</v>
      </c>
      <c r="AY158">
        <v>1</v>
      </c>
      <c r="AZ158">
        <v>0</v>
      </c>
      <c r="BA158">
        <v>160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6.4329000000000001</v>
      </c>
      <c r="BL158">
        <v>7.2204999999999995</v>
      </c>
      <c r="BM158">
        <v>0</v>
      </c>
      <c r="BN158">
        <v>0</v>
      </c>
      <c r="BO158">
        <v>0.01</v>
      </c>
      <c r="BP158">
        <v>1</v>
      </c>
      <c r="BQ158">
        <v>0</v>
      </c>
      <c r="BR158">
        <v>8.6844149999999996</v>
      </c>
      <c r="BS158">
        <v>9.7476749999999992</v>
      </c>
      <c r="BT158">
        <v>0</v>
      </c>
      <c r="BU158">
        <v>0</v>
      </c>
      <c r="BV158">
        <v>1.35E-2</v>
      </c>
      <c r="BW158">
        <v>1</v>
      </c>
      <c r="CV158">
        <v>0</v>
      </c>
      <c r="CW158">
        <f>ROUND(Y158*Source!I170*DO158,7)</f>
        <v>2.12E-4</v>
      </c>
      <c r="CX158">
        <f>ROUND(Y158*Source!I170,7)</f>
        <v>2.12E-4</v>
      </c>
      <c r="CY158">
        <f>AB158</f>
        <v>643.29</v>
      </c>
      <c r="CZ158">
        <f>AF158</f>
        <v>643.29</v>
      </c>
      <c r="DA158">
        <f>AJ158</f>
        <v>1</v>
      </c>
      <c r="DB158">
        <f t="shared" si="71"/>
        <v>8.6805000000000003</v>
      </c>
      <c r="DC158">
        <f t="shared" si="72"/>
        <v>9.7469999999999999</v>
      </c>
      <c r="DD158" t="s">
        <v>3</v>
      </c>
      <c r="DE158" t="s">
        <v>3</v>
      </c>
      <c r="DF158">
        <f t="shared" si="73"/>
        <v>0</v>
      </c>
      <c r="DG158">
        <f>ROUND(ROUND(AF158,2)*CX158,2)</f>
        <v>0.14000000000000001</v>
      </c>
      <c r="DH158">
        <f t="shared" si="54"/>
        <v>0.15</v>
      </c>
      <c r="DI158">
        <f t="shared" si="55"/>
        <v>0</v>
      </c>
      <c r="DJ158">
        <f>DG158+DH158</f>
        <v>0.29000000000000004</v>
      </c>
      <c r="DK158">
        <v>1</v>
      </c>
      <c r="DL158" t="s">
        <v>421</v>
      </c>
      <c r="DM158">
        <v>4</v>
      </c>
      <c r="DN158" t="s">
        <v>400</v>
      </c>
      <c r="DO158">
        <v>1</v>
      </c>
    </row>
    <row r="159" spans="1:119" x14ac:dyDescent="0.2">
      <c r="A159">
        <f>ROW(Source!A170)</f>
        <v>170</v>
      </c>
      <c r="B159">
        <v>92701116</v>
      </c>
      <c r="C159">
        <v>92701480</v>
      </c>
      <c r="D159">
        <v>89488636</v>
      </c>
      <c r="E159">
        <v>1</v>
      </c>
      <c r="F159">
        <v>1</v>
      </c>
      <c r="G159">
        <v>1</v>
      </c>
      <c r="H159">
        <v>2</v>
      </c>
      <c r="I159" t="s">
        <v>583</v>
      </c>
      <c r="J159" t="s">
        <v>584</v>
      </c>
      <c r="K159" t="s">
        <v>585</v>
      </c>
      <c r="L159">
        <v>1368</v>
      </c>
      <c r="N159">
        <v>1011</v>
      </c>
      <c r="O159" t="s">
        <v>420</v>
      </c>
      <c r="P159" t="s">
        <v>420</v>
      </c>
      <c r="Q159">
        <v>1</v>
      </c>
      <c r="W159">
        <v>0</v>
      </c>
      <c r="X159">
        <v>-132886196</v>
      </c>
      <c r="Y159">
        <f t="shared" si="70"/>
        <v>1.5120000000000002</v>
      </c>
      <c r="AA159">
        <v>0</v>
      </c>
      <c r="AB159">
        <v>5.83</v>
      </c>
      <c r="AC159">
        <v>0</v>
      </c>
      <c r="AD159">
        <v>0</v>
      </c>
      <c r="AE159">
        <v>0</v>
      </c>
      <c r="AF159">
        <v>4.5199999999999996</v>
      </c>
      <c r="AG159">
        <v>0</v>
      </c>
      <c r="AH159">
        <v>0</v>
      </c>
      <c r="AI159">
        <v>1</v>
      </c>
      <c r="AJ159">
        <v>1.29</v>
      </c>
      <c r="AK159">
        <v>1</v>
      </c>
      <c r="AL159">
        <v>1</v>
      </c>
      <c r="AM159">
        <v>2</v>
      </c>
      <c r="AN159">
        <v>0</v>
      </c>
      <c r="AO159">
        <v>0</v>
      </c>
      <c r="AP159">
        <v>1</v>
      </c>
      <c r="AQ159">
        <v>1</v>
      </c>
      <c r="AR159">
        <v>0</v>
      </c>
      <c r="AS159" t="s">
        <v>3</v>
      </c>
      <c r="AT159">
        <v>1.1200000000000001</v>
      </c>
      <c r="AU159" t="s">
        <v>131</v>
      </c>
      <c r="AV159">
        <v>1</v>
      </c>
      <c r="AW159">
        <v>2</v>
      </c>
      <c r="AX159">
        <v>92701494</v>
      </c>
      <c r="AY159">
        <v>1</v>
      </c>
      <c r="AZ159">
        <v>0</v>
      </c>
      <c r="BA159">
        <v>161</v>
      </c>
      <c r="BB159">
        <v>1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5.0624000000000002</v>
      </c>
      <c r="BL159">
        <v>0</v>
      </c>
      <c r="BM159">
        <v>0</v>
      </c>
      <c r="BN159">
        <v>0</v>
      </c>
      <c r="BO159">
        <v>0</v>
      </c>
      <c r="BP159">
        <v>1</v>
      </c>
      <c r="BQ159">
        <v>0</v>
      </c>
      <c r="BR159">
        <v>6.8342399999999994</v>
      </c>
      <c r="BS159">
        <v>0</v>
      </c>
      <c r="BT159">
        <v>0</v>
      </c>
      <c r="BU159">
        <v>0</v>
      </c>
      <c r="BV159">
        <v>0</v>
      </c>
      <c r="BW159">
        <v>1</v>
      </c>
      <c r="CV159">
        <v>0</v>
      </c>
      <c r="CW159">
        <f>ROUND(Y159*Source!I170*DO159,7)</f>
        <v>0</v>
      </c>
      <c r="CX159">
        <f>ROUND(Y159*Source!I170,7)</f>
        <v>2.37384E-2</v>
      </c>
      <c r="CY159">
        <f>AB159</f>
        <v>5.83</v>
      </c>
      <c r="CZ159">
        <f>AF159</f>
        <v>4.5199999999999996</v>
      </c>
      <c r="DA159">
        <f>AJ159</f>
        <v>1.29</v>
      </c>
      <c r="DB159">
        <f t="shared" si="71"/>
        <v>6.8310000000000004</v>
      </c>
      <c r="DC159">
        <f t="shared" si="72"/>
        <v>0</v>
      </c>
      <c r="DD159" t="s">
        <v>3</v>
      </c>
      <c r="DE159" t="s">
        <v>3</v>
      </c>
      <c r="DF159">
        <f t="shared" si="73"/>
        <v>0</v>
      </c>
      <c r="DG159">
        <f>ROUND(ROUND(AF159*AJ159,2)*CX159,2)</f>
        <v>0.14000000000000001</v>
      </c>
      <c r="DH159">
        <f t="shared" si="54"/>
        <v>0</v>
      </c>
      <c r="DI159">
        <f t="shared" si="55"/>
        <v>0</v>
      </c>
      <c r="DJ159">
        <f>DG159+DH159</f>
        <v>0.14000000000000001</v>
      </c>
      <c r="DK159">
        <v>0</v>
      </c>
      <c r="DL159" t="s">
        <v>3</v>
      </c>
      <c r="DM159">
        <v>0</v>
      </c>
      <c r="DN159" t="s">
        <v>3</v>
      </c>
      <c r="DO159">
        <v>0</v>
      </c>
    </row>
    <row r="160" spans="1:119" x14ac:dyDescent="0.2">
      <c r="A160">
        <f>ROW(Source!A170)</f>
        <v>170</v>
      </c>
      <c r="B160">
        <v>92701116</v>
      </c>
      <c r="C160">
        <v>92701480</v>
      </c>
      <c r="D160">
        <v>89573439</v>
      </c>
      <c r="E160">
        <v>1</v>
      </c>
      <c r="F160">
        <v>1</v>
      </c>
      <c r="G160">
        <v>1</v>
      </c>
      <c r="H160">
        <v>3</v>
      </c>
      <c r="I160" t="s">
        <v>586</v>
      </c>
      <c r="J160" t="s">
        <v>587</v>
      </c>
      <c r="K160" t="s">
        <v>588</v>
      </c>
      <c r="L160">
        <v>1348</v>
      </c>
      <c r="N160">
        <v>1009</v>
      </c>
      <c r="O160" t="s">
        <v>125</v>
      </c>
      <c r="P160" t="s">
        <v>125</v>
      </c>
      <c r="Q160">
        <v>1000</v>
      </c>
      <c r="W160">
        <v>0</v>
      </c>
      <c r="X160">
        <v>231537041</v>
      </c>
      <c r="Y160">
        <f>AT160</f>
        <v>8.9999999999999993E-3</v>
      </c>
      <c r="AA160">
        <v>78971.429999999993</v>
      </c>
      <c r="AB160">
        <v>0</v>
      </c>
      <c r="AC160">
        <v>0</v>
      </c>
      <c r="AD160">
        <v>0</v>
      </c>
      <c r="AE160">
        <v>51280.15</v>
      </c>
      <c r="AF160">
        <v>0</v>
      </c>
      <c r="AG160">
        <v>0</v>
      </c>
      <c r="AH160">
        <v>0</v>
      </c>
      <c r="AI160">
        <v>1.54</v>
      </c>
      <c r="AJ160">
        <v>1</v>
      </c>
      <c r="AK160">
        <v>1</v>
      </c>
      <c r="AL160">
        <v>1</v>
      </c>
      <c r="AM160">
        <v>2</v>
      </c>
      <c r="AN160">
        <v>0</v>
      </c>
      <c r="AO160">
        <v>0</v>
      </c>
      <c r="AP160">
        <v>1</v>
      </c>
      <c r="AQ160">
        <v>1</v>
      </c>
      <c r="AR160">
        <v>0</v>
      </c>
      <c r="AS160" t="s">
        <v>3</v>
      </c>
      <c r="AT160">
        <v>8.9999999999999993E-3</v>
      </c>
      <c r="AU160" t="s">
        <v>3</v>
      </c>
      <c r="AV160">
        <v>0</v>
      </c>
      <c r="AW160">
        <v>2</v>
      </c>
      <c r="AX160">
        <v>92701495</v>
      </c>
      <c r="AY160">
        <v>1</v>
      </c>
      <c r="AZ160">
        <v>0</v>
      </c>
      <c r="BA160">
        <v>162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461.52134999999998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1</v>
      </c>
      <c r="BQ160">
        <v>461.52134999999998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1</v>
      </c>
      <c r="CV160">
        <v>0</v>
      </c>
      <c r="CW160">
        <v>0</v>
      </c>
      <c r="CX160">
        <f>ROUND(Y160*Source!I170,7)</f>
        <v>1.4129999999999999E-4</v>
      </c>
      <c r="CY160">
        <f>AA160</f>
        <v>78971.429999999993</v>
      </c>
      <c r="CZ160">
        <f>AE160</f>
        <v>51280.15</v>
      </c>
      <c r="DA160">
        <f>AI160</f>
        <v>1.54</v>
      </c>
      <c r="DB160">
        <f>ROUND(ROUND(AT160*CZ160,2),6)</f>
        <v>461.52</v>
      </c>
      <c r="DC160">
        <f>ROUND(ROUND(AT160*AG160,2),6)</f>
        <v>0</v>
      </c>
      <c r="DD160" t="s">
        <v>3</v>
      </c>
      <c r="DE160" t="s">
        <v>3</v>
      </c>
      <c r="DF160">
        <f>ROUND(ROUND(AE160*AI160,2)*CX160,2)</f>
        <v>11.16</v>
      </c>
      <c r="DG160">
        <f>ROUND(ROUND(AF160,2)*CX160,2)</f>
        <v>0</v>
      </c>
      <c r="DH160">
        <f t="shared" si="54"/>
        <v>0</v>
      </c>
      <c r="DI160">
        <f t="shared" si="55"/>
        <v>0</v>
      </c>
      <c r="DJ160">
        <f>DF160</f>
        <v>11.16</v>
      </c>
      <c r="DK160">
        <v>0</v>
      </c>
      <c r="DL160" t="s">
        <v>3</v>
      </c>
      <c r="DM160">
        <v>0</v>
      </c>
      <c r="DN160" t="s">
        <v>3</v>
      </c>
      <c r="DO160">
        <v>0</v>
      </c>
    </row>
    <row r="161" spans="1:119" x14ac:dyDescent="0.2">
      <c r="A161">
        <f>ROW(Source!A170)</f>
        <v>170</v>
      </c>
      <c r="B161">
        <v>92701116</v>
      </c>
      <c r="C161">
        <v>92701480</v>
      </c>
      <c r="D161">
        <v>89573910</v>
      </c>
      <c r="E161">
        <v>1</v>
      </c>
      <c r="F161">
        <v>1</v>
      </c>
      <c r="G161">
        <v>1</v>
      </c>
      <c r="H161">
        <v>3</v>
      </c>
      <c r="I161" t="s">
        <v>589</v>
      </c>
      <c r="J161" t="s">
        <v>590</v>
      </c>
      <c r="K161" t="s">
        <v>591</v>
      </c>
      <c r="L161">
        <v>1348</v>
      </c>
      <c r="N161">
        <v>1009</v>
      </c>
      <c r="O161" t="s">
        <v>125</v>
      </c>
      <c r="P161" t="s">
        <v>125</v>
      </c>
      <c r="Q161">
        <v>1000</v>
      </c>
      <c r="W161">
        <v>0</v>
      </c>
      <c r="X161">
        <v>-65661423</v>
      </c>
      <c r="Y161">
        <f>AT161</f>
        <v>1.5E-3</v>
      </c>
      <c r="AA161">
        <v>109275.31</v>
      </c>
      <c r="AB161">
        <v>0</v>
      </c>
      <c r="AC161">
        <v>0</v>
      </c>
      <c r="AD161">
        <v>0</v>
      </c>
      <c r="AE161">
        <v>75885.63</v>
      </c>
      <c r="AF161">
        <v>0</v>
      </c>
      <c r="AG161">
        <v>0</v>
      </c>
      <c r="AH161">
        <v>0</v>
      </c>
      <c r="AI161">
        <v>1.44</v>
      </c>
      <c r="AJ161">
        <v>1</v>
      </c>
      <c r="AK161">
        <v>1</v>
      </c>
      <c r="AL161">
        <v>1</v>
      </c>
      <c r="AM161">
        <v>2</v>
      </c>
      <c r="AN161">
        <v>0</v>
      </c>
      <c r="AO161">
        <v>0</v>
      </c>
      <c r="AP161">
        <v>1</v>
      </c>
      <c r="AQ161">
        <v>1</v>
      </c>
      <c r="AR161">
        <v>0</v>
      </c>
      <c r="AS161" t="s">
        <v>3</v>
      </c>
      <c r="AT161">
        <v>1.5E-3</v>
      </c>
      <c r="AU161" t="s">
        <v>3</v>
      </c>
      <c r="AV161">
        <v>0</v>
      </c>
      <c r="AW161">
        <v>2</v>
      </c>
      <c r="AX161">
        <v>92701496</v>
      </c>
      <c r="AY161">
        <v>1</v>
      </c>
      <c r="AZ161">
        <v>0</v>
      </c>
      <c r="BA161">
        <v>163</v>
      </c>
      <c r="BB161">
        <v>1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113.82844500000002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1</v>
      </c>
      <c r="BQ161">
        <v>113.82844500000002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</v>
      </c>
      <c r="CV161">
        <v>0</v>
      </c>
      <c r="CW161">
        <v>0</v>
      </c>
      <c r="CX161">
        <f>ROUND(Y161*Source!I170,7)</f>
        <v>2.3600000000000001E-5</v>
      </c>
      <c r="CY161">
        <f>AA161</f>
        <v>109275.31</v>
      </c>
      <c r="CZ161">
        <f>AE161</f>
        <v>75885.63</v>
      </c>
      <c r="DA161">
        <f>AI161</f>
        <v>1.44</v>
      </c>
      <c r="DB161">
        <f>ROUND(ROUND(AT161*CZ161,2),6)</f>
        <v>113.83</v>
      </c>
      <c r="DC161">
        <f>ROUND(ROUND(AT161*AG161,2),6)</f>
        <v>0</v>
      </c>
      <c r="DD161" t="s">
        <v>3</v>
      </c>
      <c r="DE161" t="s">
        <v>3</v>
      </c>
      <c r="DF161">
        <f>ROUND(ROUND(AE161*AI161,2)*CX161,2)</f>
        <v>2.58</v>
      </c>
      <c r="DG161">
        <f>ROUND(ROUND(AF161,2)*CX161,2)</f>
        <v>0</v>
      </c>
      <c r="DH161">
        <f t="shared" si="54"/>
        <v>0</v>
      </c>
      <c r="DI161">
        <f t="shared" si="55"/>
        <v>0</v>
      </c>
      <c r="DJ161">
        <f>DF161</f>
        <v>2.58</v>
      </c>
      <c r="DK161">
        <v>0</v>
      </c>
      <c r="DL161" t="s">
        <v>3</v>
      </c>
      <c r="DM161">
        <v>0</v>
      </c>
      <c r="DN161" t="s">
        <v>3</v>
      </c>
      <c r="DO161">
        <v>0</v>
      </c>
    </row>
    <row r="162" spans="1:119" x14ac:dyDescent="0.2">
      <c r="A162">
        <f>ROW(Source!A171)</f>
        <v>171</v>
      </c>
      <c r="B162">
        <v>92701116</v>
      </c>
      <c r="C162">
        <v>92701497</v>
      </c>
      <c r="D162">
        <v>89480507</v>
      </c>
      <c r="E162">
        <v>117</v>
      </c>
      <c r="F162">
        <v>1</v>
      </c>
      <c r="G162">
        <v>1</v>
      </c>
      <c r="H162">
        <v>1</v>
      </c>
      <c r="I162" t="s">
        <v>592</v>
      </c>
      <c r="J162" t="s">
        <v>3</v>
      </c>
      <c r="K162" t="s">
        <v>593</v>
      </c>
      <c r="L162">
        <v>1191</v>
      </c>
      <c r="N162">
        <v>1013</v>
      </c>
      <c r="O162" t="s">
        <v>400</v>
      </c>
      <c r="P162" t="s">
        <v>400</v>
      </c>
      <c r="Q162">
        <v>1</v>
      </c>
      <c r="W162">
        <v>0</v>
      </c>
      <c r="X162">
        <v>32079103</v>
      </c>
      <c r="Y162">
        <f>(AT162*ROUND((0.35+1),7))</f>
        <v>49.815000000000005</v>
      </c>
      <c r="AA162">
        <v>0</v>
      </c>
      <c r="AB162">
        <v>0</v>
      </c>
      <c r="AC162">
        <v>0</v>
      </c>
      <c r="AD162">
        <v>665.47</v>
      </c>
      <c r="AE162">
        <v>0</v>
      </c>
      <c r="AF162">
        <v>0</v>
      </c>
      <c r="AG162">
        <v>0</v>
      </c>
      <c r="AH162">
        <v>665.47</v>
      </c>
      <c r="AI162">
        <v>1</v>
      </c>
      <c r="AJ162">
        <v>1</v>
      </c>
      <c r="AK162">
        <v>1</v>
      </c>
      <c r="AL162">
        <v>1</v>
      </c>
      <c r="AM162">
        <v>-2</v>
      </c>
      <c r="AN162">
        <v>0</v>
      </c>
      <c r="AO162">
        <v>0</v>
      </c>
      <c r="AP162">
        <v>1</v>
      </c>
      <c r="AQ162">
        <v>1</v>
      </c>
      <c r="AR162">
        <v>0</v>
      </c>
      <c r="AS162" t="s">
        <v>3</v>
      </c>
      <c r="AT162">
        <v>36.9</v>
      </c>
      <c r="AU162" t="s">
        <v>131</v>
      </c>
      <c r="AV162">
        <v>1</v>
      </c>
      <c r="AW162">
        <v>2</v>
      </c>
      <c r="AX162">
        <v>92701505</v>
      </c>
      <c r="AY162">
        <v>1</v>
      </c>
      <c r="AZ162">
        <v>0</v>
      </c>
      <c r="BA162">
        <v>164</v>
      </c>
      <c r="BB162">
        <v>1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24555.843000000001</v>
      </c>
      <c r="BN162">
        <v>36.9</v>
      </c>
      <c r="BO162">
        <v>0</v>
      </c>
      <c r="BP162">
        <v>1</v>
      </c>
      <c r="BQ162">
        <v>0</v>
      </c>
      <c r="BR162">
        <v>0</v>
      </c>
      <c r="BS162">
        <v>0</v>
      </c>
      <c r="BT162">
        <v>33150.388050000001</v>
      </c>
      <c r="BU162">
        <v>49.814999999999998</v>
      </c>
      <c r="BV162">
        <v>0</v>
      </c>
      <c r="BW162">
        <v>1</v>
      </c>
      <c r="CU162">
        <f>ROUND(AT162*Source!I171*AH162*AL162,2)</f>
        <v>385.53</v>
      </c>
      <c r="CV162">
        <f>ROUND(Y162*Source!I171,7)</f>
        <v>0.78209550000000005</v>
      </c>
      <c r="CW162">
        <v>0</v>
      </c>
      <c r="CX162">
        <f>ROUND(Y162*Source!I171,7)</f>
        <v>0.78209550000000005</v>
      </c>
      <c r="CY162">
        <f>AD162</f>
        <v>665.47</v>
      </c>
      <c r="CZ162">
        <f>AH162</f>
        <v>665.47</v>
      </c>
      <c r="DA162">
        <f>AL162</f>
        <v>1</v>
      </c>
      <c r="DB162">
        <f>ROUND((ROUND(AT162*CZ162,2)*ROUND((0.35+1),7)),6)</f>
        <v>33150.383999999998</v>
      </c>
      <c r="DC162">
        <f>ROUND((ROUND(AT162*AG162,2)*ROUND((0.35+1),7)),6)</f>
        <v>0</v>
      </c>
      <c r="DD162" t="s">
        <v>3</v>
      </c>
      <c r="DE162" t="s">
        <v>3</v>
      </c>
      <c r="DF162">
        <f>ROUND(ROUND(AE162,2)*CX162,2)</f>
        <v>0</v>
      </c>
      <c r="DG162">
        <f>ROUND(ROUND(AF162,2)*CX162,2)</f>
        <v>0</v>
      </c>
      <c r="DH162">
        <f t="shared" si="54"/>
        <v>0</v>
      </c>
      <c r="DI162">
        <f t="shared" si="55"/>
        <v>520.46</v>
      </c>
      <c r="DJ162">
        <f>DI162</f>
        <v>520.46</v>
      </c>
      <c r="DK162">
        <v>1</v>
      </c>
      <c r="DL162" t="s">
        <v>3</v>
      </c>
      <c r="DM162">
        <v>0</v>
      </c>
      <c r="DN162" t="s">
        <v>3</v>
      </c>
      <c r="DO162">
        <v>0</v>
      </c>
    </row>
    <row r="163" spans="1:119" x14ac:dyDescent="0.2">
      <c r="A163">
        <f>ROW(Source!A171)</f>
        <v>171</v>
      </c>
      <c r="B163">
        <v>92701116</v>
      </c>
      <c r="C163">
        <v>92701497</v>
      </c>
      <c r="D163">
        <v>89480695</v>
      </c>
      <c r="E163">
        <v>117</v>
      </c>
      <c r="F163">
        <v>1</v>
      </c>
      <c r="G163">
        <v>1</v>
      </c>
      <c r="H163">
        <v>1</v>
      </c>
      <c r="I163" t="s">
        <v>415</v>
      </c>
      <c r="J163" t="s">
        <v>3</v>
      </c>
      <c r="K163" t="s">
        <v>416</v>
      </c>
      <c r="L163">
        <v>1191</v>
      </c>
      <c r="N163">
        <v>1013</v>
      </c>
      <c r="O163" t="s">
        <v>400</v>
      </c>
      <c r="P163" t="s">
        <v>400</v>
      </c>
      <c r="Q163">
        <v>1</v>
      </c>
      <c r="W163">
        <v>0</v>
      </c>
      <c r="X163">
        <v>-1417349443</v>
      </c>
      <c r="Y163">
        <f>(AT163*ROUND((0.35+1),7))</f>
        <v>5.4000000000000006E-2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1</v>
      </c>
      <c r="AK163">
        <v>1</v>
      </c>
      <c r="AL163">
        <v>1</v>
      </c>
      <c r="AM163">
        <v>-2</v>
      </c>
      <c r="AN163">
        <v>0</v>
      </c>
      <c r="AO163">
        <v>0</v>
      </c>
      <c r="AP163">
        <v>1</v>
      </c>
      <c r="AQ163">
        <v>1</v>
      </c>
      <c r="AR163">
        <v>0</v>
      </c>
      <c r="AS163" t="s">
        <v>3</v>
      </c>
      <c r="AT163">
        <v>0.04</v>
      </c>
      <c r="AU163" t="s">
        <v>131</v>
      </c>
      <c r="AV163">
        <v>2</v>
      </c>
      <c r="AW163">
        <v>2</v>
      </c>
      <c r="AX163">
        <v>92701506</v>
      </c>
      <c r="AY163">
        <v>1</v>
      </c>
      <c r="AZ163">
        <v>0</v>
      </c>
      <c r="BA163">
        <v>165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V163">
        <v>0</v>
      </c>
      <c r="CW163">
        <v>0</v>
      </c>
      <c r="CX163">
        <f>ROUND(Y163*Source!I171,7)</f>
        <v>8.4780000000000001E-4</v>
      </c>
      <c r="CY163">
        <f>AD163</f>
        <v>0</v>
      </c>
      <c r="CZ163">
        <f>AH163</f>
        <v>0</v>
      </c>
      <c r="DA163">
        <f>AL163</f>
        <v>1</v>
      </c>
      <c r="DB163">
        <f>ROUND((ROUND(AT163*CZ163,2)*ROUND((0.35+1),7)),6)</f>
        <v>0</v>
      </c>
      <c r="DC163">
        <f>ROUND((ROUND(AT163*AG163,2)*ROUND((0.35+1),7)),6)</f>
        <v>0</v>
      </c>
      <c r="DD163" t="s">
        <v>3</v>
      </c>
      <c r="DE163" t="s">
        <v>3</v>
      </c>
      <c r="DF163">
        <f>ROUND(ROUND(AE163,2)*CX163,2)</f>
        <v>0</v>
      </c>
      <c r="DG163">
        <f>ROUND(ROUND(AF163,2)*CX163,2)</f>
        <v>0</v>
      </c>
      <c r="DH163">
        <f t="shared" si="54"/>
        <v>0</v>
      </c>
      <c r="DI163">
        <f t="shared" si="55"/>
        <v>0</v>
      </c>
      <c r="DJ163">
        <f>DI163</f>
        <v>0</v>
      </c>
      <c r="DK163">
        <v>0</v>
      </c>
      <c r="DL163" t="s">
        <v>3</v>
      </c>
      <c r="DM163">
        <v>0</v>
      </c>
      <c r="DN163" t="s">
        <v>3</v>
      </c>
      <c r="DO163">
        <v>0</v>
      </c>
    </row>
    <row r="164" spans="1:119" x14ac:dyDescent="0.2">
      <c r="A164">
        <f>ROW(Source!A171)</f>
        <v>171</v>
      </c>
      <c r="B164">
        <v>92701116</v>
      </c>
      <c r="C164">
        <v>92701497</v>
      </c>
      <c r="D164">
        <v>89487371</v>
      </c>
      <c r="E164">
        <v>1</v>
      </c>
      <c r="F164">
        <v>1</v>
      </c>
      <c r="G164">
        <v>1</v>
      </c>
      <c r="H164">
        <v>2</v>
      </c>
      <c r="I164" t="s">
        <v>441</v>
      </c>
      <c r="J164" t="s">
        <v>442</v>
      </c>
      <c r="K164" t="s">
        <v>443</v>
      </c>
      <c r="L164">
        <v>1368</v>
      </c>
      <c r="N164">
        <v>1011</v>
      </c>
      <c r="O164" t="s">
        <v>420</v>
      </c>
      <c r="P164" t="s">
        <v>420</v>
      </c>
      <c r="Q164">
        <v>1</v>
      </c>
      <c r="W164">
        <v>0</v>
      </c>
      <c r="X164">
        <v>945201097</v>
      </c>
      <c r="Y164">
        <f>(AT164*ROUND((0.35+1),7))</f>
        <v>1.3500000000000002E-2</v>
      </c>
      <c r="AA164">
        <v>0</v>
      </c>
      <c r="AB164">
        <v>57.47</v>
      </c>
      <c r="AC164">
        <v>641.22</v>
      </c>
      <c r="AD164">
        <v>0</v>
      </c>
      <c r="AE164">
        <v>0</v>
      </c>
      <c r="AF164">
        <v>37.32</v>
      </c>
      <c r="AG164">
        <v>641.22</v>
      </c>
      <c r="AH164">
        <v>0</v>
      </c>
      <c r="AI164">
        <v>1</v>
      </c>
      <c r="AJ164">
        <v>1.54</v>
      </c>
      <c r="AK164">
        <v>1</v>
      </c>
      <c r="AL164">
        <v>1</v>
      </c>
      <c r="AM164">
        <v>2</v>
      </c>
      <c r="AN164">
        <v>0</v>
      </c>
      <c r="AO164">
        <v>0</v>
      </c>
      <c r="AP164">
        <v>1</v>
      </c>
      <c r="AQ164">
        <v>1</v>
      </c>
      <c r="AR164">
        <v>0</v>
      </c>
      <c r="AS164" t="s">
        <v>3</v>
      </c>
      <c r="AT164">
        <v>0.01</v>
      </c>
      <c r="AU164" t="s">
        <v>131</v>
      </c>
      <c r="AV164">
        <v>1</v>
      </c>
      <c r="AW164">
        <v>2</v>
      </c>
      <c r="AX164">
        <v>92701507</v>
      </c>
      <c r="AY164">
        <v>1</v>
      </c>
      <c r="AZ164">
        <v>0</v>
      </c>
      <c r="BA164">
        <v>166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0.37320000000000003</v>
      </c>
      <c r="BL164">
        <v>6.4122000000000003</v>
      </c>
      <c r="BM164">
        <v>0</v>
      </c>
      <c r="BN164">
        <v>0</v>
      </c>
      <c r="BO164">
        <v>0.01</v>
      </c>
      <c r="BP164">
        <v>1</v>
      </c>
      <c r="BQ164">
        <v>0</v>
      </c>
      <c r="BR164">
        <v>0.50382000000000005</v>
      </c>
      <c r="BS164">
        <v>8.6564700000000006</v>
      </c>
      <c r="BT164">
        <v>0</v>
      </c>
      <c r="BU164">
        <v>0</v>
      </c>
      <c r="BV164">
        <v>1.35E-2</v>
      </c>
      <c r="BW164">
        <v>1</v>
      </c>
      <c r="CV164">
        <v>0</v>
      </c>
      <c r="CW164">
        <f>ROUND(Y164*Source!I171*DO164,7)</f>
        <v>2.12E-4</v>
      </c>
      <c r="CX164">
        <f>ROUND(Y164*Source!I171,7)</f>
        <v>2.12E-4</v>
      </c>
      <c r="CY164">
        <f>AB164</f>
        <v>57.47</v>
      </c>
      <c r="CZ164">
        <f>AF164</f>
        <v>37.32</v>
      </c>
      <c r="DA164">
        <f>AJ164</f>
        <v>1.54</v>
      </c>
      <c r="DB164">
        <f>ROUND((ROUND(AT164*CZ164,2)*ROUND((0.35+1),7)),6)</f>
        <v>0.4995</v>
      </c>
      <c r="DC164">
        <f>ROUND((ROUND(AT164*AG164,2)*ROUND((0.35+1),7)),6)</f>
        <v>8.6534999999999993</v>
      </c>
      <c r="DD164" t="s">
        <v>3</v>
      </c>
      <c r="DE164" t="s">
        <v>3</v>
      </c>
      <c r="DF164">
        <f>ROUND(ROUND(AE164,2)*CX164,2)</f>
        <v>0</v>
      </c>
      <c r="DG164">
        <f>ROUND(ROUND(AF164*AJ164,2)*CX164,2)</f>
        <v>0.01</v>
      </c>
      <c r="DH164">
        <f t="shared" si="54"/>
        <v>0.14000000000000001</v>
      </c>
      <c r="DI164">
        <f t="shared" si="55"/>
        <v>0</v>
      </c>
      <c r="DJ164">
        <f>DG164+DH164</f>
        <v>0.15000000000000002</v>
      </c>
      <c r="DK164">
        <v>0</v>
      </c>
      <c r="DL164" t="s">
        <v>444</v>
      </c>
      <c r="DM164">
        <v>3</v>
      </c>
      <c r="DN164" t="s">
        <v>400</v>
      </c>
      <c r="DO164">
        <v>1</v>
      </c>
    </row>
    <row r="165" spans="1:119" x14ac:dyDescent="0.2">
      <c r="A165">
        <f>ROW(Source!A171)</f>
        <v>171</v>
      </c>
      <c r="B165">
        <v>92701116</v>
      </c>
      <c r="C165">
        <v>92701497</v>
      </c>
      <c r="D165">
        <v>89488079</v>
      </c>
      <c r="E165">
        <v>1</v>
      </c>
      <c r="F165">
        <v>1</v>
      </c>
      <c r="G165">
        <v>1</v>
      </c>
      <c r="H165">
        <v>2</v>
      </c>
      <c r="I165" t="s">
        <v>417</v>
      </c>
      <c r="J165" t="s">
        <v>418</v>
      </c>
      <c r="K165" t="s">
        <v>419</v>
      </c>
      <c r="L165">
        <v>1368</v>
      </c>
      <c r="N165">
        <v>1011</v>
      </c>
      <c r="O165" t="s">
        <v>420</v>
      </c>
      <c r="P165" t="s">
        <v>420</v>
      </c>
      <c r="Q165">
        <v>1</v>
      </c>
      <c r="W165">
        <v>0</v>
      </c>
      <c r="X165">
        <v>-849950259</v>
      </c>
      <c r="Y165">
        <f>(AT165*ROUND((0.35+1),7))</f>
        <v>4.0500000000000001E-2</v>
      </c>
      <c r="AA165">
        <v>0</v>
      </c>
      <c r="AB165">
        <v>643.29</v>
      </c>
      <c r="AC165">
        <v>722.05</v>
      </c>
      <c r="AD165">
        <v>0</v>
      </c>
      <c r="AE165">
        <v>0</v>
      </c>
      <c r="AF165">
        <v>643.29</v>
      </c>
      <c r="AG165">
        <v>722.05</v>
      </c>
      <c r="AH165">
        <v>0</v>
      </c>
      <c r="AI165">
        <v>1</v>
      </c>
      <c r="AJ165">
        <v>1</v>
      </c>
      <c r="AK165">
        <v>1</v>
      </c>
      <c r="AL165">
        <v>1</v>
      </c>
      <c r="AM165">
        <v>-2</v>
      </c>
      <c r="AN165">
        <v>0</v>
      </c>
      <c r="AO165">
        <v>0</v>
      </c>
      <c r="AP165">
        <v>1</v>
      </c>
      <c r="AQ165">
        <v>1</v>
      </c>
      <c r="AR165">
        <v>0</v>
      </c>
      <c r="AS165" t="s">
        <v>3</v>
      </c>
      <c r="AT165">
        <v>0.03</v>
      </c>
      <c r="AU165" t="s">
        <v>131</v>
      </c>
      <c r="AV165">
        <v>1</v>
      </c>
      <c r="AW165">
        <v>2</v>
      </c>
      <c r="AX165">
        <v>92701508</v>
      </c>
      <c r="AY165">
        <v>1</v>
      </c>
      <c r="AZ165">
        <v>0</v>
      </c>
      <c r="BA165">
        <v>167</v>
      </c>
      <c r="BB165">
        <v>1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19.298699999999997</v>
      </c>
      <c r="BL165">
        <v>21.661499999999997</v>
      </c>
      <c r="BM165">
        <v>0</v>
      </c>
      <c r="BN165">
        <v>0</v>
      </c>
      <c r="BO165">
        <v>0.03</v>
      </c>
      <c r="BP165">
        <v>1</v>
      </c>
      <c r="BQ165">
        <v>0</v>
      </c>
      <c r="BR165">
        <v>26.053245</v>
      </c>
      <c r="BS165">
        <v>29.243024999999999</v>
      </c>
      <c r="BT165">
        <v>0</v>
      </c>
      <c r="BU165">
        <v>0</v>
      </c>
      <c r="BV165">
        <v>4.0500000000000001E-2</v>
      </c>
      <c r="BW165">
        <v>1</v>
      </c>
      <c r="CV165">
        <v>0</v>
      </c>
      <c r="CW165">
        <f>ROUND(Y165*Source!I171*DO165,7)</f>
        <v>6.3590000000000001E-4</v>
      </c>
      <c r="CX165">
        <f>ROUND(Y165*Source!I171,7)</f>
        <v>6.3590000000000001E-4</v>
      </c>
      <c r="CY165">
        <f>AB165</f>
        <v>643.29</v>
      </c>
      <c r="CZ165">
        <f>AF165</f>
        <v>643.29</v>
      </c>
      <c r="DA165">
        <f>AJ165</f>
        <v>1</v>
      </c>
      <c r="DB165">
        <f>ROUND((ROUND(AT165*CZ165,2)*ROUND((0.35+1),7)),6)</f>
        <v>26.055</v>
      </c>
      <c r="DC165">
        <f>ROUND((ROUND(AT165*AG165,2)*ROUND((0.35+1),7)),6)</f>
        <v>29.241</v>
      </c>
      <c r="DD165" t="s">
        <v>3</v>
      </c>
      <c r="DE165" t="s">
        <v>3</v>
      </c>
      <c r="DF165">
        <f>ROUND(ROUND(AE165,2)*CX165,2)</f>
        <v>0</v>
      </c>
      <c r="DG165">
        <f t="shared" ref="DG165:DG170" si="74">ROUND(ROUND(AF165,2)*CX165,2)</f>
        <v>0.41</v>
      </c>
      <c r="DH165">
        <f t="shared" si="54"/>
        <v>0.46</v>
      </c>
      <c r="DI165">
        <f t="shared" si="55"/>
        <v>0</v>
      </c>
      <c r="DJ165">
        <f>DG165+DH165</f>
        <v>0.87</v>
      </c>
      <c r="DK165">
        <v>1</v>
      </c>
      <c r="DL165" t="s">
        <v>421</v>
      </c>
      <c r="DM165">
        <v>4</v>
      </c>
      <c r="DN165" t="s">
        <v>400</v>
      </c>
      <c r="DO165">
        <v>1</v>
      </c>
    </row>
    <row r="166" spans="1:119" x14ac:dyDescent="0.2">
      <c r="A166">
        <f>ROW(Source!A171)</f>
        <v>171</v>
      </c>
      <c r="B166">
        <v>92701116</v>
      </c>
      <c r="C166">
        <v>92701497</v>
      </c>
      <c r="D166">
        <v>89557495</v>
      </c>
      <c r="E166">
        <v>1</v>
      </c>
      <c r="F166">
        <v>1</v>
      </c>
      <c r="G166">
        <v>1</v>
      </c>
      <c r="H166">
        <v>3</v>
      </c>
      <c r="I166" t="s">
        <v>594</v>
      </c>
      <c r="J166" t="s">
        <v>595</v>
      </c>
      <c r="K166" t="s">
        <v>596</v>
      </c>
      <c r="L166">
        <v>1346</v>
      </c>
      <c r="N166">
        <v>1009</v>
      </c>
      <c r="O166" t="s">
        <v>223</v>
      </c>
      <c r="P166" t="s">
        <v>223</v>
      </c>
      <c r="Q166">
        <v>1</v>
      </c>
      <c r="W166">
        <v>0</v>
      </c>
      <c r="X166">
        <v>-373327139</v>
      </c>
      <c r="Y166">
        <f t="shared" ref="Y166:Y188" si="75">AT166</f>
        <v>0.3</v>
      </c>
      <c r="AA166">
        <v>86.41</v>
      </c>
      <c r="AB166">
        <v>0</v>
      </c>
      <c r="AC166">
        <v>0</v>
      </c>
      <c r="AD166">
        <v>0</v>
      </c>
      <c r="AE166">
        <v>56.11</v>
      </c>
      <c r="AF166">
        <v>0</v>
      </c>
      <c r="AG166">
        <v>0</v>
      </c>
      <c r="AH166">
        <v>0</v>
      </c>
      <c r="AI166">
        <v>1.54</v>
      </c>
      <c r="AJ166">
        <v>1</v>
      </c>
      <c r="AK166">
        <v>1</v>
      </c>
      <c r="AL166">
        <v>1</v>
      </c>
      <c r="AM166">
        <v>2</v>
      </c>
      <c r="AN166">
        <v>0</v>
      </c>
      <c r="AO166">
        <v>0</v>
      </c>
      <c r="AP166">
        <v>1</v>
      </c>
      <c r="AQ166">
        <v>1</v>
      </c>
      <c r="AR166">
        <v>0</v>
      </c>
      <c r="AS166" t="s">
        <v>3</v>
      </c>
      <c r="AT166">
        <v>0.3</v>
      </c>
      <c r="AU166" t="s">
        <v>3</v>
      </c>
      <c r="AV166">
        <v>0</v>
      </c>
      <c r="AW166">
        <v>2</v>
      </c>
      <c r="AX166">
        <v>92701509</v>
      </c>
      <c r="AY166">
        <v>1</v>
      </c>
      <c r="AZ166">
        <v>0</v>
      </c>
      <c r="BA166">
        <v>168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16.832999999999998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1</v>
      </c>
      <c r="BQ166">
        <v>16.832999999999998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1</v>
      </c>
      <c r="CV166">
        <v>0</v>
      </c>
      <c r="CW166">
        <v>0</v>
      </c>
      <c r="CX166">
        <f>ROUND(Y166*Source!I171,7)</f>
        <v>4.7099999999999998E-3</v>
      </c>
      <c r="CY166">
        <f>AA166</f>
        <v>86.41</v>
      </c>
      <c r="CZ166">
        <f>AE166</f>
        <v>56.11</v>
      </c>
      <c r="DA166">
        <f>AI166</f>
        <v>1.54</v>
      </c>
      <c r="DB166">
        <f t="shared" ref="DB166:DB188" si="76">ROUND(ROUND(AT166*CZ166,2),6)</f>
        <v>16.829999999999998</v>
      </c>
      <c r="DC166">
        <f t="shared" ref="DC166:DC188" si="77">ROUND(ROUND(AT166*AG166,2),6)</f>
        <v>0</v>
      </c>
      <c r="DD166" t="s">
        <v>3</v>
      </c>
      <c r="DE166" t="s">
        <v>3</v>
      </c>
      <c r="DF166">
        <f>ROUND(ROUND(AE166*AI166,2)*CX166,2)</f>
        <v>0.41</v>
      </c>
      <c r="DG166">
        <f t="shared" si="74"/>
        <v>0</v>
      </c>
      <c r="DH166">
        <f t="shared" si="54"/>
        <v>0</v>
      </c>
      <c r="DI166">
        <f t="shared" si="55"/>
        <v>0</v>
      </c>
      <c r="DJ166">
        <f>DF166</f>
        <v>0.41</v>
      </c>
      <c r="DK166">
        <v>0</v>
      </c>
      <c r="DL166" t="s">
        <v>3</v>
      </c>
      <c r="DM166">
        <v>0</v>
      </c>
      <c r="DN166" t="s">
        <v>3</v>
      </c>
      <c r="DO166">
        <v>0</v>
      </c>
    </row>
    <row r="167" spans="1:119" x14ac:dyDescent="0.2">
      <c r="A167">
        <f>ROW(Source!A171)</f>
        <v>171</v>
      </c>
      <c r="B167">
        <v>92701116</v>
      </c>
      <c r="C167">
        <v>92701497</v>
      </c>
      <c r="D167">
        <v>89573655</v>
      </c>
      <c r="E167">
        <v>1</v>
      </c>
      <c r="F167">
        <v>1</v>
      </c>
      <c r="G167">
        <v>1</v>
      </c>
      <c r="H167">
        <v>3</v>
      </c>
      <c r="I167" t="s">
        <v>259</v>
      </c>
      <c r="J167" t="s">
        <v>261</v>
      </c>
      <c r="K167" t="s">
        <v>260</v>
      </c>
      <c r="L167">
        <v>1348</v>
      </c>
      <c r="N167">
        <v>1009</v>
      </c>
      <c r="O167" t="s">
        <v>125</v>
      </c>
      <c r="P167" t="s">
        <v>125</v>
      </c>
      <c r="Q167">
        <v>1000</v>
      </c>
      <c r="W167">
        <v>0</v>
      </c>
      <c r="X167">
        <v>-679878043</v>
      </c>
      <c r="Y167">
        <f t="shared" si="75"/>
        <v>2.46E-2</v>
      </c>
      <c r="AA167">
        <v>108435.04</v>
      </c>
      <c r="AB167">
        <v>0</v>
      </c>
      <c r="AC167">
        <v>0</v>
      </c>
      <c r="AD167">
        <v>0</v>
      </c>
      <c r="AE167">
        <v>80322.25</v>
      </c>
      <c r="AF167">
        <v>0</v>
      </c>
      <c r="AG167">
        <v>0</v>
      </c>
      <c r="AH167">
        <v>0</v>
      </c>
      <c r="AI167">
        <v>1.35</v>
      </c>
      <c r="AJ167">
        <v>1</v>
      </c>
      <c r="AK167">
        <v>1</v>
      </c>
      <c r="AL167">
        <v>1</v>
      </c>
      <c r="AM167">
        <v>0</v>
      </c>
      <c r="AN167">
        <v>0</v>
      </c>
      <c r="AO167">
        <v>0</v>
      </c>
      <c r="AP167">
        <v>1</v>
      </c>
      <c r="AQ167">
        <v>0</v>
      </c>
      <c r="AR167">
        <v>0</v>
      </c>
      <c r="AS167" t="s">
        <v>3</v>
      </c>
      <c r="AT167">
        <v>2.46E-2</v>
      </c>
      <c r="AU167" t="s">
        <v>3</v>
      </c>
      <c r="AV167">
        <v>0</v>
      </c>
      <c r="AW167">
        <v>1</v>
      </c>
      <c r="AX167">
        <v>-1</v>
      </c>
      <c r="AY167">
        <v>0</v>
      </c>
      <c r="AZ167">
        <v>0</v>
      </c>
      <c r="BA167" t="s">
        <v>3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V167">
        <v>0</v>
      </c>
      <c r="CW167">
        <v>0</v>
      </c>
      <c r="CX167">
        <f>ROUND(Y167*Source!I171,7)</f>
        <v>3.8620000000000001E-4</v>
      </c>
      <c r="CY167">
        <f>AA167</f>
        <v>108435.04</v>
      </c>
      <c r="CZ167">
        <f>AE167</f>
        <v>80322.25</v>
      </c>
      <c r="DA167">
        <f>AI167</f>
        <v>1.35</v>
      </c>
      <c r="DB167">
        <f t="shared" si="76"/>
        <v>1975.93</v>
      </c>
      <c r="DC167">
        <f t="shared" si="77"/>
        <v>0</v>
      </c>
      <c r="DD167" t="s">
        <v>3</v>
      </c>
      <c r="DE167" t="s">
        <v>3</v>
      </c>
      <c r="DF167">
        <f>ROUND(ROUND(AE167*AI167,2)*CX167,2)</f>
        <v>41.88</v>
      </c>
      <c r="DG167">
        <f t="shared" si="74"/>
        <v>0</v>
      </c>
      <c r="DH167">
        <f t="shared" si="54"/>
        <v>0</v>
      </c>
      <c r="DI167">
        <f t="shared" si="55"/>
        <v>0</v>
      </c>
      <c r="DJ167">
        <f>DF167</f>
        <v>41.88</v>
      </c>
      <c r="DK167">
        <v>0</v>
      </c>
      <c r="DL167" t="s">
        <v>3</v>
      </c>
      <c r="DM167">
        <v>0</v>
      </c>
      <c r="DN167" t="s">
        <v>3</v>
      </c>
      <c r="DO167">
        <v>0</v>
      </c>
    </row>
    <row r="168" spans="1:119" x14ac:dyDescent="0.2">
      <c r="A168">
        <f>ROW(Source!A171)</f>
        <v>171</v>
      </c>
      <c r="B168">
        <v>92701116</v>
      </c>
      <c r="C168">
        <v>92701497</v>
      </c>
      <c r="D168">
        <v>89573827</v>
      </c>
      <c r="E168">
        <v>1</v>
      </c>
      <c r="F168">
        <v>1</v>
      </c>
      <c r="G168">
        <v>1</v>
      </c>
      <c r="H168">
        <v>3</v>
      </c>
      <c r="I168" t="s">
        <v>597</v>
      </c>
      <c r="J168" t="s">
        <v>598</v>
      </c>
      <c r="K168" t="s">
        <v>599</v>
      </c>
      <c r="L168">
        <v>1346</v>
      </c>
      <c r="N168">
        <v>1009</v>
      </c>
      <c r="O168" t="s">
        <v>223</v>
      </c>
      <c r="P168" t="s">
        <v>223</v>
      </c>
      <c r="Q168">
        <v>1</v>
      </c>
      <c r="W168">
        <v>0</v>
      </c>
      <c r="X168">
        <v>-2054572569</v>
      </c>
      <c r="Y168">
        <f t="shared" si="75"/>
        <v>2.7</v>
      </c>
      <c r="AA168">
        <v>159.97</v>
      </c>
      <c r="AB168">
        <v>0</v>
      </c>
      <c r="AC168">
        <v>0</v>
      </c>
      <c r="AD168">
        <v>0</v>
      </c>
      <c r="AE168">
        <v>133.31</v>
      </c>
      <c r="AF168">
        <v>0</v>
      </c>
      <c r="AG168">
        <v>0</v>
      </c>
      <c r="AH168">
        <v>0</v>
      </c>
      <c r="AI168">
        <v>1.2</v>
      </c>
      <c r="AJ168">
        <v>1</v>
      </c>
      <c r="AK168">
        <v>1</v>
      </c>
      <c r="AL168">
        <v>1</v>
      </c>
      <c r="AM168">
        <v>2</v>
      </c>
      <c r="AN168">
        <v>0</v>
      </c>
      <c r="AO168">
        <v>0</v>
      </c>
      <c r="AP168">
        <v>1</v>
      </c>
      <c r="AQ168">
        <v>1</v>
      </c>
      <c r="AR168">
        <v>0</v>
      </c>
      <c r="AS168" t="s">
        <v>3</v>
      </c>
      <c r="AT168">
        <v>2.7</v>
      </c>
      <c r="AU168" t="s">
        <v>3</v>
      </c>
      <c r="AV168">
        <v>0</v>
      </c>
      <c r="AW168">
        <v>2</v>
      </c>
      <c r="AX168">
        <v>92701511</v>
      </c>
      <c r="AY168">
        <v>1</v>
      </c>
      <c r="AZ168">
        <v>0</v>
      </c>
      <c r="BA168">
        <v>170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359.93700000000001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1</v>
      </c>
      <c r="BQ168">
        <v>359.93700000000001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1</v>
      </c>
      <c r="CV168">
        <v>0</v>
      </c>
      <c r="CW168">
        <v>0</v>
      </c>
      <c r="CX168">
        <f>ROUND(Y168*Source!I171,7)</f>
        <v>4.2389999999999997E-2</v>
      </c>
      <c r="CY168">
        <f>AA168</f>
        <v>159.97</v>
      </c>
      <c r="CZ168">
        <f>AE168</f>
        <v>133.31</v>
      </c>
      <c r="DA168">
        <f>AI168</f>
        <v>1.2</v>
      </c>
      <c r="DB168">
        <f t="shared" si="76"/>
        <v>359.94</v>
      </c>
      <c r="DC168">
        <f t="shared" si="77"/>
        <v>0</v>
      </c>
      <c r="DD168" t="s">
        <v>3</v>
      </c>
      <c r="DE168" t="s">
        <v>3</v>
      </c>
      <c r="DF168">
        <f>ROUND(ROUND(AE168*AI168,2)*CX168,2)</f>
        <v>6.78</v>
      </c>
      <c r="DG168">
        <f t="shared" si="74"/>
        <v>0</v>
      </c>
      <c r="DH168">
        <f t="shared" si="54"/>
        <v>0</v>
      </c>
      <c r="DI168">
        <f t="shared" si="55"/>
        <v>0</v>
      </c>
      <c r="DJ168">
        <f>DF168</f>
        <v>6.78</v>
      </c>
      <c r="DK168">
        <v>0</v>
      </c>
      <c r="DL168" t="s">
        <v>3</v>
      </c>
      <c r="DM168">
        <v>0</v>
      </c>
      <c r="DN168" t="s">
        <v>3</v>
      </c>
      <c r="DO168">
        <v>0</v>
      </c>
    </row>
    <row r="169" spans="1:119" x14ac:dyDescent="0.2">
      <c r="A169">
        <f>ROW(Source!A173)</f>
        <v>173</v>
      </c>
      <c r="B169">
        <v>92701116</v>
      </c>
      <c r="C169">
        <v>92701513</v>
      </c>
      <c r="D169">
        <v>89480511</v>
      </c>
      <c r="E169">
        <v>117</v>
      </c>
      <c r="F169">
        <v>1</v>
      </c>
      <c r="G169">
        <v>1</v>
      </c>
      <c r="H169">
        <v>1</v>
      </c>
      <c r="I169" t="s">
        <v>445</v>
      </c>
      <c r="J169" t="s">
        <v>3</v>
      </c>
      <c r="K169" t="s">
        <v>446</v>
      </c>
      <c r="L169">
        <v>1191</v>
      </c>
      <c r="N169">
        <v>1013</v>
      </c>
      <c r="O169" t="s">
        <v>400</v>
      </c>
      <c r="P169" t="s">
        <v>400</v>
      </c>
      <c r="Q169">
        <v>1</v>
      </c>
      <c r="W169">
        <v>0</v>
      </c>
      <c r="X169">
        <v>-715079457</v>
      </c>
      <c r="Y169">
        <f t="shared" si="75"/>
        <v>2.13</v>
      </c>
      <c r="AA169">
        <v>0</v>
      </c>
      <c r="AB169">
        <v>0</v>
      </c>
      <c r="AC169">
        <v>0</v>
      </c>
      <c r="AD169">
        <v>681.63</v>
      </c>
      <c r="AE169">
        <v>0</v>
      </c>
      <c r="AF169">
        <v>0</v>
      </c>
      <c r="AG169">
        <v>0</v>
      </c>
      <c r="AH169">
        <v>681.63</v>
      </c>
      <c r="AI169">
        <v>1</v>
      </c>
      <c r="AJ169">
        <v>1</v>
      </c>
      <c r="AK169">
        <v>1</v>
      </c>
      <c r="AL169">
        <v>1</v>
      </c>
      <c r="AM169">
        <v>-2</v>
      </c>
      <c r="AN169">
        <v>0</v>
      </c>
      <c r="AO169">
        <v>0</v>
      </c>
      <c r="AP169">
        <v>1</v>
      </c>
      <c r="AQ169">
        <v>1</v>
      </c>
      <c r="AR169">
        <v>0</v>
      </c>
      <c r="AS169" t="s">
        <v>3</v>
      </c>
      <c r="AT169">
        <v>2.13</v>
      </c>
      <c r="AU169" t="s">
        <v>3</v>
      </c>
      <c r="AV169">
        <v>1</v>
      </c>
      <c r="AW169">
        <v>2</v>
      </c>
      <c r="AX169">
        <v>92701522</v>
      </c>
      <c r="AY169">
        <v>1</v>
      </c>
      <c r="AZ169">
        <v>0</v>
      </c>
      <c r="BA169">
        <v>171</v>
      </c>
      <c r="BB169">
        <v>1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1451.8718999999999</v>
      </c>
      <c r="BN169">
        <v>2.13</v>
      </c>
      <c r="BO169">
        <v>0</v>
      </c>
      <c r="BP169">
        <v>1</v>
      </c>
      <c r="BQ169">
        <v>0</v>
      </c>
      <c r="BR169">
        <v>0</v>
      </c>
      <c r="BS169">
        <v>0</v>
      </c>
      <c r="BT169">
        <v>1451.8718999999999</v>
      </c>
      <c r="BU169">
        <v>2.13</v>
      </c>
      <c r="BV169">
        <v>0</v>
      </c>
      <c r="BW169">
        <v>1</v>
      </c>
      <c r="CU169">
        <f>ROUND(AT169*Source!I173*AH169*AL169,2)</f>
        <v>0</v>
      </c>
      <c r="CV169">
        <f>ROUND(Y169*Source!I173,7)</f>
        <v>0</v>
      </c>
      <c r="CW169">
        <v>0</v>
      </c>
      <c r="CX169">
        <f>ROUND(Y169*Source!I173,7)</f>
        <v>0</v>
      </c>
      <c r="CY169">
        <f>AD169</f>
        <v>681.63</v>
      </c>
      <c r="CZ169">
        <f>AH169</f>
        <v>681.63</v>
      </c>
      <c r="DA169">
        <f>AL169</f>
        <v>1</v>
      </c>
      <c r="DB169">
        <f t="shared" si="76"/>
        <v>1451.87</v>
      </c>
      <c r="DC169">
        <f t="shared" si="77"/>
        <v>0</v>
      </c>
      <c r="DD169" t="s">
        <v>3</v>
      </c>
      <c r="DE169" t="s">
        <v>3</v>
      </c>
      <c r="DF169">
        <f t="shared" ref="DF169:DF174" si="78">ROUND(ROUND(AE169,2)*CX169,2)</f>
        <v>0</v>
      </c>
      <c r="DG169">
        <f t="shared" si="74"/>
        <v>0</v>
      </c>
      <c r="DH169">
        <f t="shared" si="54"/>
        <v>0</v>
      </c>
      <c r="DI169">
        <f t="shared" si="55"/>
        <v>0</v>
      </c>
      <c r="DJ169">
        <f>DI169</f>
        <v>0</v>
      </c>
      <c r="DK169">
        <v>1</v>
      </c>
      <c r="DL169" t="s">
        <v>3</v>
      </c>
      <c r="DM169">
        <v>0</v>
      </c>
      <c r="DN169" t="s">
        <v>3</v>
      </c>
      <c r="DO169">
        <v>0</v>
      </c>
    </row>
    <row r="170" spans="1:119" x14ac:dyDescent="0.2">
      <c r="A170">
        <f>ROW(Source!A173)</f>
        <v>173</v>
      </c>
      <c r="B170">
        <v>92701116</v>
      </c>
      <c r="C170">
        <v>92701513</v>
      </c>
      <c r="D170">
        <v>89480695</v>
      </c>
      <c r="E170">
        <v>117</v>
      </c>
      <c r="F170">
        <v>1</v>
      </c>
      <c r="G170">
        <v>1</v>
      </c>
      <c r="H170">
        <v>1</v>
      </c>
      <c r="I170" t="s">
        <v>415</v>
      </c>
      <c r="J170" t="s">
        <v>3</v>
      </c>
      <c r="K170" t="s">
        <v>416</v>
      </c>
      <c r="L170">
        <v>1191</v>
      </c>
      <c r="N170">
        <v>1013</v>
      </c>
      <c r="O170" t="s">
        <v>400</v>
      </c>
      <c r="P170" t="s">
        <v>400</v>
      </c>
      <c r="Q170">
        <v>1</v>
      </c>
      <c r="W170">
        <v>0</v>
      </c>
      <c r="X170">
        <v>-1417349443</v>
      </c>
      <c r="Y170">
        <f t="shared" si="75"/>
        <v>0.02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-2</v>
      </c>
      <c r="AN170">
        <v>0</v>
      </c>
      <c r="AO170">
        <v>0</v>
      </c>
      <c r="AP170">
        <v>1</v>
      </c>
      <c r="AQ170">
        <v>1</v>
      </c>
      <c r="AR170">
        <v>0</v>
      </c>
      <c r="AS170" t="s">
        <v>3</v>
      </c>
      <c r="AT170">
        <v>0.02</v>
      </c>
      <c r="AU170" t="s">
        <v>3</v>
      </c>
      <c r="AV170">
        <v>2</v>
      </c>
      <c r="AW170">
        <v>2</v>
      </c>
      <c r="AX170">
        <v>92701523</v>
      </c>
      <c r="AY170">
        <v>1</v>
      </c>
      <c r="AZ170">
        <v>0</v>
      </c>
      <c r="BA170">
        <v>172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V170">
        <v>0</v>
      </c>
      <c r="CW170">
        <v>0</v>
      </c>
      <c r="CX170">
        <f>ROUND(Y170*Source!I173,7)</f>
        <v>0</v>
      </c>
      <c r="CY170">
        <f>AD170</f>
        <v>0</v>
      </c>
      <c r="CZ170">
        <f>AH170</f>
        <v>0</v>
      </c>
      <c r="DA170">
        <f>AL170</f>
        <v>1</v>
      </c>
      <c r="DB170">
        <f t="shared" si="76"/>
        <v>0</v>
      </c>
      <c r="DC170">
        <f t="shared" si="77"/>
        <v>0</v>
      </c>
      <c r="DD170" t="s">
        <v>3</v>
      </c>
      <c r="DE170" t="s">
        <v>3</v>
      </c>
      <c r="DF170">
        <f t="shared" si="78"/>
        <v>0</v>
      </c>
      <c r="DG170">
        <f t="shared" si="74"/>
        <v>0</v>
      </c>
      <c r="DH170">
        <f t="shared" si="54"/>
        <v>0</v>
      </c>
      <c r="DI170">
        <f t="shared" si="55"/>
        <v>0</v>
      </c>
      <c r="DJ170">
        <f>DI170</f>
        <v>0</v>
      </c>
      <c r="DK170">
        <v>0</v>
      </c>
      <c r="DL170" t="s">
        <v>3</v>
      </c>
      <c r="DM170">
        <v>0</v>
      </c>
      <c r="DN170" t="s">
        <v>3</v>
      </c>
      <c r="DO170">
        <v>0</v>
      </c>
    </row>
    <row r="171" spans="1:119" x14ac:dyDescent="0.2">
      <c r="A171">
        <f>ROW(Source!A173)</f>
        <v>173</v>
      </c>
      <c r="B171">
        <v>92701116</v>
      </c>
      <c r="C171">
        <v>92701513</v>
      </c>
      <c r="D171">
        <v>89487323</v>
      </c>
      <c r="E171">
        <v>1</v>
      </c>
      <c r="F171">
        <v>1</v>
      </c>
      <c r="G171">
        <v>1</v>
      </c>
      <c r="H171">
        <v>2</v>
      </c>
      <c r="I171" t="s">
        <v>577</v>
      </c>
      <c r="J171" t="s">
        <v>578</v>
      </c>
      <c r="K171" t="s">
        <v>579</v>
      </c>
      <c r="L171">
        <v>1368</v>
      </c>
      <c r="N171">
        <v>1011</v>
      </c>
      <c r="O171" t="s">
        <v>420</v>
      </c>
      <c r="P171" t="s">
        <v>420</v>
      </c>
      <c r="Q171">
        <v>1</v>
      </c>
      <c r="W171">
        <v>0</v>
      </c>
      <c r="X171">
        <v>453228636</v>
      </c>
      <c r="Y171">
        <f t="shared" si="75"/>
        <v>0.01</v>
      </c>
      <c r="AA171">
        <v>0</v>
      </c>
      <c r="AB171">
        <v>9.8000000000000007</v>
      </c>
      <c r="AC171">
        <v>0</v>
      </c>
      <c r="AD171">
        <v>0</v>
      </c>
      <c r="AE171">
        <v>0</v>
      </c>
      <c r="AF171">
        <v>6.62</v>
      </c>
      <c r="AG171">
        <v>0</v>
      </c>
      <c r="AH171">
        <v>0</v>
      </c>
      <c r="AI171">
        <v>1</v>
      </c>
      <c r="AJ171">
        <v>1.48</v>
      </c>
      <c r="AK171">
        <v>1</v>
      </c>
      <c r="AL171">
        <v>1</v>
      </c>
      <c r="AM171">
        <v>2</v>
      </c>
      <c r="AN171">
        <v>0</v>
      </c>
      <c r="AO171">
        <v>0</v>
      </c>
      <c r="AP171">
        <v>1</v>
      </c>
      <c r="AQ171">
        <v>1</v>
      </c>
      <c r="AR171">
        <v>0</v>
      </c>
      <c r="AS171" t="s">
        <v>3</v>
      </c>
      <c r="AT171">
        <v>0.01</v>
      </c>
      <c r="AU171" t="s">
        <v>3</v>
      </c>
      <c r="AV171">
        <v>1</v>
      </c>
      <c r="AW171">
        <v>2</v>
      </c>
      <c r="AX171">
        <v>92701524</v>
      </c>
      <c r="AY171">
        <v>1</v>
      </c>
      <c r="AZ171">
        <v>0</v>
      </c>
      <c r="BA171">
        <v>173</v>
      </c>
      <c r="BB171">
        <v>1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6.6200000000000009E-2</v>
      </c>
      <c r="BL171">
        <v>0</v>
      </c>
      <c r="BM171">
        <v>0</v>
      </c>
      <c r="BN171">
        <v>0</v>
      </c>
      <c r="BO171">
        <v>0</v>
      </c>
      <c r="BP171">
        <v>1</v>
      </c>
      <c r="BQ171">
        <v>0</v>
      </c>
      <c r="BR171">
        <v>6.6200000000000009E-2</v>
      </c>
      <c r="BS171">
        <v>0</v>
      </c>
      <c r="BT171">
        <v>0</v>
      </c>
      <c r="BU171">
        <v>0</v>
      </c>
      <c r="BV171">
        <v>0</v>
      </c>
      <c r="BW171">
        <v>1</v>
      </c>
      <c r="CV171">
        <v>0</v>
      </c>
      <c r="CW171">
        <f>ROUND(Y171*Source!I173*DO171,7)</f>
        <v>0</v>
      </c>
      <c r="CX171">
        <f>ROUND(Y171*Source!I173,7)</f>
        <v>0</v>
      </c>
      <c r="CY171">
        <f>AB171</f>
        <v>9.8000000000000007</v>
      </c>
      <c r="CZ171">
        <f>AF171</f>
        <v>6.62</v>
      </c>
      <c r="DA171">
        <f>AJ171</f>
        <v>1.48</v>
      </c>
      <c r="DB171">
        <f t="shared" si="76"/>
        <v>7.0000000000000007E-2</v>
      </c>
      <c r="DC171">
        <f t="shared" si="77"/>
        <v>0</v>
      </c>
      <c r="DD171" t="s">
        <v>3</v>
      </c>
      <c r="DE171" t="s">
        <v>3</v>
      </c>
      <c r="DF171">
        <f t="shared" si="78"/>
        <v>0</v>
      </c>
      <c r="DG171">
        <f>ROUND(ROUND(AF171*AJ171,2)*CX171,2)</f>
        <v>0</v>
      </c>
      <c r="DH171">
        <f t="shared" si="54"/>
        <v>0</v>
      </c>
      <c r="DI171">
        <f t="shared" si="55"/>
        <v>0</v>
      </c>
      <c r="DJ171">
        <f>DG171+DH171</f>
        <v>0</v>
      </c>
      <c r="DK171">
        <v>0</v>
      </c>
      <c r="DL171" t="s">
        <v>3</v>
      </c>
      <c r="DM171">
        <v>0</v>
      </c>
      <c r="DN171" t="s">
        <v>3</v>
      </c>
      <c r="DO171">
        <v>0</v>
      </c>
    </row>
    <row r="172" spans="1:119" x14ac:dyDescent="0.2">
      <c r="A172">
        <f>ROW(Source!A173)</f>
        <v>173</v>
      </c>
      <c r="B172">
        <v>92701116</v>
      </c>
      <c r="C172">
        <v>92701513</v>
      </c>
      <c r="D172">
        <v>89487341</v>
      </c>
      <c r="E172">
        <v>1</v>
      </c>
      <c r="F172">
        <v>1</v>
      </c>
      <c r="G172">
        <v>1</v>
      </c>
      <c r="H172">
        <v>2</v>
      </c>
      <c r="I172" t="s">
        <v>580</v>
      </c>
      <c r="J172" t="s">
        <v>581</v>
      </c>
      <c r="K172" t="s">
        <v>582</v>
      </c>
      <c r="L172">
        <v>1368</v>
      </c>
      <c r="N172">
        <v>1011</v>
      </c>
      <c r="O172" t="s">
        <v>420</v>
      </c>
      <c r="P172" t="s">
        <v>420</v>
      </c>
      <c r="Q172">
        <v>1</v>
      </c>
      <c r="W172">
        <v>0</v>
      </c>
      <c r="X172">
        <v>-664744344</v>
      </c>
      <c r="Y172">
        <f t="shared" si="75"/>
        <v>0.01</v>
      </c>
      <c r="AA172">
        <v>0</v>
      </c>
      <c r="AB172">
        <v>1593.71</v>
      </c>
      <c r="AC172">
        <v>829.81</v>
      </c>
      <c r="AD172">
        <v>0</v>
      </c>
      <c r="AE172">
        <v>0</v>
      </c>
      <c r="AF172">
        <v>1593.71</v>
      </c>
      <c r="AG172">
        <v>829.81</v>
      </c>
      <c r="AH172">
        <v>0</v>
      </c>
      <c r="AI172">
        <v>1</v>
      </c>
      <c r="AJ172">
        <v>1</v>
      </c>
      <c r="AK172">
        <v>1</v>
      </c>
      <c r="AL172">
        <v>1</v>
      </c>
      <c r="AM172">
        <v>-2</v>
      </c>
      <c r="AN172">
        <v>0</v>
      </c>
      <c r="AO172">
        <v>0</v>
      </c>
      <c r="AP172">
        <v>1</v>
      </c>
      <c r="AQ172">
        <v>1</v>
      </c>
      <c r="AR172">
        <v>0</v>
      </c>
      <c r="AS172" t="s">
        <v>3</v>
      </c>
      <c r="AT172">
        <v>0.01</v>
      </c>
      <c r="AU172" t="s">
        <v>3</v>
      </c>
      <c r="AV172">
        <v>1</v>
      </c>
      <c r="AW172">
        <v>2</v>
      </c>
      <c r="AX172">
        <v>92701525</v>
      </c>
      <c r="AY172">
        <v>1</v>
      </c>
      <c r="AZ172">
        <v>0</v>
      </c>
      <c r="BA172">
        <v>174</v>
      </c>
      <c r="BB172">
        <v>1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15.937100000000001</v>
      </c>
      <c r="BL172">
        <v>8.2980999999999998</v>
      </c>
      <c r="BM172">
        <v>0</v>
      </c>
      <c r="BN172">
        <v>0</v>
      </c>
      <c r="BO172">
        <v>0.01</v>
      </c>
      <c r="BP172">
        <v>1</v>
      </c>
      <c r="BQ172">
        <v>0</v>
      </c>
      <c r="BR172">
        <v>15.937100000000001</v>
      </c>
      <c r="BS172">
        <v>8.2980999999999998</v>
      </c>
      <c r="BT172">
        <v>0</v>
      </c>
      <c r="BU172">
        <v>0</v>
      </c>
      <c r="BV172">
        <v>0.01</v>
      </c>
      <c r="BW172">
        <v>1</v>
      </c>
      <c r="CV172">
        <v>0</v>
      </c>
      <c r="CW172">
        <f>ROUND(Y172*Source!I173*DO172,7)</f>
        <v>0</v>
      </c>
      <c r="CX172">
        <f>ROUND(Y172*Source!I173,7)</f>
        <v>0</v>
      </c>
      <c r="CY172">
        <f>AB172</f>
        <v>1593.71</v>
      </c>
      <c r="CZ172">
        <f>AF172</f>
        <v>1593.71</v>
      </c>
      <c r="DA172">
        <f>AJ172</f>
        <v>1</v>
      </c>
      <c r="DB172">
        <f t="shared" si="76"/>
        <v>15.94</v>
      </c>
      <c r="DC172">
        <f t="shared" si="77"/>
        <v>8.3000000000000007</v>
      </c>
      <c r="DD172" t="s">
        <v>3</v>
      </c>
      <c r="DE172" t="s">
        <v>3</v>
      </c>
      <c r="DF172">
        <f t="shared" si="78"/>
        <v>0</v>
      </c>
      <c r="DG172">
        <f>ROUND(ROUND(AF172,2)*CX172,2)</f>
        <v>0</v>
      </c>
      <c r="DH172">
        <f t="shared" si="54"/>
        <v>0</v>
      </c>
      <c r="DI172">
        <f t="shared" si="55"/>
        <v>0</v>
      </c>
      <c r="DJ172">
        <f>DG172+DH172</f>
        <v>0</v>
      </c>
      <c r="DK172">
        <v>1</v>
      </c>
      <c r="DL172" t="s">
        <v>490</v>
      </c>
      <c r="DM172">
        <v>5</v>
      </c>
      <c r="DN172" t="s">
        <v>400</v>
      </c>
      <c r="DO172">
        <v>1</v>
      </c>
    </row>
    <row r="173" spans="1:119" x14ac:dyDescent="0.2">
      <c r="A173">
        <f>ROW(Source!A173)</f>
        <v>173</v>
      </c>
      <c r="B173">
        <v>92701116</v>
      </c>
      <c r="C173">
        <v>92701513</v>
      </c>
      <c r="D173">
        <v>89488079</v>
      </c>
      <c r="E173">
        <v>1</v>
      </c>
      <c r="F173">
        <v>1</v>
      </c>
      <c r="G173">
        <v>1</v>
      </c>
      <c r="H173">
        <v>2</v>
      </c>
      <c r="I173" t="s">
        <v>417</v>
      </c>
      <c r="J173" t="s">
        <v>418</v>
      </c>
      <c r="K173" t="s">
        <v>419</v>
      </c>
      <c r="L173">
        <v>1368</v>
      </c>
      <c r="N173">
        <v>1011</v>
      </c>
      <c r="O173" t="s">
        <v>420</v>
      </c>
      <c r="P173" t="s">
        <v>420</v>
      </c>
      <c r="Q173">
        <v>1</v>
      </c>
      <c r="W173">
        <v>0</v>
      </c>
      <c r="X173">
        <v>-849950259</v>
      </c>
      <c r="Y173">
        <f t="shared" si="75"/>
        <v>0.01</v>
      </c>
      <c r="AA173">
        <v>0</v>
      </c>
      <c r="AB173">
        <v>643.29</v>
      </c>
      <c r="AC173">
        <v>722.05</v>
      </c>
      <c r="AD173">
        <v>0</v>
      </c>
      <c r="AE173">
        <v>0</v>
      </c>
      <c r="AF173">
        <v>643.29</v>
      </c>
      <c r="AG173">
        <v>722.05</v>
      </c>
      <c r="AH173">
        <v>0</v>
      </c>
      <c r="AI173">
        <v>1</v>
      </c>
      <c r="AJ173">
        <v>1</v>
      </c>
      <c r="AK173">
        <v>1</v>
      </c>
      <c r="AL173">
        <v>1</v>
      </c>
      <c r="AM173">
        <v>-2</v>
      </c>
      <c r="AN173">
        <v>0</v>
      </c>
      <c r="AO173">
        <v>0</v>
      </c>
      <c r="AP173">
        <v>1</v>
      </c>
      <c r="AQ173">
        <v>1</v>
      </c>
      <c r="AR173">
        <v>0</v>
      </c>
      <c r="AS173" t="s">
        <v>3</v>
      </c>
      <c r="AT173">
        <v>0.01</v>
      </c>
      <c r="AU173" t="s">
        <v>3</v>
      </c>
      <c r="AV173">
        <v>1</v>
      </c>
      <c r="AW173">
        <v>2</v>
      </c>
      <c r="AX173">
        <v>92701526</v>
      </c>
      <c r="AY173">
        <v>1</v>
      </c>
      <c r="AZ173">
        <v>0</v>
      </c>
      <c r="BA173">
        <v>175</v>
      </c>
      <c r="BB173">
        <v>1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6.4329000000000001</v>
      </c>
      <c r="BL173">
        <v>7.2204999999999995</v>
      </c>
      <c r="BM173">
        <v>0</v>
      </c>
      <c r="BN173">
        <v>0</v>
      </c>
      <c r="BO173">
        <v>0.01</v>
      </c>
      <c r="BP173">
        <v>1</v>
      </c>
      <c r="BQ173">
        <v>0</v>
      </c>
      <c r="BR173">
        <v>6.4329000000000001</v>
      </c>
      <c r="BS173">
        <v>7.2204999999999995</v>
      </c>
      <c r="BT173">
        <v>0</v>
      </c>
      <c r="BU173">
        <v>0</v>
      </c>
      <c r="BV173">
        <v>0.01</v>
      </c>
      <c r="BW173">
        <v>1</v>
      </c>
      <c r="CV173">
        <v>0</v>
      </c>
      <c r="CW173">
        <f>ROUND(Y173*Source!I173*DO173,7)</f>
        <v>0</v>
      </c>
      <c r="CX173">
        <f>ROUND(Y173*Source!I173,7)</f>
        <v>0</v>
      </c>
      <c r="CY173">
        <f>AB173</f>
        <v>643.29</v>
      </c>
      <c r="CZ173">
        <f>AF173</f>
        <v>643.29</v>
      </c>
      <c r="DA173">
        <f>AJ173</f>
        <v>1</v>
      </c>
      <c r="DB173">
        <f t="shared" si="76"/>
        <v>6.43</v>
      </c>
      <c r="DC173">
        <f t="shared" si="77"/>
        <v>7.22</v>
      </c>
      <c r="DD173" t="s">
        <v>3</v>
      </c>
      <c r="DE173" t="s">
        <v>3</v>
      </c>
      <c r="DF173">
        <f t="shared" si="78"/>
        <v>0</v>
      </c>
      <c r="DG173">
        <f>ROUND(ROUND(AF173,2)*CX173,2)</f>
        <v>0</v>
      </c>
      <c r="DH173">
        <f t="shared" si="54"/>
        <v>0</v>
      </c>
      <c r="DI173">
        <f t="shared" si="55"/>
        <v>0</v>
      </c>
      <c r="DJ173">
        <f>DG173+DH173</f>
        <v>0</v>
      </c>
      <c r="DK173">
        <v>1</v>
      </c>
      <c r="DL173" t="s">
        <v>421</v>
      </c>
      <c r="DM173">
        <v>4</v>
      </c>
      <c r="DN173" t="s">
        <v>400</v>
      </c>
      <c r="DO173">
        <v>1</v>
      </c>
    </row>
    <row r="174" spans="1:119" x14ac:dyDescent="0.2">
      <c r="A174">
        <f>ROW(Source!A173)</f>
        <v>173</v>
      </c>
      <c r="B174">
        <v>92701116</v>
      </c>
      <c r="C174">
        <v>92701513</v>
      </c>
      <c r="D174">
        <v>89488636</v>
      </c>
      <c r="E174">
        <v>1</v>
      </c>
      <c r="F174">
        <v>1</v>
      </c>
      <c r="G174">
        <v>1</v>
      </c>
      <c r="H174">
        <v>2</v>
      </c>
      <c r="I174" t="s">
        <v>583</v>
      </c>
      <c r="J174" t="s">
        <v>584</v>
      </c>
      <c r="K174" t="s">
        <v>585</v>
      </c>
      <c r="L174">
        <v>1368</v>
      </c>
      <c r="N174">
        <v>1011</v>
      </c>
      <c r="O174" t="s">
        <v>420</v>
      </c>
      <c r="P174" t="s">
        <v>420</v>
      </c>
      <c r="Q174">
        <v>1</v>
      </c>
      <c r="W174">
        <v>0</v>
      </c>
      <c r="X174">
        <v>-132886196</v>
      </c>
      <c r="Y174">
        <f t="shared" si="75"/>
        <v>0.65</v>
      </c>
      <c r="AA174">
        <v>0</v>
      </c>
      <c r="AB174">
        <v>5.83</v>
      </c>
      <c r="AC174">
        <v>0</v>
      </c>
      <c r="AD174">
        <v>0</v>
      </c>
      <c r="AE174">
        <v>0</v>
      </c>
      <c r="AF174">
        <v>4.5199999999999996</v>
      </c>
      <c r="AG174">
        <v>0</v>
      </c>
      <c r="AH174">
        <v>0</v>
      </c>
      <c r="AI174">
        <v>1</v>
      </c>
      <c r="AJ174">
        <v>1.29</v>
      </c>
      <c r="AK174">
        <v>1</v>
      </c>
      <c r="AL174">
        <v>1</v>
      </c>
      <c r="AM174">
        <v>2</v>
      </c>
      <c r="AN174">
        <v>0</v>
      </c>
      <c r="AO174">
        <v>0</v>
      </c>
      <c r="AP174">
        <v>1</v>
      </c>
      <c r="AQ174">
        <v>1</v>
      </c>
      <c r="AR174">
        <v>0</v>
      </c>
      <c r="AS174" t="s">
        <v>3</v>
      </c>
      <c r="AT174">
        <v>0.65</v>
      </c>
      <c r="AU174" t="s">
        <v>3</v>
      </c>
      <c r="AV174">
        <v>1</v>
      </c>
      <c r="AW174">
        <v>2</v>
      </c>
      <c r="AX174">
        <v>92701527</v>
      </c>
      <c r="AY174">
        <v>1</v>
      </c>
      <c r="AZ174">
        <v>0</v>
      </c>
      <c r="BA174">
        <v>176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2.9379999999999997</v>
      </c>
      <c r="BL174">
        <v>0</v>
      </c>
      <c r="BM174">
        <v>0</v>
      </c>
      <c r="BN174">
        <v>0</v>
      </c>
      <c r="BO174">
        <v>0</v>
      </c>
      <c r="BP174">
        <v>1</v>
      </c>
      <c r="BQ174">
        <v>0</v>
      </c>
      <c r="BR174">
        <v>2.9379999999999997</v>
      </c>
      <c r="BS174">
        <v>0</v>
      </c>
      <c r="BT174">
        <v>0</v>
      </c>
      <c r="BU174">
        <v>0</v>
      </c>
      <c r="BV174">
        <v>0</v>
      </c>
      <c r="BW174">
        <v>1</v>
      </c>
      <c r="CV174">
        <v>0</v>
      </c>
      <c r="CW174">
        <f>ROUND(Y174*Source!I173*DO174,7)</f>
        <v>0</v>
      </c>
      <c r="CX174">
        <f>ROUND(Y174*Source!I173,7)</f>
        <v>0</v>
      </c>
      <c r="CY174">
        <f>AB174</f>
        <v>5.83</v>
      </c>
      <c r="CZ174">
        <f>AF174</f>
        <v>4.5199999999999996</v>
      </c>
      <c r="DA174">
        <f>AJ174</f>
        <v>1.29</v>
      </c>
      <c r="DB174">
        <f t="shared" si="76"/>
        <v>2.94</v>
      </c>
      <c r="DC174">
        <f t="shared" si="77"/>
        <v>0</v>
      </c>
      <c r="DD174" t="s">
        <v>3</v>
      </c>
      <c r="DE174" t="s">
        <v>3</v>
      </c>
      <c r="DF174">
        <f t="shared" si="78"/>
        <v>0</v>
      </c>
      <c r="DG174">
        <f>ROUND(ROUND(AF174*AJ174,2)*CX174,2)</f>
        <v>0</v>
      </c>
      <c r="DH174">
        <f t="shared" si="54"/>
        <v>0</v>
      </c>
      <c r="DI174">
        <f t="shared" si="55"/>
        <v>0</v>
      </c>
      <c r="DJ174">
        <f>DG174+DH174</f>
        <v>0</v>
      </c>
      <c r="DK174">
        <v>0</v>
      </c>
      <c r="DL174" t="s">
        <v>3</v>
      </c>
      <c r="DM174">
        <v>0</v>
      </c>
      <c r="DN174" t="s">
        <v>3</v>
      </c>
      <c r="DO174">
        <v>0</v>
      </c>
    </row>
    <row r="175" spans="1:119" x14ac:dyDescent="0.2">
      <c r="A175">
        <f>ROW(Source!A173)</f>
        <v>173</v>
      </c>
      <c r="B175">
        <v>92701116</v>
      </c>
      <c r="C175">
        <v>92701513</v>
      </c>
      <c r="D175">
        <v>89573655</v>
      </c>
      <c r="E175">
        <v>1</v>
      </c>
      <c r="F175">
        <v>1</v>
      </c>
      <c r="G175">
        <v>1</v>
      </c>
      <c r="H175">
        <v>3</v>
      </c>
      <c r="I175" t="s">
        <v>259</v>
      </c>
      <c r="J175" t="s">
        <v>261</v>
      </c>
      <c r="K175" t="s">
        <v>260</v>
      </c>
      <c r="L175">
        <v>1348</v>
      </c>
      <c r="N175">
        <v>1009</v>
      </c>
      <c r="O175" t="s">
        <v>125</v>
      </c>
      <c r="P175" t="s">
        <v>125</v>
      </c>
      <c r="Q175">
        <v>1000</v>
      </c>
      <c r="W175">
        <v>0</v>
      </c>
      <c r="X175">
        <v>-679878043</v>
      </c>
      <c r="Y175">
        <f t="shared" si="75"/>
        <v>8.9999999999999993E-3</v>
      </c>
      <c r="AA175">
        <v>108435.04</v>
      </c>
      <c r="AB175">
        <v>0</v>
      </c>
      <c r="AC175">
        <v>0</v>
      </c>
      <c r="AD175">
        <v>0</v>
      </c>
      <c r="AE175">
        <v>80322.25</v>
      </c>
      <c r="AF175">
        <v>0</v>
      </c>
      <c r="AG175">
        <v>0</v>
      </c>
      <c r="AH175">
        <v>0</v>
      </c>
      <c r="AI175">
        <v>1.35</v>
      </c>
      <c r="AJ175">
        <v>1</v>
      </c>
      <c r="AK175">
        <v>1</v>
      </c>
      <c r="AL175">
        <v>1</v>
      </c>
      <c r="AM175">
        <v>2</v>
      </c>
      <c r="AN175">
        <v>0</v>
      </c>
      <c r="AO175">
        <v>0</v>
      </c>
      <c r="AP175">
        <v>1</v>
      </c>
      <c r="AQ175">
        <v>1</v>
      </c>
      <c r="AR175">
        <v>0</v>
      </c>
      <c r="AS175" t="s">
        <v>3</v>
      </c>
      <c r="AT175">
        <v>8.9999999999999993E-3</v>
      </c>
      <c r="AU175" t="s">
        <v>3</v>
      </c>
      <c r="AV175">
        <v>0</v>
      </c>
      <c r="AW175">
        <v>2</v>
      </c>
      <c r="AX175">
        <v>92701528</v>
      </c>
      <c r="AY175">
        <v>1</v>
      </c>
      <c r="AZ175">
        <v>0</v>
      </c>
      <c r="BA175">
        <v>177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722.90024999999991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722.90024999999991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</v>
      </c>
      <c r="CV175">
        <v>0</v>
      </c>
      <c r="CW175">
        <v>0</v>
      </c>
      <c r="CX175">
        <f>ROUND(Y175*Source!I173,7)</f>
        <v>0</v>
      </c>
      <c r="CY175">
        <f>AA175</f>
        <v>108435.04</v>
      </c>
      <c r="CZ175">
        <f>AE175</f>
        <v>80322.25</v>
      </c>
      <c r="DA175">
        <f>AI175</f>
        <v>1.35</v>
      </c>
      <c r="DB175">
        <f t="shared" si="76"/>
        <v>722.9</v>
      </c>
      <c r="DC175">
        <f t="shared" si="77"/>
        <v>0</v>
      </c>
      <c r="DD175" t="s">
        <v>3</v>
      </c>
      <c r="DE175" t="s">
        <v>3</v>
      </c>
      <c r="DF175">
        <f>ROUND(ROUND(AE175*AI175,2)*CX175,2)</f>
        <v>0</v>
      </c>
      <c r="DG175">
        <f>ROUND(ROUND(AF175,2)*CX175,2)</f>
        <v>0</v>
      </c>
      <c r="DH175">
        <f t="shared" si="54"/>
        <v>0</v>
      </c>
      <c r="DI175">
        <f t="shared" si="55"/>
        <v>0</v>
      </c>
      <c r="DJ175">
        <f>DF175</f>
        <v>0</v>
      </c>
      <c r="DK175">
        <v>0</v>
      </c>
      <c r="DL175" t="s">
        <v>3</v>
      </c>
      <c r="DM175">
        <v>0</v>
      </c>
      <c r="DN175" t="s">
        <v>3</v>
      </c>
      <c r="DO175">
        <v>0</v>
      </c>
    </row>
    <row r="176" spans="1:119" x14ac:dyDescent="0.2">
      <c r="A176">
        <f>ROW(Source!A173)</f>
        <v>173</v>
      </c>
      <c r="B176">
        <v>92701116</v>
      </c>
      <c r="C176">
        <v>92701513</v>
      </c>
      <c r="D176">
        <v>89573961</v>
      </c>
      <c r="E176">
        <v>1</v>
      </c>
      <c r="F176">
        <v>1</v>
      </c>
      <c r="G176">
        <v>1</v>
      </c>
      <c r="H176">
        <v>3</v>
      </c>
      <c r="I176" t="s">
        <v>600</v>
      </c>
      <c r="J176" t="s">
        <v>601</v>
      </c>
      <c r="K176" t="s">
        <v>602</v>
      </c>
      <c r="L176">
        <v>1346</v>
      </c>
      <c r="N176">
        <v>1009</v>
      </c>
      <c r="O176" t="s">
        <v>223</v>
      </c>
      <c r="P176" t="s">
        <v>223</v>
      </c>
      <c r="Q176">
        <v>1</v>
      </c>
      <c r="W176">
        <v>0</v>
      </c>
      <c r="X176">
        <v>-939965935</v>
      </c>
      <c r="Y176">
        <f t="shared" si="75"/>
        <v>1.4</v>
      </c>
      <c r="AA176">
        <v>87.26</v>
      </c>
      <c r="AB176">
        <v>0</v>
      </c>
      <c r="AC176">
        <v>0</v>
      </c>
      <c r="AD176">
        <v>0</v>
      </c>
      <c r="AE176">
        <v>60.6</v>
      </c>
      <c r="AF176">
        <v>0</v>
      </c>
      <c r="AG176">
        <v>0</v>
      </c>
      <c r="AH176">
        <v>0</v>
      </c>
      <c r="AI176">
        <v>1.44</v>
      </c>
      <c r="AJ176">
        <v>1</v>
      </c>
      <c r="AK176">
        <v>1</v>
      </c>
      <c r="AL176">
        <v>1</v>
      </c>
      <c r="AM176">
        <v>2</v>
      </c>
      <c r="AN176">
        <v>0</v>
      </c>
      <c r="AO176">
        <v>0</v>
      </c>
      <c r="AP176">
        <v>1</v>
      </c>
      <c r="AQ176">
        <v>1</v>
      </c>
      <c r="AR176">
        <v>0</v>
      </c>
      <c r="AS176" t="s">
        <v>3</v>
      </c>
      <c r="AT176">
        <v>1.4</v>
      </c>
      <c r="AU176" t="s">
        <v>3</v>
      </c>
      <c r="AV176">
        <v>0</v>
      </c>
      <c r="AW176">
        <v>2</v>
      </c>
      <c r="AX176">
        <v>92701529</v>
      </c>
      <c r="AY176">
        <v>1</v>
      </c>
      <c r="AZ176">
        <v>0</v>
      </c>
      <c r="BA176">
        <v>178</v>
      </c>
      <c r="BB176">
        <v>1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84.84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1</v>
      </c>
      <c r="BQ176">
        <v>84.84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1</v>
      </c>
      <c r="CV176">
        <v>0</v>
      </c>
      <c r="CW176">
        <v>0</v>
      </c>
      <c r="CX176">
        <f>ROUND(Y176*Source!I173,7)</f>
        <v>0</v>
      </c>
      <c r="CY176">
        <f>AA176</f>
        <v>87.26</v>
      </c>
      <c r="CZ176">
        <f>AE176</f>
        <v>60.6</v>
      </c>
      <c r="DA176">
        <f>AI176</f>
        <v>1.44</v>
      </c>
      <c r="DB176">
        <f t="shared" si="76"/>
        <v>84.84</v>
      </c>
      <c r="DC176">
        <f t="shared" si="77"/>
        <v>0</v>
      </c>
      <c r="DD176" t="s">
        <v>3</v>
      </c>
      <c r="DE176" t="s">
        <v>3</v>
      </c>
      <c r="DF176">
        <f>ROUND(ROUND(AE176*AI176,2)*CX176,2)</f>
        <v>0</v>
      </c>
      <c r="DG176">
        <f>ROUND(ROUND(AF176,2)*CX176,2)</f>
        <v>0</v>
      </c>
      <c r="DH176">
        <f t="shared" si="54"/>
        <v>0</v>
      </c>
      <c r="DI176">
        <f t="shared" si="55"/>
        <v>0</v>
      </c>
      <c r="DJ176">
        <f>DF176</f>
        <v>0</v>
      </c>
      <c r="DK176">
        <v>0</v>
      </c>
      <c r="DL176" t="s">
        <v>3</v>
      </c>
      <c r="DM176">
        <v>0</v>
      </c>
      <c r="DN176" t="s">
        <v>3</v>
      </c>
      <c r="DO176">
        <v>0</v>
      </c>
    </row>
    <row r="177" spans="1:119" x14ac:dyDescent="0.2">
      <c r="A177">
        <f>ROW(Source!A174)</f>
        <v>174</v>
      </c>
      <c r="B177">
        <v>92701116</v>
      </c>
      <c r="C177">
        <v>92701530</v>
      </c>
      <c r="D177">
        <v>89480529</v>
      </c>
      <c r="E177">
        <v>117</v>
      </c>
      <c r="F177">
        <v>1</v>
      </c>
      <c r="G177">
        <v>1</v>
      </c>
      <c r="H177">
        <v>1</v>
      </c>
      <c r="I177" t="s">
        <v>431</v>
      </c>
      <c r="J177" t="s">
        <v>3</v>
      </c>
      <c r="K177" t="s">
        <v>432</v>
      </c>
      <c r="L177">
        <v>1191</v>
      </c>
      <c r="N177">
        <v>1013</v>
      </c>
      <c r="O177" t="s">
        <v>400</v>
      </c>
      <c r="P177" t="s">
        <v>400</v>
      </c>
      <c r="Q177">
        <v>1</v>
      </c>
      <c r="W177">
        <v>0</v>
      </c>
      <c r="X177">
        <v>174150515</v>
      </c>
      <c r="Y177">
        <f t="shared" si="75"/>
        <v>14</v>
      </c>
      <c r="AA177">
        <v>0</v>
      </c>
      <c r="AB177">
        <v>0</v>
      </c>
      <c r="AC177">
        <v>0</v>
      </c>
      <c r="AD177">
        <v>732.82</v>
      </c>
      <c r="AE177">
        <v>0</v>
      </c>
      <c r="AF177">
        <v>0</v>
      </c>
      <c r="AG177">
        <v>0</v>
      </c>
      <c r="AH177">
        <v>732.82</v>
      </c>
      <c r="AI177">
        <v>1</v>
      </c>
      <c r="AJ177">
        <v>1</v>
      </c>
      <c r="AK177">
        <v>1</v>
      </c>
      <c r="AL177">
        <v>1</v>
      </c>
      <c r="AM177">
        <v>-2</v>
      </c>
      <c r="AN177">
        <v>0</v>
      </c>
      <c r="AO177">
        <v>0</v>
      </c>
      <c r="AP177">
        <v>1</v>
      </c>
      <c r="AQ177">
        <v>1</v>
      </c>
      <c r="AR177">
        <v>0</v>
      </c>
      <c r="AS177" t="s">
        <v>3</v>
      </c>
      <c r="AT177">
        <v>14</v>
      </c>
      <c r="AU177" t="s">
        <v>3</v>
      </c>
      <c r="AV177">
        <v>1</v>
      </c>
      <c r="AW177">
        <v>2</v>
      </c>
      <c r="AX177">
        <v>92701543</v>
      </c>
      <c r="AY177">
        <v>1</v>
      </c>
      <c r="AZ177">
        <v>0</v>
      </c>
      <c r="BA177">
        <v>179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10259.480000000001</v>
      </c>
      <c r="BN177">
        <v>14</v>
      </c>
      <c r="BO177">
        <v>0</v>
      </c>
      <c r="BP177">
        <v>1</v>
      </c>
      <c r="BQ177">
        <v>0</v>
      </c>
      <c r="BR177">
        <v>0</v>
      </c>
      <c r="BS177">
        <v>0</v>
      </c>
      <c r="BT177">
        <v>10259.480000000001</v>
      </c>
      <c r="BU177">
        <v>14</v>
      </c>
      <c r="BV177">
        <v>0</v>
      </c>
      <c r="BW177">
        <v>1</v>
      </c>
      <c r="CU177">
        <f>ROUND(AT177*Source!I174*AH177*AL177,2)</f>
        <v>0</v>
      </c>
      <c r="CV177">
        <f>ROUND(Y177*Source!I174,7)</f>
        <v>0</v>
      </c>
      <c r="CW177">
        <v>0</v>
      </c>
      <c r="CX177">
        <f>ROUND(Y177*Source!I174,7)</f>
        <v>0</v>
      </c>
      <c r="CY177">
        <f>AD177</f>
        <v>732.82</v>
      </c>
      <c r="CZ177">
        <f>AH177</f>
        <v>732.82</v>
      </c>
      <c r="DA177">
        <f>AL177</f>
        <v>1</v>
      </c>
      <c r="DB177">
        <f t="shared" si="76"/>
        <v>10259.48</v>
      </c>
      <c r="DC177">
        <f t="shared" si="77"/>
        <v>0</v>
      </c>
      <c r="DD177" t="s">
        <v>3</v>
      </c>
      <c r="DE177" t="s">
        <v>3</v>
      </c>
      <c r="DF177">
        <f>ROUND(ROUND(AE177,2)*CX177,2)</f>
        <v>0</v>
      </c>
      <c r="DG177">
        <f>ROUND(ROUND(AF177,2)*CX177,2)</f>
        <v>0</v>
      </c>
      <c r="DH177">
        <f t="shared" si="54"/>
        <v>0</v>
      </c>
      <c r="DI177">
        <f t="shared" si="55"/>
        <v>0</v>
      </c>
      <c r="DJ177">
        <f>DI177</f>
        <v>0</v>
      </c>
      <c r="DK177">
        <v>1</v>
      </c>
      <c r="DL177" t="s">
        <v>3</v>
      </c>
      <c r="DM177">
        <v>0</v>
      </c>
      <c r="DN177" t="s">
        <v>3</v>
      </c>
      <c r="DO177">
        <v>0</v>
      </c>
    </row>
    <row r="178" spans="1:119" x14ac:dyDescent="0.2">
      <c r="A178">
        <f>ROW(Source!A174)</f>
        <v>174</v>
      </c>
      <c r="B178">
        <v>92701116</v>
      </c>
      <c r="C178">
        <v>92701530</v>
      </c>
      <c r="D178">
        <v>89480695</v>
      </c>
      <c r="E178">
        <v>117</v>
      </c>
      <c r="F178">
        <v>1</v>
      </c>
      <c r="G178">
        <v>1</v>
      </c>
      <c r="H178">
        <v>1</v>
      </c>
      <c r="I178" t="s">
        <v>415</v>
      </c>
      <c r="J178" t="s">
        <v>3</v>
      </c>
      <c r="K178" t="s">
        <v>416</v>
      </c>
      <c r="L178">
        <v>1191</v>
      </c>
      <c r="N178">
        <v>1013</v>
      </c>
      <c r="O178" t="s">
        <v>400</v>
      </c>
      <c r="P178" t="s">
        <v>400</v>
      </c>
      <c r="Q178">
        <v>1</v>
      </c>
      <c r="W178">
        <v>0</v>
      </c>
      <c r="X178">
        <v>-1417349443</v>
      </c>
      <c r="Y178">
        <f t="shared" si="75"/>
        <v>0.59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M178">
        <v>-2</v>
      </c>
      <c r="AN178">
        <v>0</v>
      </c>
      <c r="AO178">
        <v>0</v>
      </c>
      <c r="AP178">
        <v>1</v>
      </c>
      <c r="AQ178">
        <v>1</v>
      </c>
      <c r="AR178">
        <v>0</v>
      </c>
      <c r="AS178" t="s">
        <v>3</v>
      </c>
      <c r="AT178">
        <v>0.59</v>
      </c>
      <c r="AU178" t="s">
        <v>3</v>
      </c>
      <c r="AV178">
        <v>2</v>
      </c>
      <c r="AW178">
        <v>2</v>
      </c>
      <c r="AX178">
        <v>92701544</v>
      </c>
      <c r="AY178">
        <v>1</v>
      </c>
      <c r="AZ178">
        <v>0</v>
      </c>
      <c r="BA178">
        <v>180</v>
      </c>
      <c r="BB178">
        <v>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V178">
        <v>0</v>
      </c>
      <c r="CW178">
        <v>0</v>
      </c>
      <c r="CX178">
        <f>ROUND(Y178*Source!I174,7)</f>
        <v>0</v>
      </c>
      <c r="CY178">
        <f>AD178</f>
        <v>0</v>
      </c>
      <c r="CZ178">
        <f>AH178</f>
        <v>0</v>
      </c>
      <c r="DA178">
        <f>AL178</f>
        <v>1</v>
      </c>
      <c r="DB178">
        <f t="shared" si="76"/>
        <v>0</v>
      </c>
      <c r="DC178">
        <f t="shared" si="77"/>
        <v>0</v>
      </c>
      <c r="DD178" t="s">
        <v>3</v>
      </c>
      <c r="DE178" t="s">
        <v>3</v>
      </c>
      <c r="DF178">
        <f>ROUND(ROUND(AE178,2)*CX178,2)</f>
        <v>0</v>
      </c>
      <c r="DG178">
        <f>ROUND(ROUND(AF178,2)*CX178,2)</f>
        <v>0</v>
      </c>
      <c r="DH178">
        <f t="shared" si="54"/>
        <v>0</v>
      </c>
      <c r="DI178">
        <f t="shared" si="55"/>
        <v>0</v>
      </c>
      <c r="DJ178">
        <f>DI178</f>
        <v>0</v>
      </c>
      <c r="DK178">
        <v>0</v>
      </c>
      <c r="DL178" t="s">
        <v>3</v>
      </c>
      <c r="DM178">
        <v>0</v>
      </c>
      <c r="DN178" t="s">
        <v>3</v>
      </c>
      <c r="DO178">
        <v>0</v>
      </c>
    </row>
    <row r="179" spans="1:119" x14ac:dyDescent="0.2">
      <c r="A179">
        <f>ROW(Source!A174)</f>
        <v>174</v>
      </c>
      <c r="B179">
        <v>92701116</v>
      </c>
      <c r="C179">
        <v>92701530</v>
      </c>
      <c r="D179">
        <v>89488079</v>
      </c>
      <c r="E179">
        <v>1</v>
      </c>
      <c r="F179">
        <v>1</v>
      </c>
      <c r="G179">
        <v>1</v>
      </c>
      <c r="H179">
        <v>2</v>
      </c>
      <c r="I179" t="s">
        <v>417</v>
      </c>
      <c r="J179" t="s">
        <v>418</v>
      </c>
      <c r="K179" t="s">
        <v>419</v>
      </c>
      <c r="L179">
        <v>1368</v>
      </c>
      <c r="N179">
        <v>1011</v>
      </c>
      <c r="O179" t="s">
        <v>420</v>
      </c>
      <c r="P179" t="s">
        <v>420</v>
      </c>
      <c r="Q179">
        <v>1</v>
      </c>
      <c r="W179">
        <v>0</v>
      </c>
      <c r="X179">
        <v>-849950259</v>
      </c>
      <c r="Y179">
        <f t="shared" si="75"/>
        <v>0.59</v>
      </c>
      <c r="AA179">
        <v>0</v>
      </c>
      <c r="AB179">
        <v>643.29</v>
      </c>
      <c r="AC179">
        <v>722.05</v>
      </c>
      <c r="AD179">
        <v>0</v>
      </c>
      <c r="AE179">
        <v>0</v>
      </c>
      <c r="AF179">
        <v>643.29</v>
      </c>
      <c r="AG179">
        <v>722.05</v>
      </c>
      <c r="AH179">
        <v>0</v>
      </c>
      <c r="AI179">
        <v>1</v>
      </c>
      <c r="AJ179">
        <v>1</v>
      </c>
      <c r="AK179">
        <v>1</v>
      </c>
      <c r="AL179">
        <v>1</v>
      </c>
      <c r="AM179">
        <v>-2</v>
      </c>
      <c r="AN179">
        <v>0</v>
      </c>
      <c r="AO179">
        <v>0</v>
      </c>
      <c r="AP179">
        <v>1</v>
      </c>
      <c r="AQ179">
        <v>1</v>
      </c>
      <c r="AR179">
        <v>0</v>
      </c>
      <c r="AS179" t="s">
        <v>3</v>
      </c>
      <c r="AT179">
        <v>0.59</v>
      </c>
      <c r="AU179" t="s">
        <v>3</v>
      </c>
      <c r="AV179">
        <v>1</v>
      </c>
      <c r="AW179">
        <v>2</v>
      </c>
      <c r="AX179">
        <v>92701545</v>
      </c>
      <c r="AY179">
        <v>1</v>
      </c>
      <c r="AZ179">
        <v>0</v>
      </c>
      <c r="BA179">
        <v>181</v>
      </c>
      <c r="BB179">
        <v>1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379.54109999999997</v>
      </c>
      <c r="BL179">
        <v>426.00949999999995</v>
      </c>
      <c r="BM179">
        <v>0</v>
      </c>
      <c r="BN179">
        <v>0</v>
      </c>
      <c r="BO179">
        <v>0.59</v>
      </c>
      <c r="BP179">
        <v>1</v>
      </c>
      <c r="BQ179">
        <v>0</v>
      </c>
      <c r="BR179">
        <v>379.54109999999997</v>
      </c>
      <c r="BS179">
        <v>426.00949999999995</v>
      </c>
      <c r="BT179">
        <v>0</v>
      </c>
      <c r="BU179">
        <v>0</v>
      </c>
      <c r="BV179">
        <v>0.59</v>
      </c>
      <c r="BW179">
        <v>1</v>
      </c>
      <c r="CV179">
        <v>0</v>
      </c>
      <c r="CW179">
        <f>ROUND(Y179*Source!I174*DO179,7)</f>
        <v>0</v>
      </c>
      <c r="CX179">
        <f>ROUND(Y179*Source!I174,7)</f>
        <v>0</v>
      </c>
      <c r="CY179">
        <f>AB179</f>
        <v>643.29</v>
      </c>
      <c r="CZ179">
        <f>AF179</f>
        <v>643.29</v>
      </c>
      <c r="DA179">
        <f>AJ179</f>
        <v>1</v>
      </c>
      <c r="DB179">
        <f t="shared" si="76"/>
        <v>379.54</v>
      </c>
      <c r="DC179">
        <f t="shared" si="77"/>
        <v>426.01</v>
      </c>
      <c r="DD179" t="s">
        <v>3</v>
      </c>
      <c r="DE179" t="s">
        <v>3</v>
      </c>
      <c r="DF179">
        <f>ROUND(ROUND(AE179,2)*CX179,2)</f>
        <v>0</v>
      </c>
      <c r="DG179">
        <f>ROUND(ROUND(AF179,2)*CX179,2)</f>
        <v>0</v>
      </c>
      <c r="DH179">
        <f t="shared" si="54"/>
        <v>0</v>
      </c>
      <c r="DI179">
        <f t="shared" si="55"/>
        <v>0</v>
      </c>
      <c r="DJ179">
        <f>DG179+DH179</f>
        <v>0</v>
      </c>
      <c r="DK179">
        <v>1</v>
      </c>
      <c r="DL179" t="s">
        <v>421</v>
      </c>
      <c r="DM179">
        <v>4</v>
      </c>
      <c r="DN179" t="s">
        <v>400</v>
      </c>
      <c r="DO179">
        <v>1</v>
      </c>
    </row>
    <row r="180" spans="1:119" x14ac:dyDescent="0.2">
      <c r="A180">
        <f>ROW(Source!A174)</f>
        <v>174</v>
      </c>
      <c r="B180">
        <v>92701116</v>
      </c>
      <c r="C180">
        <v>92701530</v>
      </c>
      <c r="D180">
        <v>89488828</v>
      </c>
      <c r="E180">
        <v>1</v>
      </c>
      <c r="F180">
        <v>1</v>
      </c>
      <c r="G180">
        <v>1</v>
      </c>
      <c r="H180">
        <v>2</v>
      </c>
      <c r="I180" t="s">
        <v>467</v>
      </c>
      <c r="J180" t="s">
        <v>468</v>
      </c>
      <c r="K180" t="s">
        <v>469</v>
      </c>
      <c r="L180">
        <v>1368</v>
      </c>
      <c r="N180">
        <v>1011</v>
      </c>
      <c r="O180" t="s">
        <v>420</v>
      </c>
      <c r="P180" t="s">
        <v>420</v>
      </c>
      <c r="Q180">
        <v>1</v>
      </c>
      <c r="W180">
        <v>0</v>
      </c>
      <c r="X180">
        <v>1277503555</v>
      </c>
      <c r="Y180">
        <f t="shared" si="75"/>
        <v>0.63</v>
      </c>
      <c r="AA180">
        <v>0</v>
      </c>
      <c r="AB180">
        <v>31.02</v>
      </c>
      <c r="AC180">
        <v>0</v>
      </c>
      <c r="AD180">
        <v>0</v>
      </c>
      <c r="AE180">
        <v>0</v>
      </c>
      <c r="AF180">
        <v>21.39</v>
      </c>
      <c r="AG180">
        <v>0</v>
      </c>
      <c r="AH180">
        <v>0</v>
      </c>
      <c r="AI180">
        <v>1</v>
      </c>
      <c r="AJ180">
        <v>1.45</v>
      </c>
      <c r="AK180">
        <v>1</v>
      </c>
      <c r="AL180">
        <v>1</v>
      </c>
      <c r="AM180">
        <v>2</v>
      </c>
      <c r="AN180">
        <v>0</v>
      </c>
      <c r="AO180">
        <v>0</v>
      </c>
      <c r="AP180">
        <v>1</v>
      </c>
      <c r="AQ180">
        <v>1</v>
      </c>
      <c r="AR180">
        <v>0</v>
      </c>
      <c r="AS180" t="s">
        <v>3</v>
      </c>
      <c r="AT180">
        <v>0.63</v>
      </c>
      <c r="AU180" t="s">
        <v>3</v>
      </c>
      <c r="AV180">
        <v>1</v>
      </c>
      <c r="AW180">
        <v>2</v>
      </c>
      <c r="AX180">
        <v>92701546</v>
      </c>
      <c r="AY180">
        <v>1</v>
      </c>
      <c r="AZ180">
        <v>0</v>
      </c>
      <c r="BA180">
        <v>182</v>
      </c>
      <c r="BB180">
        <v>1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13.4757</v>
      </c>
      <c r="BL180">
        <v>0</v>
      </c>
      <c r="BM180">
        <v>0</v>
      </c>
      <c r="BN180">
        <v>0</v>
      </c>
      <c r="BO180">
        <v>0</v>
      </c>
      <c r="BP180">
        <v>1</v>
      </c>
      <c r="BQ180">
        <v>0</v>
      </c>
      <c r="BR180">
        <v>13.4757</v>
      </c>
      <c r="BS180">
        <v>0</v>
      </c>
      <c r="BT180">
        <v>0</v>
      </c>
      <c r="BU180">
        <v>0</v>
      </c>
      <c r="BV180">
        <v>0</v>
      </c>
      <c r="BW180">
        <v>1</v>
      </c>
      <c r="CV180">
        <v>0</v>
      </c>
      <c r="CW180">
        <f>ROUND(Y180*Source!I174*DO180,7)</f>
        <v>0</v>
      </c>
      <c r="CX180">
        <f>ROUND(Y180*Source!I174,7)</f>
        <v>0</v>
      </c>
      <c r="CY180">
        <f>AB180</f>
        <v>31.02</v>
      </c>
      <c r="CZ180">
        <f>AF180</f>
        <v>21.39</v>
      </c>
      <c r="DA180">
        <f>AJ180</f>
        <v>1.45</v>
      </c>
      <c r="DB180">
        <f t="shared" si="76"/>
        <v>13.48</v>
      </c>
      <c r="DC180">
        <f t="shared" si="77"/>
        <v>0</v>
      </c>
      <c r="DD180" t="s">
        <v>3</v>
      </c>
      <c r="DE180" t="s">
        <v>3</v>
      </c>
      <c r="DF180">
        <f>ROUND(ROUND(AE180,2)*CX180,2)</f>
        <v>0</v>
      </c>
      <c r="DG180">
        <f>ROUND(ROUND(AF180*AJ180,2)*CX180,2)</f>
        <v>0</v>
      </c>
      <c r="DH180">
        <f t="shared" si="54"/>
        <v>0</v>
      </c>
      <c r="DI180">
        <f t="shared" si="55"/>
        <v>0</v>
      </c>
      <c r="DJ180">
        <f>DG180+DH180</f>
        <v>0</v>
      </c>
      <c r="DK180">
        <v>0</v>
      </c>
      <c r="DL180" t="s">
        <v>3</v>
      </c>
      <c r="DM180">
        <v>0</v>
      </c>
      <c r="DN180" t="s">
        <v>3</v>
      </c>
      <c r="DO180">
        <v>0</v>
      </c>
    </row>
    <row r="181" spans="1:119" x14ac:dyDescent="0.2">
      <c r="A181">
        <f>ROW(Source!A174)</f>
        <v>174</v>
      </c>
      <c r="B181">
        <v>92701116</v>
      </c>
      <c r="C181">
        <v>92701530</v>
      </c>
      <c r="D181">
        <v>89556717</v>
      </c>
      <c r="E181">
        <v>1</v>
      </c>
      <c r="F181">
        <v>1</v>
      </c>
      <c r="G181">
        <v>1</v>
      </c>
      <c r="H181">
        <v>3</v>
      </c>
      <c r="I181" t="s">
        <v>603</v>
      </c>
      <c r="J181" t="s">
        <v>604</v>
      </c>
      <c r="K181" t="s">
        <v>605</v>
      </c>
      <c r="L181">
        <v>1348</v>
      </c>
      <c r="N181">
        <v>1009</v>
      </c>
      <c r="O181" t="s">
        <v>125</v>
      </c>
      <c r="P181" t="s">
        <v>125</v>
      </c>
      <c r="Q181">
        <v>1000</v>
      </c>
      <c r="W181">
        <v>0</v>
      </c>
      <c r="X181">
        <v>-112131680</v>
      </c>
      <c r="Y181">
        <f t="shared" si="75"/>
        <v>4.0000000000000003E-5</v>
      </c>
      <c r="AA181">
        <v>339547.93</v>
      </c>
      <c r="AB181">
        <v>0</v>
      </c>
      <c r="AC181">
        <v>0</v>
      </c>
      <c r="AD181">
        <v>0</v>
      </c>
      <c r="AE181">
        <v>263215.45</v>
      </c>
      <c r="AF181">
        <v>0</v>
      </c>
      <c r="AG181">
        <v>0</v>
      </c>
      <c r="AH181">
        <v>0</v>
      </c>
      <c r="AI181">
        <v>1.29</v>
      </c>
      <c r="AJ181">
        <v>1</v>
      </c>
      <c r="AK181">
        <v>1</v>
      </c>
      <c r="AL181">
        <v>1</v>
      </c>
      <c r="AM181">
        <v>2</v>
      </c>
      <c r="AN181">
        <v>0</v>
      </c>
      <c r="AO181">
        <v>0</v>
      </c>
      <c r="AP181">
        <v>1</v>
      </c>
      <c r="AQ181">
        <v>1</v>
      </c>
      <c r="AR181">
        <v>0</v>
      </c>
      <c r="AS181" t="s">
        <v>3</v>
      </c>
      <c r="AT181">
        <v>4.0000000000000003E-5</v>
      </c>
      <c r="AU181" t="s">
        <v>3</v>
      </c>
      <c r="AV181">
        <v>0</v>
      </c>
      <c r="AW181">
        <v>2</v>
      </c>
      <c r="AX181">
        <v>92701547</v>
      </c>
      <c r="AY181">
        <v>1</v>
      </c>
      <c r="AZ181">
        <v>0</v>
      </c>
      <c r="BA181">
        <v>183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10.528618000000002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1</v>
      </c>
      <c r="BQ181">
        <v>10.528618000000002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1</v>
      </c>
      <c r="CV181">
        <v>0</v>
      </c>
      <c r="CW181">
        <v>0</v>
      </c>
      <c r="CX181">
        <f>ROUND(Y181*Source!I174,7)</f>
        <v>0</v>
      </c>
      <c r="CY181">
        <f t="shared" ref="CY181:CY188" si="79">AA181</f>
        <v>339547.93</v>
      </c>
      <c r="CZ181">
        <f t="shared" ref="CZ181:CZ188" si="80">AE181</f>
        <v>263215.45</v>
      </c>
      <c r="DA181">
        <f t="shared" ref="DA181:DA188" si="81">AI181</f>
        <v>1.29</v>
      </c>
      <c r="DB181">
        <f t="shared" si="76"/>
        <v>10.53</v>
      </c>
      <c r="DC181">
        <f t="shared" si="77"/>
        <v>0</v>
      </c>
      <c r="DD181" t="s">
        <v>3</v>
      </c>
      <c r="DE181" t="s">
        <v>3</v>
      </c>
      <c r="DF181">
        <f>ROUND(ROUND(AE181*AI181,2)*CX181,2)</f>
        <v>0</v>
      </c>
      <c r="DG181">
        <f t="shared" ref="DG181:DG191" si="82">ROUND(ROUND(AF181,2)*CX181,2)</f>
        <v>0</v>
      </c>
      <c r="DH181">
        <f t="shared" si="54"/>
        <v>0</v>
      </c>
      <c r="DI181">
        <f t="shared" si="55"/>
        <v>0</v>
      </c>
      <c r="DJ181">
        <f t="shared" ref="DJ181:DJ188" si="83">DF181</f>
        <v>0</v>
      </c>
      <c r="DK181">
        <v>0</v>
      </c>
      <c r="DL181" t="s">
        <v>3</v>
      </c>
      <c r="DM181">
        <v>0</v>
      </c>
      <c r="DN181" t="s">
        <v>3</v>
      </c>
      <c r="DO181">
        <v>0</v>
      </c>
    </row>
    <row r="182" spans="1:119" x14ac:dyDescent="0.2">
      <c r="A182">
        <f>ROW(Source!A174)</f>
        <v>174</v>
      </c>
      <c r="B182">
        <v>92701116</v>
      </c>
      <c r="C182">
        <v>92701530</v>
      </c>
      <c r="D182">
        <v>89563495</v>
      </c>
      <c r="E182">
        <v>1</v>
      </c>
      <c r="F182">
        <v>1</v>
      </c>
      <c r="G182">
        <v>1</v>
      </c>
      <c r="H182">
        <v>3</v>
      </c>
      <c r="I182" t="s">
        <v>606</v>
      </c>
      <c r="J182" t="s">
        <v>607</v>
      </c>
      <c r="K182" t="s">
        <v>608</v>
      </c>
      <c r="L182">
        <v>1348</v>
      </c>
      <c r="N182">
        <v>1009</v>
      </c>
      <c r="O182" t="s">
        <v>125</v>
      </c>
      <c r="P182" t="s">
        <v>125</v>
      </c>
      <c r="Q182">
        <v>1000</v>
      </c>
      <c r="W182">
        <v>0</v>
      </c>
      <c r="X182">
        <v>-1626911935</v>
      </c>
      <c r="Y182">
        <f t="shared" si="75"/>
        <v>1.06E-2</v>
      </c>
      <c r="AA182">
        <v>66804.899999999994</v>
      </c>
      <c r="AB182">
        <v>0</v>
      </c>
      <c r="AC182">
        <v>0</v>
      </c>
      <c r="AD182">
        <v>0</v>
      </c>
      <c r="AE182">
        <v>89073.2</v>
      </c>
      <c r="AF182">
        <v>0</v>
      </c>
      <c r="AG182">
        <v>0</v>
      </c>
      <c r="AH182">
        <v>0</v>
      </c>
      <c r="AI182">
        <v>0.75</v>
      </c>
      <c r="AJ182">
        <v>1</v>
      </c>
      <c r="AK182">
        <v>1</v>
      </c>
      <c r="AL182">
        <v>1</v>
      </c>
      <c r="AM182">
        <v>2</v>
      </c>
      <c r="AN182">
        <v>0</v>
      </c>
      <c r="AO182">
        <v>0</v>
      </c>
      <c r="AP182">
        <v>1</v>
      </c>
      <c r="AQ182">
        <v>1</v>
      </c>
      <c r="AR182">
        <v>0</v>
      </c>
      <c r="AS182" t="s">
        <v>3</v>
      </c>
      <c r="AT182">
        <v>1.06E-2</v>
      </c>
      <c r="AU182" t="s">
        <v>3</v>
      </c>
      <c r="AV182">
        <v>0</v>
      </c>
      <c r="AW182">
        <v>2</v>
      </c>
      <c r="AX182">
        <v>92701548</v>
      </c>
      <c r="AY182">
        <v>1</v>
      </c>
      <c r="AZ182">
        <v>0</v>
      </c>
      <c r="BA182">
        <v>184</v>
      </c>
      <c r="BB182">
        <v>1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944.17592000000002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1</v>
      </c>
      <c r="BQ182">
        <v>944.17592000000002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1</v>
      </c>
      <c r="CV182">
        <v>0</v>
      </c>
      <c r="CW182">
        <v>0</v>
      </c>
      <c r="CX182">
        <f>ROUND(Y182*Source!I174,7)</f>
        <v>0</v>
      </c>
      <c r="CY182">
        <f t="shared" si="79"/>
        <v>66804.899999999994</v>
      </c>
      <c r="CZ182">
        <f t="shared" si="80"/>
        <v>89073.2</v>
      </c>
      <c r="DA182">
        <f t="shared" si="81"/>
        <v>0.75</v>
      </c>
      <c r="DB182">
        <f t="shared" si="76"/>
        <v>944.18</v>
      </c>
      <c r="DC182">
        <f t="shared" si="77"/>
        <v>0</v>
      </c>
      <c r="DD182" t="s">
        <v>3</v>
      </c>
      <c r="DE182" t="s">
        <v>3</v>
      </c>
      <c r="DF182">
        <f>ROUND(ROUND(AE182*AI182,2)*CX182,2)</f>
        <v>0</v>
      </c>
      <c r="DG182">
        <f t="shared" si="82"/>
        <v>0</v>
      </c>
      <c r="DH182">
        <f t="shared" si="54"/>
        <v>0</v>
      </c>
      <c r="DI182">
        <f t="shared" si="55"/>
        <v>0</v>
      </c>
      <c r="DJ182">
        <f t="shared" si="83"/>
        <v>0</v>
      </c>
      <c r="DK182">
        <v>0</v>
      </c>
      <c r="DL182" t="s">
        <v>3</v>
      </c>
      <c r="DM182">
        <v>0</v>
      </c>
      <c r="DN182" t="s">
        <v>3</v>
      </c>
      <c r="DO182">
        <v>0</v>
      </c>
    </row>
    <row r="183" spans="1:119" x14ac:dyDescent="0.2">
      <c r="A183">
        <f>ROW(Source!A174)</f>
        <v>174</v>
      </c>
      <c r="B183">
        <v>92701116</v>
      </c>
      <c r="C183">
        <v>92701530</v>
      </c>
      <c r="D183">
        <v>89563547</v>
      </c>
      <c r="E183">
        <v>1</v>
      </c>
      <c r="F183">
        <v>1</v>
      </c>
      <c r="G183">
        <v>1</v>
      </c>
      <c r="H183">
        <v>3</v>
      </c>
      <c r="I183" t="s">
        <v>609</v>
      </c>
      <c r="J183" t="s">
        <v>610</v>
      </c>
      <c r="K183" t="s">
        <v>611</v>
      </c>
      <c r="L183">
        <v>1348</v>
      </c>
      <c r="N183">
        <v>1009</v>
      </c>
      <c r="O183" t="s">
        <v>125</v>
      </c>
      <c r="P183" t="s">
        <v>125</v>
      </c>
      <c r="Q183">
        <v>1000</v>
      </c>
      <c r="W183">
        <v>0</v>
      </c>
      <c r="X183">
        <v>-803432117</v>
      </c>
      <c r="Y183">
        <f t="shared" si="75"/>
        <v>5.2999999999999998E-4</v>
      </c>
      <c r="AA183">
        <v>121801.16</v>
      </c>
      <c r="AB183">
        <v>0</v>
      </c>
      <c r="AC183">
        <v>0</v>
      </c>
      <c r="AD183">
        <v>0</v>
      </c>
      <c r="AE183">
        <v>129575.7</v>
      </c>
      <c r="AF183">
        <v>0</v>
      </c>
      <c r="AG183">
        <v>0</v>
      </c>
      <c r="AH183">
        <v>0</v>
      </c>
      <c r="AI183">
        <v>0.94</v>
      </c>
      <c r="AJ183">
        <v>1</v>
      </c>
      <c r="AK183">
        <v>1</v>
      </c>
      <c r="AL183">
        <v>1</v>
      </c>
      <c r="AM183">
        <v>2</v>
      </c>
      <c r="AN183">
        <v>0</v>
      </c>
      <c r="AO183">
        <v>0</v>
      </c>
      <c r="AP183">
        <v>1</v>
      </c>
      <c r="AQ183">
        <v>1</v>
      </c>
      <c r="AR183">
        <v>0</v>
      </c>
      <c r="AS183" t="s">
        <v>3</v>
      </c>
      <c r="AT183">
        <v>5.2999999999999998E-4</v>
      </c>
      <c r="AU183" t="s">
        <v>3</v>
      </c>
      <c r="AV183">
        <v>0</v>
      </c>
      <c r="AW183">
        <v>2</v>
      </c>
      <c r="AX183">
        <v>92701549</v>
      </c>
      <c r="AY183">
        <v>1</v>
      </c>
      <c r="AZ183">
        <v>0</v>
      </c>
      <c r="BA183">
        <v>185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68.67512099999999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1</v>
      </c>
      <c r="BQ183">
        <v>68.67512099999999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1</v>
      </c>
      <c r="CV183">
        <v>0</v>
      </c>
      <c r="CW183">
        <v>0</v>
      </c>
      <c r="CX183">
        <f>ROUND(Y183*Source!I174,7)</f>
        <v>0</v>
      </c>
      <c r="CY183">
        <f t="shared" si="79"/>
        <v>121801.16</v>
      </c>
      <c r="CZ183">
        <f t="shared" si="80"/>
        <v>129575.7</v>
      </c>
      <c r="DA183">
        <f t="shared" si="81"/>
        <v>0.94</v>
      </c>
      <c r="DB183">
        <f t="shared" si="76"/>
        <v>68.680000000000007</v>
      </c>
      <c r="DC183">
        <f t="shared" si="77"/>
        <v>0</v>
      </c>
      <c r="DD183" t="s">
        <v>3</v>
      </c>
      <c r="DE183" t="s">
        <v>3</v>
      </c>
      <c r="DF183">
        <f>ROUND(ROUND(AE183*AI183,2)*CX183,2)</f>
        <v>0</v>
      </c>
      <c r="DG183">
        <f t="shared" si="82"/>
        <v>0</v>
      </c>
      <c r="DH183">
        <f t="shared" si="54"/>
        <v>0</v>
      </c>
      <c r="DI183">
        <f t="shared" si="55"/>
        <v>0</v>
      </c>
      <c r="DJ183">
        <f t="shared" si="83"/>
        <v>0</v>
      </c>
      <c r="DK183">
        <v>0</v>
      </c>
      <c r="DL183" t="s">
        <v>3</v>
      </c>
      <c r="DM183">
        <v>0</v>
      </c>
      <c r="DN183" t="s">
        <v>3</v>
      </c>
      <c r="DO183">
        <v>0</v>
      </c>
    </row>
    <row r="184" spans="1:119" x14ac:dyDescent="0.2">
      <c r="A184">
        <f>ROW(Source!A174)</f>
        <v>174</v>
      </c>
      <c r="B184">
        <v>92701116</v>
      </c>
      <c r="C184">
        <v>92701530</v>
      </c>
      <c r="D184">
        <v>89563548</v>
      </c>
      <c r="E184">
        <v>1</v>
      </c>
      <c r="F184">
        <v>1</v>
      </c>
      <c r="G184">
        <v>1</v>
      </c>
      <c r="H184">
        <v>3</v>
      </c>
      <c r="I184" t="s">
        <v>612</v>
      </c>
      <c r="J184" t="s">
        <v>613</v>
      </c>
      <c r="K184" t="s">
        <v>614</v>
      </c>
      <c r="L184">
        <v>1348</v>
      </c>
      <c r="N184">
        <v>1009</v>
      </c>
      <c r="O184" t="s">
        <v>125</v>
      </c>
      <c r="P184" t="s">
        <v>125</v>
      </c>
      <c r="Q184">
        <v>1000</v>
      </c>
      <c r="W184">
        <v>0</v>
      </c>
      <c r="X184">
        <v>-1253800806</v>
      </c>
      <c r="Y184">
        <f t="shared" si="75"/>
        <v>1.01E-3</v>
      </c>
      <c r="AA184">
        <v>82010.960000000006</v>
      </c>
      <c r="AB184">
        <v>0</v>
      </c>
      <c r="AC184">
        <v>0</v>
      </c>
      <c r="AD184">
        <v>0</v>
      </c>
      <c r="AE184">
        <v>87245.7</v>
      </c>
      <c r="AF184">
        <v>0</v>
      </c>
      <c r="AG184">
        <v>0</v>
      </c>
      <c r="AH184">
        <v>0</v>
      </c>
      <c r="AI184">
        <v>0.94</v>
      </c>
      <c r="AJ184">
        <v>1</v>
      </c>
      <c r="AK184">
        <v>1</v>
      </c>
      <c r="AL184">
        <v>1</v>
      </c>
      <c r="AM184">
        <v>2</v>
      </c>
      <c r="AN184">
        <v>0</v>
      </c>
      <c r="AO184">
        <v>0</v>
      </c>
      <c r="AP184">
        <v>1</v>
      </c>
      <c r="AQ184">
        <v>1</v>
      </c>
      <c r="AR184">
        <v>0</v>
      </c>
      <c r="AS184" t="s">
        <v>3</v>
      </c>
      <c r="AT184">
        <v>1.01E-3</v>
      </c>
      <c r="AU184" t="s">
        <v>3</v>
      </c>
      <c r="AV184">
        <v>0</v>
      </c>
      <c r="AW184">
        <v>2</v>
      </c>
      <c r="AX184">
        <v>92701550</v>
      </c>
      <c r="AY184">
        <v>1</v>
      </c>
      <c r="AZ184">
        <v>0</v>
      </c>
      <c r="BA184">
        <v>186</v>
      </c>
      <c r="BB184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88.118156999999997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</v>
      </c>
      <c r="BQ184">
        <v>88.118156999999997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1</v>
      </c>
      <c r="CV184">
        <v>0</v>
      </c>
      <c r="CW184">
        <v>0</v>
      </c>
      <c r="CX184">
        <f>ROUND(Y184*Source!I174,7)</f>
        <v>0</v>
      </c>
      <c r="CY184">
        <f t="shared" si="79"/>
        <v>82010.960000000006</v>
      </c>
      <c r="CZ184">
        <f t="shared" si="80"/>
        <v>87245.7</v>
      </c>
      <c r="DA184">
        <f t="shared" si="81"/>
        <v>0.94</v>
      </c>
      <c r="DB184">
        <f t="shared" si="76"/>
        <v>88.12</v>
      </c>
      <c r="DC184">
        <f t="shared" si="77"/>
        <v>0</v>
      </c>
      <c r="DD184" t="s">
        <v>3</v>
      </c>
      <c r="DE184" t="s">
        <v>3</v>
      </c>
      <c r="DF184">
        <f>ROUND(ROUND(AE184*AI184,2)*CX184,2)</f>
        <v>0</v>
      </c>
      <c r="DG184">
        <f t="shared" si="82"/>
        <v>0</v>
      </c>
      <c r="DH184">
        <f t="shared" si="54"/>
        <v>0</v>
      </c>
      <c r="DI184">
        <f t="shared" si="55"/>
        <v>0</v>
      </c>
      <c r="DJ184">
        <f t="shared" si="83"/>
        <v>0</v>
      </c>
      <c r="DK184">
        <v>0</v>
      </c>
      <c r="DL184" t="s">
        <v>3</v>
      </c>
      <c r="DM184">
        <v>0</v>
      </c>
      <c r="DN184" t="s">
        <v>3</v>
      </c>
      <c r="DO184">
        <v>0</v>
      </c>
    </row>
    <row r="185" spans="1:119" x14ac:dyDescent="0.2">
      <c r="A185">
        <f>ROW(Source!A174)</f>
        <v>174</v>
      </c>
      <c r="B185">
        <v>92701116</v>
      </c>
      <c r="C185">
        <v>92701530</v>
      </c>
      <c r="D185">
        <v>89563705</v>
      </c>
      <c r="E185">
        <v>1</v>
      </c>
      <c r="F185">
        <v>1</v>
      </c>
      <c r="G185">
        <v>1</v>
      </c>
      <c r="H185">
        <v>3</v>
      </c>
      <c r="I185" t="s">
        <v>615</v>
      </c>
      <c r="J185" t="s">
        <v>616</v>
      </c>
      <c r="K185" t="s">
        <v>617</v>
      </c>
      <c r="L185">
        <v>1348</v>
      </c>
      <c r="N185">
        <v>1009</v>
      </c>
      <c r="O185" t="s">
        <v>125</v>
      </c>
      <c r="P185" t="s">
        <v>125</v>
      </c>
      <c r="Q185">
        <v>1000</v>
      </c>
      <c r="W185">
        <v>0</v>
      </c>
      <c r="X185">
        <v>-1548096700</v>
      </c>
      <c r="Y185">
        <f t="shared" si="75"/>
        <v>1.35E-2</v>
      </c>
      <c r="AA185">
        <v>75628.100000000006</v>
      </c>
      <c r="AB185">
        <v>0</v>
      </c>
      <c r="AC185">
        <v>0</v>
      </c>
      <c r="AD185">
        <v>0</v>
      </c>
      <c r="AE185">
        <v>75628.100000000006</v>
      </c>
      <c r="AF185">
        <v>0</v>
      </c>
      <c r="AG185">
        <v>0</v>
      </c>
      <c r="AH185">
        <v>0</v>
      </c>
      <c r="AI185">
        <v>1</v>
      </c>
      <c r="AJ185">
        <v>1</v>
      </c>
      <c r="AK185">
        <v>1</v>
      </c>
      <c r="AL185">
        <v>1</v>
      </c>
      <c r="AM185">
        <v>-2</v>
      </c>
      <c r="AN185">
        <v>0</v>
      </c>
      <c r="AO185">
        <v>0</v>
      </c>
      <c r="AP185">
        <v>1</v>
      </c>
      <c r="AQ185">
        <v>1</v>
      </c>
      <c r="AR185">
        <v>0</v>
      </c>
      <c r="AS185" t="s">
        <v>3</v>
      </c>
      <c r="AT185">
        <v>1.35E-2</v>
      </c>
      <c r="AU185" t="s">
        <v>3</v>
      </c>
      <c r="AV185">
        <v>0</v>
      </c>
      <c r="AW185">
        <v>2</v>
      </c>
      <c r="AX185">
        <v>92701551</v>
      </c>
      <c r="AY185">
        <v>1</v>
      </c>
      <c r="AZ185">
        <v>0</v>
      </c>
      <c r="BA185">
        <v>187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1020.9793500000001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</v>
      </c>
      <c r="BQ185">
        <v>1020.9793500000001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</v>
      </c>
      <c r="CV185">
        <v>0</v>
      </c>
      <c r="CW185">
        <v>0</v>
      </c>
      <c r="CX185">
        <f>ROUND(Y185*Source!I174,7)</f>
        <v>0</v>
      </c>
      <c r="CY185">
        <f t="shared" si="79"/>
        <v>75628.100000000006</v>
      </c>
      <c r="CZ185">
        <f t="shared" si="80"/>
        <v>75628.100000000006</v>
      </c>
      <c r="DA185">
        <f t="shared" si="81"/>
        <v>1</v>
      </c>
      <c r="DB185">
        <f t="shared" si="76"/>
        <v>1020.98</v>
      </c>
      <c r="DC185">
        <f t="shared" si="77"/>
        <v>0</v>
      </c>
      <c r="DD185" t="s">
        <v>3</v>
      </c>
      <c r="DE185" t="s">
        <v>3</v>
      </c>
      <c r="DF185">
        <f t="shared" ref="DF185:DF192" si="84">ROUND(ROUND(AE185,2)*CX185,2)</f>
        <v>0</v>
      </c>
      <c r="DG185">
        <f t="shared" si="82"/>
        <v>0</v>
      </c>
      <c r="DH185">
        <f t="shared" si="54"/>
        <v>0</v>
      </c>
      <c r="DI185">
        <f t="shared" si="55"/>
        <v>0</v>
      </c>
      <c r="DJ185">
        <f t="shared" si="83"/>
        <v>0</v>
      </c>
      <c r="DK185">
        <v>1</v>
      </c>
      <c r="DL185" t="s">
        <v>3</v>
      </c>
      <c r="DM185">
        <v>0</v>
      </c>
      <c r="DN185" t="s">
        <v>3</v>
      </c>
      <c r="DO185">
        <v>0</v>
      </c>
    </row>
    <row r="186" spans="1:119" x14ac:dyDescent="0.2">
      <c r="A186">
        <f>ROW(Source!A174)</f>
        <v>174</v>
      </c>
      <c r="B186">
        <v>92701116</v>
      </c>
      <c r="C186">
        <v>92701530</v>
      </c>
      <c r="D186">
        <v>89483512</v>
      </c>
      <c r="E186">
        <v>117</v>
      </c>
      <c r="F186">
        <v>1</v>
      </c>
      <c r="G186">
        <v>1</v>
      </c>
      <c r="H186">
        <v>3</v>
      </c>
      <c r="I186" t="s">
        <v>268</v>
      </c>
      <c r="J186" t="s">
        <v>3</v>
      </c>
      <c r="K186" t="s">
        <v>269</v>
      </c>
      <c r="L186">
        <v>1346</v>
      </c>
      <c r="N186">
        <v>1009</v>
      </c>
      <c r="O186" t="s">
        <v>223</v>
      </c>
      <c r="P186" t="s">
        <v>223</v>
      </c>
      <c r="Q186">
        <v>1</v>
      </c>
      <c r="W186">
        <v>0</v>
      </c>
      <c r="X186">
        <v>-1761261335</v>
      </c>
      <c r="Y186">
        <f t="shared" si="75"/>
        <v>0.78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M186">
        <v>0</v>
      </c>
      <c r="AN186">
        <v>0</v>
      </c>
      <c r="AO186">
        <v>0</v>
      </c>
      <c r="AP186">
        <v>1</v>
      </c>
      <c r="AQ186">
        <v>0</v>
      </c>
      <c r="AR186">
        <v>0</v>
      </c>
      <c r="AS186" t="s">
        <v>3</v>
      </c>
      <c r="AT186">
        <v>0.78</v>
      </c>
      <c r="AU186" t="s">
        <v>3</v>
      </c>
      <c r="AV186">
        <v>0</v>
      </c>
      <c r="AW186">
        <v>2</v>
      </c>
      <c r="AX186">
        <v>92701552</v>
      </c>
      <c r="AY186">
        <v>1</v>
      </c>
      <c r="AZ186">
        <v>0</v>
      </c>
      <c r="BA186">
        <v>188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V186">
        <v>0</v>
      </c>
      <c r="CW186">
        <v>0</v>
      </c>
      <c r="CX186">
        <f>ROUND(Y186*Source!I174,7)</f>
        <v>0</v>
      </c>
      <c r="CY186">
        <f t="shared" si="79"/>
        <v>0</v>
      </c>
      <c r="CZ186">
        <f t="shared" si="80"/>
        <v>0</v>
      </c>
      <c r="DA186">
        <f t="shared" si="81"/>
        <v>1</v>
      </c>
      <c r="DB186">
        <f t="shared" si="76"/>
        <v>0</v>
      </c>
      <c r="DC186">
        <f t="shared" si="77"/>
        <v>0</v>
      </c>
      <c r="DD186" t="s">
        <v>3</v>
      </c>
      <c r="DE186" t="s">
        <v>3</v>
      </c>
      <c r="DF186">
        <f t="shared" si="84"/>
        <v>0</v>
      </c>
      <c r="DG186">
        <f t="shared" si="82"/>
        <v>0</v>
      </c>
      <c r="DH186">
        <f t="shared" si="54"/>
        <v>0</v>
      </c>
      <c r="DI186">
        <f t="shared" si="55"/>
        <v>0</v>
      </c>
      <c r="DJ186">
        <f t="shared" si="83"/>
        <v>0</v>
      </c>
      <c r="DK186">
        <v>0</v>
      </c>
      <c r="DL186" t="s">
        <v>3</v>
      </c>
      <c r="DM186">
        <v>0</v>
      </c>
      <c r="DN186" t="s">
        <v>3</v>
      </c>
      <c r="DO186">
        <v>0</v>
      </c>
    </row>
    <row r="187" spans="1:119" x14ac:dyDescent="0.2">
      <c r="A187">
        <f>ROW(Source!A174)</f>
        <v>174</v>
      </c>
      <c r="B187">
        <v>92701116</v>
      </c>
      <c r="C187">
        <v>92701530</v>
      </c>
      <c r="D187">
        <v>89567461</v>
      </c>
      <c r="E187">
        <v>1</v>
      </c>
      <c r="F187">
        <v>1</v>
      </c>
      <c r="G187">
        <v>1</v>
      </c>
      <c r="H187">
        <v>3</v>
      </c>
      <c r="I187" t="s">
        <v>618</v>
      </c>
      <c r="J187" t="s">
        <v>619</v>
      </c>
      <c r="K187" t="s">
        <v>620</v>
      </c>
      <c r="L187">
        <v>1327</v>
      </c>
      <c r="N187">
        <v>1005</v>
      </c>
      <c r="O187" t="s">
        <v>544</v>
      </c>
      <c r="P187" t="s">
        <v>544</v>
      </c>
      <c r="Q187">
        <v>1</v>
      </c>
      <c r="W187">
        <v>0</v>
      </c>
      <c r="X187">
        <v>-1511482806</v>
      </c>
      <c r="Y187">
        <f t="shared" si="75"/>
        <v>0.5</v>
      </c>
      <c r="AA187">
        <v>43.2</v>
      </c>
      <c r="AB187">
        <v>0</v>
      </c>
      <c r="AC187">
        <v>0</v>
      </c>
      <c r="AD187">
        <v>0</v>
      </c>
      <c r="AE187">
        <v>43.2</v>
      </c>
      <c r="AF187">
        <v>0</v>
      </c>
      <c r="AG187">
        <v>0</v>
      </c>
      <c r="AH187">
        <v>0</v>
      </c>
      <c r="AI187">
        <v>1</v>
      </c>
      <c r="AJ187">
        <v>1</v>
      </c>
      <c r="AK187">
        <v>1</v>
      </c>
      <c r="AL187">
        <v>1</v>
      </c>
      <c r="AM187">
        <v>-2</v>
      </c>
      <c r="AN187">
        <v>0</v>
      </c>
      <c r="AO187">
        <v>0</v>
      </c>
      <c r="AP187">
        <v>1</v>
      </c>
      <c r="AQ187">
        <v>1</v>
      </c>
      <c r="AR187">
        <v>0</v>
      </c>
      <c r="AS187" t="s">
        <v>3</v>
      </c>
      <c r="AT187">
        <v>0.5</v>
      </c>
      <c r="AU187" t="s">
        <v>3</v>
      </c>
      <c r="AV187">
        <v>0</v>
      </c>
      <c r="AW187">
        <v>2</v>
      </c>
      <c r="AX187">
        <v>92701553</v>
      </c>
      <c r="AY187">
        <v>1</v>
      </c>
      <c r="AZ187">
        <v>0</v>
      </c>
      <c r="BA187">
        <v>189</v>
      </c>
      <c r="BB187">
        <v>1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21.6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</v>
      </c>
      <c r="BQ187">
        <v>21.6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1</v>
      </c>
      <c r="CV187">
        <v>0</v>
      </c>
      <c r="CW187">
        <v>0</v>
      </c>
      <c r="CX187">
        <f>ROUND(Y187*Source!I174,7)</f>
        <v>0</v>
      </c>
      <c r="CY187">
        <f t="shared" si="79"/>
        <v>43.2</v>
      </c>
      <c r="CZ187">
        <f t="shared" si="80"/>
        <v>43.2</v>
      </c>
      <c r="DA187">
        <f t="shared" si="81"/>
        <v>1</v>
      </c>
      <c r="DB187">
        <f t="shared" si="76"/>
        <v>21.6</v>
      </c>
      <c r="DC187">
        <f t="shared" si="77"/>
        <v>0</v>
      </c>
      <c r="DD187" t="s">
        <v>3</v>
      </c>
      <c r="DE187" t="s">
        <v>3</v>
      </c>
      <c r="DF187">
        <f t="shared" si="84"/>
        <v>0</v>
      </c>
      <c r="DG187">
        <f t="shared" si="82"/>
        <v>0</v>
      </c>
      <c r="DH187">
        <f t="shared" si="54"/>
        <v>0</v>
      </c>
      <c r="DI187">
        <f t="shared" si="55"/>
        <v>0</v>
      </c>
      <c r="DJ187">
        <f t="shared" si="83"/>
        <v>0</v>
      </c>
      <c r="DK187">
        <v>1</v>
      </c>
      <c r="DL187" t="s">
        <v>3</v>
      </c>
      <c r="DM187">
        <v>0</v>
      </c>
      <c r="DN187" t="s">
        <v>3</v>
      </c>
      <c r="DO187">
        <v>0</v>
      </c>
    </row>
    <row r="188" spans="1:119" x14ac:dyDescent="0.2">
      <c r="A188">
        <f>ROW(Source!A174)</f>
        <v>174</v>
      </c>
      <c r="B188">
        <v>92701116</v>
      </c>
      <c r="C188">
        <v>92701530</v>
      </c>
      <c r="D188">
        <v>89484069</v>
      </c>
      <c r="E188">
        <v>117</v>
      </c>
      <c r="F188">
        <v>1</v>
      </c>
      <c r="G188">
        <v>1</v>
      </c>
      <c r="H188">
        <v>3</v>
      </c>
      <c r="I188" t="s">
        <v>270</v>
      </c>
      <c r="J188" t="s">
        <v>3</v>
      </c>
      <c r="K188" t="s">
        <v>271</v>
      </c>
      <c r="L188">
        <v>1339</v>
      </c>
      <c r="N188">
        <v>1007</v>
      </c>
      <c r="O188" t="s">
        <v>113</v>
      </c>
      <c r="P188" t="s">
        <v>113</v>
      </c>
      <c r="Q188">
        <v>1</v>
      </c>
      <c r="W188">
        <v>0</v>
      </c>
      <c r="X188">
        <v>91332301</v>
      </c>
      <c r="Y188">
        <f t="shared" si="75"/>
        <v>1.08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M188">
        <v>0</v>
      </c>
      <c r="AN188">
        <v>0</v>
      </c>
      <c r="AO188">
        <v>0</v>
      </c>
      <c r="AP188">
        <v>1</v>
      </c>
      <c r="AQ188">
        <v>0</v>
      </c>
      <c r="AR188">
        <v>0</v>
      </c>
      <c r="AS188" t="s">
        <v>3</v>
      </c>
      <c r="AT188">
        <v>1.08</v>
      </c>
      <c r="AU188" t="s">
        <v>3</v>
      </c>
      <c r="AV188">
        <v>0</v>
      </c>
      <c r="AW188">
        <v>2</v>
      </c>
      <c r="AX188">
        <v>92701554</v>
      </c>
      <c r="AY188">
        <v>1</v>
      </c>
      <c r="AZ188">
        <v>0</v>
      </c>
      <c r="BA188">
        <v>190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V188">
        <v>0</v>
      </c>
      <c r="CW188">
        <v>0</v>
      </c>
      <c r="CX188">
        <f>ROUND(Y188*Source!I174,7)</f>
        <v>0</v>
      </c>
      <c r="CY188">
        <f t="shared" si="79"/>
        <v>0</v>
      </c>
      <c r="CZ188">
        <f t="shared" si="80"/>
        <v>0</v>
      </c>
      <c r="DA188">
        <f t="shared" si="81"/>
        <v>1</v>
      </c>
      <c r="DB188">
        <f t="shared" si="76"/>
        <v>0</v>
      </c>
      <c r="DC188">
        <f t="shared" si="77"/>
        <v>0</v>
      </c>
      <c r="DD188" t="s">
        <v>3</v>
      </c>
      <c r="DE188" t="s">
        <v>3</v>
      </c>
      <c r="DF188">
        <f t="shared" si="84"/>
        <v>0</v>
      </c>
      <c r="DG188">
        <f t="shared" si="82"/>
        <v>0</v>
      </c>
      <c r="DH188">
        <f t="shared" si="54"/>
        <v>0</v>
      </c>
      <c r="DI188">
        <f t="shared" si="55"/>
        <v>0</v>
      </c>
      <c r="DJ188">
        <f t="shared" si="83"/>
        <v>0</v>
      </c>
      <c r="DK188">
        <v>0</v>
      </c>
      <c r="DL188" t="s">
        <v>3</v>
      </c>
      <c r="DM188">
        <v>0</v>
      </c>
      <c r="DN188" t="s">
        <v>3</v>
      </c>
      <c r="DO188">
        <v>0</v>
      </c>
    </row>
    <row r="189" spans="1:119" x14ac:dyDescent="0.2">
      <c r="A189">
        <f>ROW(Source!A177)</f>
        <v>177</v>
      </c>
      <c r="B189">
        <v>92701116</v>
      </c>
      <c r="C189">
        <v>92701557</v>
      </c>
      <c r="D189">
        <v>89480531</v>
      </c>
      <c r="E189">
        <v>117</v>
      </c>
      <c r="F189">
        <v>1</v>
      </c>
      <c r="G189">
        <v>1</v>
      </c>
      <c r="H189">
        <v>1</v>
      </c>
      <c r="I189" t="s">
        <v>413</v>
      </c>
      <c r="J189" t="s">
        <v>3</v>
      </c>
      <c r="K189" t="s">
        <v>414</v>
      </c>
      <c r="L189">
        <v>1191</v>
      </c>
      <c r="N189">
        <v>1013</v>
      </c>
      <c r="O189" t="s">
        <v>400</v>
      </c>
      <c r="P189" t="s">
        <v>400</v>
      </c>
      <c r="Q189">
        <v>1</v>
      </c>
      <c r="W189">
        <v>0</v>
      </c>
      <c r="X189">
        <v>1522950421</v>
      </c>
      <c r="Y189">
        <f>(AT189*ROUND((0.35+1),7))</f>
        <v>2.9700000000000006</v>
      </c>
      <c r="AA189">
        <v>0</v>
      </c>
      <c r="AB189">
        <v>0</v>
      </c>
      <c r="AC189">
        <v>0</v>
      </c>
      <c r="AD189">
        <v>743.6</v>
      </c>
      <c r="AE189">
        <v>0</v>
      </c>
      <c r="AF189">
        <v>0</v>
      </c>
      <c r="AG189">
        <v>0</v>
      </c>
      <c r="AH189">
        <v>743.6</v>
      </c>
      <c r="AI189">
        <v>1</v>
      </c>
      <c r="AJ189">
        <v>1</v>
      </c>
      <c r="AK189">
        <v>1</v>
      </c>
      <c r="AL189">
        <v>1</v>
      </c>
      <c r="AM189">
        <v>-2</v>
      </c>
      <c r="AN189">
        <v>0</v>
      </c>
      <c r="AO189">
        <v>0</v>
      </c>
      <c r="AP189">
        <v>1</v>
      </c>
      <c r="AQ189">
        <v>1</v>
      </c>
      <c r="AR189">
        <v>0</v>
      </c>
      <c r="AS189" t="s">
        <v>3</v>
      </c>
      <c r="AT189">
        <v>2.2000000000000002</v>
      </c>
      <c r="AU189" t="s">
        <v>131</v>
      </c>
      <c r="AV189">
        <v>1</v>
      </c>
      <c r="AW189">
        <v>2</v>
      </c>
      <c r="AX189">
        <v>92701569</v>
      </c>
      <c r="AY189">
        <v>1</v>
      </c>
      <c r="AZ189">
        <v>0</v>
      </c>
      <c r="BA189">
        <v>191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1635.92</v>
      </c>
      <c r="BN189">
        <v>2.2000000000000002</v>
      </c>
      <c r="BO189">
        <v>0</v>
      </c>
      <c r="BP189">
        <v>1</v>
      </c>
      <c r="BQ189">
        <v>0</v>
      </c>
      <c r="BR189">
        <v>0</v>
      </c>
      <c r="BS189">
        <v>0</v>
      </c>
      <c r="BT189">
        <v>2208.4920000000002</v>
      </c>
      <c r="BU189">
        <v>2.97</v>
      </c>
      <c r="BV189">
        <v>0</v>
      </c>
      <c r="BW189">
        <v>1</v>
      </c>
      <c r="CU189">
        <f>ROUND(AT189*Source!I177*AH189*AL189,2)</f>
        <v>817.96</v>
      </c>
      <c r="CV189">
        <f>ROUND(Y189*Source!I177,7)</f>
        <v>1.4850000000000001</v>
      </c>
      <c r="CW189">
        <v>0</v>
      </c>
      <c r="CX189">
        <f>ROUND(Y189*Source!I177,7)</f>
        <v>1.4850000000000001</v>
      </c>
      <c r="CY189">
        <f>AD189</f>
        <v>743.6</v>
      </c>
      <c r="CZ189">
        <f>AH189</f>
        <v>743.6</v>
      </c>
      <c r="DA189">
        <f>AL189</f>
        <v>1</v>
      </c>
      <c r="DB189">
        <f>ROUND((ROUND(AT189*CZ189,2)*ROUND((0.35+1),7)),6)</f>
        <v>2208.4920000000002</v>
      </c>
      <c r="DC189">
        <f>ROUND((ROUND(AT189*AG189,2)*ROUND((0.35+1),7)),6)</f>
        <v>0</v>
      </c>
      <c r="DD189" t="s">
        <v>3</v>
      </c>
      <c r="DE189" t="s">
        <v>3</v>
      </c>
      <c r="DF189">
        <f t="shared" si="84"/>
        <v>0</v>
      </c>
      <c r="DG189">
        <f t="shared" si="82"/>
        <v>0</v>
      </c>
      <c r="DH189">
        <f t="shared" si="54"/>
        <v>0</v>
      </c>
      <c r="DI189">
        <f t="shared" si="55"/>
        <v>1104.25</v>
      </c>
      <c r="DJ189">
        <f>DI189</f>
        <v>1104.25</v>
      </c>
      <c r="DK189">
        <v>1</v>
      </c>
      <c r="DL189" t="s">
        <v>3</v>
      </c>
      <c r="DM189">
        <v>0</v>
      </c>
      <c r="DN189" t="s">
        <v>3</v>
      </c>
      <c r="DO189">
        <v>0</v>
      </c>
    </row>
    <row r="190" spans="1:119" x14ac:dyDescent="0.2">
      <c r="A190">
        <f>ROW(Source!A177)</f>
        <v>177</v>
      </c>
      <c r="B190">
        <v>92701116</v>
      </c>
      <c r="C190">
        <v>92701557</v>
      </c>
      <c r="D190">
        <v>89480695</v>
      </c>
      <c r="E190">
        <v>117</v>
      </c>
      <c r="F190">
        <v>1</v>
      </c>
      <c r="G190">
        <v>1</v>
      </c>
      <c r="H190">
        <v>1</v>
      </c>
      <c r="I190" t="s">
        <v>415</v>
      </c>
      <c r="J190" t="s">
        <v>3</v>
      </c>
      <c r="K190" t="s">
        <v>416</v>
      </c>
      <c r="L190">
        <v>1191</v>
      </c>
      <c r="N190">
        <v>1013</v>
      </c>
      <c r="O190" t="s">
        <v>400</v>
      </c>
      <c r="P190" t="s">
        <v>400</v>
      </c>
      <c r="Q190">
        <v>1</v>
      </c>
      <c r="W190">
        <v>0</v>
      </c>
      <c r="X190">
        <v>-1417349443</v>
      </c>
      <c r="Y190">
        <f>(AT190*ROUND((0.35+1),7))</f>
        <v>0.33750000000000002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1</v>
      </c>
      <c r="AK190">
        <v>1</v>
      </c>
      <c r="AL190">
        <v>1</v>
      </c>
      <c r="AM190">
        <v>-2</v>
      </c>
      <c r="AN190">
        <v>0</v>
      </c>
      <c r="AO190">
        <v>0</v>
      </c>
      <c r="AP190">
        <v>1</v>
      </c>
      <c r="AQ190">
        <v>1</v>
      </c>
      <c r="AR190">
        <v>0</v>
      </c>
      <c r="AS190" t="s">
        <v>3</v>
      </c>
      <c r="AT190">
        <v>0.25</v>
      </c>
      <c r="AU190" t="s">
        <v>131</v>
      </c>
      <c r="AV190">
        <v>2</v>
      </c>
      <c r="AW190">
        <v>2</v>
      </c>
      <c r="AX190">
        <v>92701570</v>
      </c>
      <c r="AY190">
        <v>1</v>
      </c>
      <c r="AZ190">
        <v>0</v>
      </c>
      <c r="BA190">
        <v>192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V190">
        <v>0</v>
      </c>
      <c r="CW190">
        <v>0</v>
      </c>
      <c r="CX190">
        <f>ROUND(Y190*Source!I177,7)</f>
        <v>0.16875000000000001</v>
      </c>
      <c r="CY190">
        <f>AD190</f>
        <v>0</v>
      </c>
      <c r="CZ190">
        <f>AH190</f>
        <v>0</v>
      </c>
      <c r="DA190">
        <f>AL190</f>
        <v>1</v>
      </c>
      <c r="DB190">
        <f>ROUND((ROUND(AT190*CZ190,2)*ROUND((0.35+1),7)),6)</f>
        <v>0</v>
      </c>
      <c r="DC190">
        <f>ROUND((ROUND(AT190*AG190,2)*ROUND((0.35+1),7)),6)</f>
        <v>0</v>
      </c>
      <c r="DD190" t="s">
        <v>3</v>
      </c>
      <c r="DE190" t="s">
        <v>3</v>
      </c>
      <c r="DF190">
        <f t="shared" si="84"/>
        <v>0</v>
      </c>
      <c r="DG190">
        <f t="shared" si="82"/>
        <v>0</v>
      </c>
      <c r="DH190">
        <f t="shared" si="54"/>
        <v>0</v>
      </c>
      <c r="DI190">
        <f t="shared" si="55"/>
        <v>0</v>
      </c>
      <c r="DJ190">
        <f>DI190</f>
        <v>0</v>
      </c>
      <c r="DK190">
        <v>0</v>
      </c>
      <c r="DL190" t="s">
        <v>3</v>
      </c>
      <c r="DM190">
        <v>0</v>
      </c>
      <c r="DN190" t="s">
        <v>3</v>
      </c>
      <c r="DO190">
        <v>0</v>
      </c>
    </row>
    <row r="191" spans="1:119" x14ac:dyDescent="0.2">
      <c r="A191">
        <f>ROW(Source!A177)</f>
        <v>177</v>
      </c>
      <c r="B191">
        <v>92701116</v>
      </c>
      <c r="C191">
        <v>92701557</v>
      </c>
      <c r="D191">
        <v>89488079</v>
      </c>
      <c r="E191">
        <v>1</v>
      </c>
      <c r="F191">
        <v>1</v>
      </c>
      <c r="G191">
        <v>1</v>
      </c>
      <c r="H191">
        <v>2</v>
      </c>
      <c r="I191" t="s">
        <v>417</v>
      </c>
      <c r="J191" t="s">
        <v>418</v>
      </c>
      <c r="K191" t="s">
        <v>419</v>
      </c>
      <c r="L191">
        <v>1368</v>
      </c>
      <c r="N191">
        <v>1011</v>
      </c>
      <c r="O191" t="s">
        <v>420</v>
      </c>
      <c r="P191" t="s">
        <v>420</v>
      </c>
      <c r="Q191">
        <v>1</v>
      </c>
      <c r="W191">
        <v>0</v>
      </c>
      <c r="X191">
        <v>-849950259</v>
      </c>
      <c r="Y191">
        <f>(AT191*ROUND((0.35+1),7))</f>
        <v>0.33750000000000002</v>
      </c>
      <c r="AA191">
        <v>0</v>
      </c>
      <c r="AB191">
        <v>643.29</v>
      </c>
      <c r="AC191">
        <v>722.05</v>
      </c>
      <c r="AD191">
        <v>0</v>
      </c>
      <c r="AE191">
        <v>0</v>
      </c>
      <c r="AF191">
        <v>643.29</v>
      </c>
      <c r="AG191">
        <v>722.05</v>
      </c>
      <c r="AH191">
        <v>0</v>
      </c>
      <c r="AI191">
        <v>1</v>
      </c>
      <c r="AJ191">
        <v>1</v>
      </c>
      <c r="AK191">
        <v>1</v>
      </c>
      <c r="AL191">
        <v>1</v>
      </c>
      <c r="AM191">
        <v>-2</v>
      </c>
      <c r="AN191">
        <v>0</v>
      </c>
      <c r="AO191">
        <v>0</v>
      </c>
      <c r="AP191">
        <v>1</v>
      </c>
      <c r="AQ191">
        <v>1</v>
      </c>
      <c r="AR191">
        <v>0</v>
      </c>
      <c r="AS191" t="s">
        <v>3</v>
      </c>
      <c r="AT191">
        <v>0.25</v>
      </c>
      <c r="AU191" t="s">
        <v>131</v>
      </c>
      <c r="AV191">
        <v>1</v>
      </c>
      <c r="AW191">
        <v>2</v>
      </c>
      <c r="AX191">
        <v>92701571</v>
      </c>
      <c r="AY191">
        <v>1</v>
      </c>
      <c r="AZ191">
        <v>0</v>
      </c>
      <c r="BA191">
        <v>193</v>
      </c>
      <c r="BB191">
        <v>1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160.82249999999999</v>
      </c>
      <c r="BL191">
        <v>180.51249999999999</v>
      </c>
      <c r="BM191">
        <v>0</v>
      </c>
      <c r="BN191">
        <v>0</v>
      </c>
      <c r="BO191">
        <v>0.25</v>
      </c>
      <c r="BP191">
        <v>1</v>
      </c>
      <c r="BQ191">
        <v>0</v>
      </c>
      <c r="BR191">
        <v>217.110375</v>
      </c>
      <c r="BS191">
        <v>243.69187500000001</v>
      </c>
      <c r="BT191">
        <v>0</v>
      </c>
      <c r="BU191">
        <v>0</v>
      </c>
      <c r="BV191">
        <v>0.33750000000000002</v>
      </c>
      <c r="BW191">
        <v>1</v>
      </c>
      <c r="CV191">
        <v>0</v>
      </c>
      <c r="CW191">
        <f>ROUND(Y191*Source!I177*DO191,7)</f>
        <v>0.16875000000000001</v>
      </c>
      <c r="CX191">
        <f>ROUND(Y191*Source!I177,7)</f>
        <v>0.16875000000000001</v>
      </c>
      <c r="CY191">
        <f>AB191</f>
        <v>643.29</v>
      </c>
      <c r="CZ191">
        <f>AF191</f>
        <v>643.29</v>
      </c>
      <c r="DA191">
        <f>AJ191</f>
        <v>1</v>
      </c>
      <c r="DB191">
        <f>ROUND((ROUND(AT191*CZ191,2)*ROUND((0.35+1),7)),6)</f>
        <v>217.107</v>
      </c>
      <c r="DC191">
        <f>ROUND((ROUND(AT191*AG191,2)*ROUND((0.35+1),7)),6)</f>
        <v>243.6885</v>
      </c>
      <c r="DD191" t="s">
        <v>3</v>
      </c>
      <c r="DE191" t="s">
        <v>3</v>
      </c>
      <c r="DF191">
        <f t="shared" si="84"/>
        <v>0</v>
      </c>
      <c r="DG191">
        <f t="shared" si="82"/>
        <v>108.56</v>
      </c>
      <c r="DH191">
        <f t="shared" si="54"/>
        <v>121.85</v>
      </c>
      <c r="DI191">
        <f t="shared" si="55"/>
        <v>0</v>
      </c>
      <c r="DJ191">
        <f>DG191+DH191</f>
        <v>230.41</v>
      </c>
      <c r="DK191">
        <v>1</v>
      </c>
      <c r="DL191" t="s">
        <v>421</v>
      </c>
      <c r="DM191">
        <v>4</v>
      </c>
      <c r="DN191" t="s">
        <v>400</v>
      </c>
      <c r="DO191">
        <v>1</v>
      </c>
    </row>
    <row r="192" spans="1:119" x14ac:dyDescent="0.2">
      <c r="A192">
        <f>ROW(Source!A177)</f>
        <v>177</v>
      </c>
      <c r="B192">
        <v>92701116</v>
      </c>
      <c r="C192">
        <v>92701557</v>
      </c>
      <c r="D192">
        <v>89488828</v>
      </c>
      <c r="E192">
        <v>1</v>
      </c>
      <c r="F192">
        <v>1</v>
      </c>
      <c r="G192">
        <v>1</v>
      </c>
      <c r="H192">
        <v>2</v>
      </c>
      <c r="I192" t="s">
        <v>467</v>
      </c>
      <c r="J192" t="s">
        <v>468</v>
      </c>
      <c r="K192" t="s">
        <v>469</v>
      </c>
      <c r="L192">
        <v>1368</v>
      </c>
      <c r="N192">
        <v>1011</v>
      </c>
      <c r="O192" t="s">
        <v>420</v>
      </c>
      <c r="P192" t="s">
        <v>420</v>
      </c>
      <c r="Q192">
        <v>1</v>
      </c>
      <c r="W192">
        <v>0</v>
      </c>
      <c r="X192">
        <v>1277503555</v>
      </c>
      <c r="Y192">
        <f>(AT192*ROUND((0.35+1),7))</f>
        <v>0.52650000000000008</v>
      </c>
      <c r="AA192">
        <v>0</v>
      </c>
      <c r="AB192">
        <v>31.02</v>
      </c>
      <c r="AC192">
        <v>0</v>
      </c>
      <c r="AD192">
        <v>0</v>
      </c>
      <c r="AE192">
        <v>0</v>
      </c>
      <c r="AF192">
        <v>21.39</v>
      </c>
      <c r="AG192">
        <v>0</v>
      </c>
      <c r="AH192">
        <v>0</v>
      </c>
      <c r="AI192">
        <v>1</v>
      </c>
      <c r="AJ192">
        <v>1.45</v>
      </c>
      <c r="AK192">
        <v>1</v>
      </c>
      <c r="AL192">
        <v>1</v>
      </c>
      <c r="AM192">
        <v>2</v>
      </c>
      <c r="AN192">
        <v>0</v>
      </c>
      <c r="AO192">
        <v>0</v>
      </c>
      <c r="AP192">
        <v>1</v>
      </c>
      <c r="AQ192">
        <v>1</v>
      </c>
      <c r="AR192">
        <v>0</v>
      </c>
      <c r="AS192" t="s">
        <v>3</v>
      </c>
      <c r="AT192">
        <v>0.39</v>
      </c>
      <c r="AU192" t="s">
        <v>131</v>
      </c>
      <c r="AV192">
        <v>1</v>
      </c>
      <c r="AW192">
        <v>2</v>
      </c>
      <c r="AX192">
        <v>92701572</v>
      </c>
      <c r="AY192">
        <v>1</v>
      </c>
      <c r="AZ192">
        <v>0</v>
      </c>
      <c r="BA192">
        <v>194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8.3421000000000003</v>
      </c>
      <c r="BL192">
        <v>0</v>
      </c>
      <c r="BM192">
        <v>0</v>
      </c>
      <c r="BN192">
        <v>0</v>
      </c>
      <c r="BO192">
        <v>0</v>
      </c>
      <c r="BP192">
        <v>1</v>
      </c>
      <c r="BQ192">
        <v>0</v>
      </c>
      <c r="BR192">
        <v>11.261835</v>
      </c>
      <c r="BS192">
        <v>0</v>
      </c>
      <c r="BT192">
        <v>0</v>
      </c>
      <c r="BU192">
        <v>0</v>
      </c>
      <c r="BV192">
        <v>0</v>
      </c>
      <c r="BW192">
        <v>1</v>
      </c>
      <c r="CV192">
        <v>0</v>
      </c>
      <c r="CW192">
        <f>ROUND(Y192*Source!I177*DO192,7)</f>
        <v>0</v>
      </c>
      <c r="CX192">
        <f>ROUND(Y192*Source!I177,7)</f>
        <v>0.26324999999999998</v>
      </c>
      <c r="CY192">
        <f>AB192</f>
        <v>31.02</v>
      </c>
      <c r="CZ192">
        <f>AF192</f>
        <v>21.39</v>
      </c>
      <c r="DA192">
        <f>AJ192</f>
        <v>1.45</v>
      </c>
      <c r="DB192">
        <f>ROUND((ROUND(AT192*CZ192,2)*ROUND((0.35+1),7)),6)</f>
        <v>11.259</v>
      </c>
      <c r="DC192">
        <f>ROUND((ROUND(AT192*AG192,2)*ROUND((0.35+1),7)),6)</f>
        <v>0</v>
      </c>
      <c r="DD192" t="s">
        <v>3</v>
      </c>
      <c r="DE192" t="s">
        <v>3</v>
      </c>
      <c r="DF192">
        <f t="shared" si="84"/>
        <v>0</v>
      </c>
      <c r="DG192">
        <f>ROUND(ROUND(AF192*AJ192,2)*CX192,2)</f>
        <v>8.17</v>
      </c>
      <c r="DH192">
        <f t="shared" si="54"/>
        <v>0</v>
      </c>
      <c r="DI192">
        <f t="shared" si="55"/>
        <v>0</v>
      </c>
      <c r="DJ192">
        <f>DG192+DH192</f>
        <v>8.17</v>
      </c>
      <c r="DK192">
        <v>0</v>
      </c>
      <c r="DL192" t="s">
        <v>3</v>
      </c>
      <c r="DM192">
        <v>0</v>
      </c>
      <c r="DN192" t="s">
        <v>3</v>
      </c>
      <c r="DO192">
        <v>0</v>
      </c>
    </row>
    <row r="193" spans="1:119" x14ac:dyDescent="0.2">
      <c r="A193">
        <f>ROW(Source!A177)</f>
        <v>177</v>
      </c>
      <c r="B193">
        <v>92701116</v>
      </c>
      <c r="C193">
        <v>92701557</v>
      </c>
      <c r="D193">
        <v>89555077</v>
      </c>
      <c r="E193">
        <v>1</v>
      </c>
      <c r="F193">
        <v>1</v>
      </c>
      <c r="G193">
        <v>1</v>
      </c>
      <c r="H193">
        <v>3</v>
      </c>
      <c r="I193" t="s">
        <v>470</v>
      </c>
      <c r="J193" t="s">
        <v>471</v>
      </c>
      <c r="K193" t="s">
        <v>472</v>
      </c>
      <c r="L193">
        <v>1301</v>
      </c>
      <c r="N193">
        <v>1003</v>
      </c>
      <c r="O193" t="s">
        <v>187</v>
      </c>
      <c r="P193" t="s">
        <v>187</v>
      </c>
      <c r="Q193">
        <v>1</v>
      </c>
      <c r="W193">
        <v>0</v>
      </c>
      <c r="X193">
        <v>936606361</v>
      </c>
      <c r="Y193">
        <f t="shared" ref="Y193:Y199" si="85">AT193</f>
        <v>15</v>
      </c>
      <c r="AA193">
        <v>62.64</v>
      </c>
      <c r="AB193">
        <v>0</v>
      </c>
      <c r="AC193">
        <v>0</v>
      </c>
      <c r="AD193">
        <v>0</v>
      </c>
      <c r="AE193">
        <v>40.94</v>
      </c>
      <c r="AF193">
        <v>0</v>
      </c>
      <c r="AG193">
        <v>0</v>
      </c>
      <c r="AH193">
        <v>0</v>
      </c>
      <c r="AI193">
        <v>1.53</v>
      </c>
      <c r="AJ193">
        <v>1</v>
      </c>
      <c r="AK193">
        <v>1</v>
      </c>
      <c r="AL193">
        <v>1</v>
      </c>
      <c r="AM193">
        <v>2</v>
      </c>
      <c r="AN193">
        <v>0</v>
      </c>
      <c r="AO193">
        <v>0</v>
      </c>
      <c r="AP193">
        <v>1</v>
      </c>
      <c r="AQ193">
        <v>1</v>
      </c>
      <c r="AR193">
        <v>0</v>
      </c>
      <c r="AS193" t="s">
        <v>3</v>
      </c>
      <c r="AT193">
        <v>15</v>
      </c>
      <c r="AU193" t="s">
        <v>3</v>
      </c>
      <c r="AV193">
        <v>0</v>
      </c>
      <c r="AW193">
        <v>2</v>
      </c>
      <c r="AX193">
        <v>92701573</v>
      </c>
      <c r="AY193">
        <v>1</v>
      </c>
      <c r="AZ193">
        <v>0</v>
      </c>
      <c r="BA193">
        <v>195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614.09999999999991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1</v>
      </c>
      <c r="BQ193">
        <v>614.09999999999991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1</v>
      </c>
      <c r="CV193">
        <v>0</v>
      </c>
      <c r="CW193">
        <v>0</v>
      </c>
      <c r="CX193">
        <f>ROUND(Y193*Source!I177,7)</f>
        <v>7.5</v>
      </c>
      <c r="CY193">
        <f t="shared" ref="CY193:CY199" si="86">AA193</f>
        <v>62.64</v>
      </c>
      <c r="CZ193">
        <f t="shared" ref="CZ193:CZ199" si="87">AE193</f>
        <v>40.94</v>
      </c>
      <c r="DA193">
        <f t="shared" ref="DA193:DA199" si="88">AI193</f>
        <v>1.53</v>
      </c>
      <c r="DB193">
        <f t="shared" ref="DB193:DB199" si="89">ROUND(ROUND(AT193*CZ193,2),6)</f>
        <v>614.1</v>
      </c>
      <c r="DC193">
        <f t="shared" ref="DC193:DC199" si="90">ROUND(ROUND(AT193*AG193,2),6)</f>
        <v>0</v>
      </c>
      <c r="DD193" t="s">
        <v>3</v>
      </c>
      <c r="DE193" t="s">
        <v>3</v>
      </c>
      <c r="DF193">
        <f t="shared" ref="DF193:DF199" si="91">ROUND(ROUND(AE193*AI193,2)*CX193,2)</f>
        <v>469.8</v>
      </c>
      <c r="DG193">
        <f t="shared" ref="DG193:DG200" si="92">ROUND(ROUND(AF193,2)*CX193,2)</f>
        <v>0</v>
      </c>
      <c r="DH193">
        <f t="shared" ref="DH193:DH257" si="93">ROUND(ROUND(AG193,2)*CX193,2)</f>
        <v>0</v>
      </c>
      <c r="DI193">
        <f t="shared" ref="DI193:DI257" si="94">ROUND(ROUND(AH193,2)*CX193,2)</f>
        <v>0</v>
      </c>
      <c r="DJ193">
        <f t="shared" ref="DJ193:DJ199" si="95">DF193</f>
        <v>469.8</v>
      </c>
      <c r="DK193">
        <v>0</v>
      </c>
      <c r="DL193" t="s">
        <v>3</v>
      </c>
      <c r="DM193">
        <v>0</v>
      </c>
      <c r="DN193" t="s">
        <v>3</v>
      </c>
      <c r="DO193">
        <v>0</v>
      </c>
    </row>
    <row r="194" spans="1:119" x14ac:dyDescent="0.2">
      <c r="A194">
        <f>ROW(Source!A177)</f>
        <v>177</v>
      </c>
      <c r="B194">
        <v>92701116</v>
      </c>
      <c r="C194">
        <v>92701557</v>
      </c>
      <c r="D194">
        <v>89565002</v>
      </c>
      <c r="E194">
        <v>1</v>
      </c>
      <c r="F194">
        <v>1</v>
      </c>
      <c r="G194">
        <v>1</v>
      </c>
      <c r="H194">
        <v>3</v>
      </c>
      <c r="I194" t="s">
        <v>473</v>
      </c>
      <c r="J194" t="s">
        <v>474</v>
      </c>
      <c r="K194" t="s">
        <v>475</v>
      </c>
      <c r="L194">
        <v>1346</v>
      </c>
      <c r="N194">
        <v>1009</v>
      </c>
      <c r="O194" t="s">
        <v>223</v>
      </c>
      <c r="P194" t="s">
        <v>223</v>
      </c>
      <c r="Q194">
        <v>1</v>
      </c>
      <c r="W194">
        <v>0</v>
      </c>
      <c r="X194">
        <v>1993708805</v>
      </c>
      <c r="Y194">
        <f t="shared" si="85"/>
        <v>3.3000000000000002E-2</v>
      </c>
      <c r="AA194">
        <v>362.21</v>
      </c>
      <c r="AB194">
        <v>0</v>
      </c>
      <c r="AC194">
        <v>0</v>
      </c>
      <c r="AD194">
        <v>0</v>
      </c>
      <c r="AE194">
        <v>329.28</v>
      </c>
      <c r="AF194">
        <v>0</v>
      </c>
      <c r="AG194">
        <v>0</v>
      </c>
      <c r="AH194">
        <v>0</v>
      </c>
      <c r="AI194">
        <v>1.1000000000000001</v>
      </c>
      <c r="AJ194">
        <v>1</v>
      </c>
      <c r="AK194">
        <v>1</v>
      </c>
      <c r="AL194">
        <v>1</v>
      </c>
      <c r="AM194">
        <v>2</v>
      </c>
      <c r="AN194">
        <v>0</v>
      </c>
      <c r="AO194">
        <v>0</v>
      </c>
      <c r="AP194">
        <v>1</v>
      </c>
      <c r="AQ194">
        <v>1</v>
      </c>
      <c r="AR194">
        <v>0</v>
      </c>
      <c r="AS194" t="s">
        <v>3</v>
      </c>
      <c r="AT194">
        <v>3.3000000000000002E-2</v>
      </c>
      <c r="AU194" t="s">
        <v>3</v>
      </c>
      <c r="AV194">
        <v>0</v>
      </c>
      <c r="AW194">
        <v>2</v>
      </c>
      <c r="AX194">
        <v>92701574</v>
      </c>
      <c r="AY194">
        <v>1</v>
      </c>
      <c r="AZ194">
        <v>0</v>
      </c>
      <c r="BA194">
        <v>196</v>
      </c>
      <c r="BB194">
        <v>1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10.866239999999999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1</v>
      </c>
      <c r="BQ194">
        <v>10.866239999999999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1</v>
      </c>
      <c r="CV194">
        <v>0</v>
      </c>
      <c r="CW194">
        <v>0</v>
      </c>
      <c r="CX194">
        <f>ROUND(Y194*Source!I177,7)</f>
        <v>1.6500000000000001E-2</v>
      </c>
      <c r="CY194">
        <f t="shared" si="86"/>
        <v>362.21</v>
      </c>
      <c r="CZ194">
        <f t="shared" si="87"/>
        <v>329.28</v>
      </c>
      <c r="DA194">
        <f t="shared" si="88"/>
        <v>1.1000000000000001</v>
      </c>
      <c r="DB194">
        <f t="shared" si="89"/>
        <v>10.87</v>
      </c>
      <c r="DC194">
        <f t="shared" si="90"/>
        <v>0</v>
      </c>
      <c r="DD194" t="s">
        <v>3</v>
      </c>
      <c r="DE194" t="s">
        <v>3</v>
      </c>
      <c r="DF194">
        <f t="shared" si="91"/>
        <v>5.98</v>
      </c>
      <c r="DG194">
        <f t="shared" si="92"/>
        <v>0</v>
      </c>
      <c r="DH194">
        <f t="shared" si="93"/>
        <v>0</v>
      </c>
      <c r="DI194">
        <f t="shared" si="94"/>
        <v>0</v>
      </c>
      <c r="DJ194">
        <f t="shared" si="95"/>
        <v>5.98</v>
      </c>
      <c r="DK194">
        <v>0</v>
      </c>
      <c r="DL194" t="s">
        <v>3</v>
      </c>
      <c r="DM194">
        <v>0</v>
      </c>
      <c r="DN194" t="s">
        <v>3</v>
      </c>
      <c r="DO194">
        <v>0</v>
      </c>
    </row>
    <row r="195" spans="1:119" x14ac:dyDescent="0.2">
      <c r="A195">
        <f>ROW(Source!A177)</f>
        <v>177</v>
      </c>
      <c r="B195">
        <v>92701116</v>
      </c>
      <c r="C195">
        <v>92701557</v>
      </c>
      <c r="D195">
        <v>89567368</v>
      </c>
      <c r="E195">
        <v>1</v>
      </c>
      <c r="F195">
        <v>1</v>
      </c>
      <c r="G195">
        <v>1</v>
      </c>
      <c r="H195">
        <v>3</v>
      </c>
      <c r="I195" t="s">
        <v>476</v>
      </c>
      <c r="J195" t="s">
        <v>477</v>
      </c>
      <c r="K195" t="s">
        <v>478</v>
      </c>
      <c r="L195">
        <v>1425</v>
      </c>
      <c r="N195">
        <v>1013</v>
      </c>
      <c r="O195" t="s">
        <v>21</v>
      </c>
      <c r="P195" t="s">
        <v>21</v>
      </c>
      <c r="Q195">
        <v>1</v>
      </c>
      <c r="W195">
        <v>0</v>
      </c>
      <c r="X195">
        <v>-1999359208</v>
      </c>
      <c r="Y195">
        <f t="shared" si="85"/>
        <v>0.3</v>
      </c>
      <c r="AA195">
        <v>315.68</v>
      </c>
      <c r="AB195">
        <v>0</v>
      </c>
      <c r="AC195">
        <v>0</v>
      </c>
      <c r="AD195">
        <v>0</v>
      </c>
      <c r="AE195">
        <v>237.35</v>
      </c>
      <c r="AF195">
        <v>0</v>
      </c>
      <c r="AG195">
        <v>0</v>
      </c>
      <c r="AH195">
        <v>0</v>
      </c>
      <c r="AI195">
        <v>1.33</v>
      </c>
      <c r="AJ195">
        <v>1</v>
      </c>
      <c r="AK195">
        <v>1</v>
      </c>
      <c r="AL195">
        <v>1</v>
      </c>
      <c r="AM195">
        <v>2</v>
      </c>
      <c r="AN195">
        <v>0</v>
      </c>
      <c r="AO195">
        <v>0</v>
      </c>
      <c r="AP195">
        <v>1</v>
      </c>
      <c r="AQ195">
        <v>1</v>
      </c>
      <c r="AR195">
        <v>0</v>
      </c>
      <c r="AS195" t="s">
        <v>3</v>
      </c>
      <c r="AT195">
        <v>0.3</v>
      </c>
      <c r="AU195" t="s">
        <v>3</v>
      </c>
      <c r="AV195">
        <v>0</v>
      </c>
      <c r="AW195">
        <v>2</v>
      </c>
      <c r="AX195">
        <v>92701575</v>
      </c>
      <c r="AY195">
        <v>1</v>
      </c>
      <c r="AZ195">
        <v>0</v>
      </c>
      <c r="BA195">
        <v>197</v>
      </c>
      <c r="BB195">
        <v>1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71.204999999999998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1</v>
      </c>
      <c r="BQ195">
        <v>71.204999999999998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1</v>
      </c>
      <c r="CV195">
        <v>0</v>
      </c>
      <c r="CW195">
        <v>0</v>
      </c>
      <c r="CX195">
        <f>ROUND(Y195*Source!I177,7)</f>
        <v>0.15</v>
      </c>
      <c r="CY195">
        <f t="shared" si="86"/>
        <v>315.68</v>
      </c>
      <c r="CZ195">
        <f t="shared" si="87"/>
        <v>237.35</v>
      </c>
      <c r="DA195">
        <f t="shared" si="88"/>
        <v>1.33</v>
      </c>
      <c r="DB195">
        <f t="shared" si="89"/>
        <v>71.209999999999994</v>
      </c>
      <c r="DC195">
        <f t="shared" si="90"/>
        <v>0</v>
      </c>
      <c r="DD195" t="s">
        <v>3</v>
      </c>
      <c r="DE195" t="s">
        <v>3</v>
      </c>
      <c r="DF195">
        <f t="shared" si="91"/>
        <v>47.35</v>
      </c>
      <c r="DG195">
        <f t="shared" si="92"/>
        <v>0</v>
      </c>
      <c r="DH195">
        <f t="shared" si="93"/>
        <v>0</v>
      </c>
      <c r="DI195">
        <f t="shared" si="94"/>
        <v>0</v>
      </c>
      <c r="DJ195">
        <f t="shared" si="95"/>
        <v>47.35</v>
      </c>
      <c r="DK195">
        <v>0</v>
      </c>
      <c r="DL195" t="s">
        <v>3</v>
      </c>
      <c r="DM195">
        <v>0</v>
      </c>
      <c r="DN195" t="s">
        <v>3</v>
      </c>
      <c r="DO195">
        <v>0</v>
      </c>
    </row>
    <row r="196" spans="1:119" x14ac:dyDescent="0.2">
      <c r="A196">
        <f>ROW(Source!A177)</f>
        <v>177</v>
      </c>
      <c r="B196">
        <v>92701116</v>
      </c>
      <c r="C196">
        <v>92701557</v>
      </c>
      <c r="D196">
        <v>89568241</v>
      </c>
      <c r="E196">
        <v>1</v>
      </c>
      <c r="F196">
        <v>1</v>
      </c>
      <c r="G196">
        <v>1</v>
      </c>
      <c r="H196">
        <v>3</v>
      </c>
      <c r="I196" t="s">
        <v>196</v>
      </c>
      <c r="J196" t="s">
        <v>198</v>
      </c>
      <c r="K196" t="s">
        <v>197</v>
      </c>
      <c r="L196">
        <v>1301</v>
      </c>
      <c r="N196">
        <v>1003</v>
      </c>
      <c r="O196" t="s">
        <v>187</v>
      </c>
      <c r="P196" t="s">
        <v>187</v>
      </c>
      <c r="Q196">
        <v>1</v>
      </c>
      <c r="W196">
        <v>0</v>
      </c>
      <c r="X196">
        <v>2111467863</v>
      </c>
      <c r="Y196">
        <f t="shared" si="85"/>
        <v>11</v>
      </c>
      <c r="AA196">
        <v>3844.11</v>
      </c>
      <c r="AB196">
        <v>0</v>
      </c>
      <c r="AC196">
        <v>0</v>
      </c>
      <c r="AD196">
        <v>0</v>
      </c>
      <c r="AE196">
        <v>2826.55</v>
      </c>
      <c r="AF196">
        <v>0</v>
      </c>
      <c r="AG196">
        <v>0</v>
      </c>
      <c r="AH196">
        <v>0</v>
      </c>
      <c r="AI196">
        <v>1.36</v>
      </c>
      <c r="AJ196">
        <v>1</v>
      </c>
      <c r="AK196">
        <v>1</v>
      </c>
      <c r="AL196">
        <v>1</v>
      </c>
      <c r="AM196">
        <v>0</v>
      </c>
      <c r="AN196">
        <v>0</v>
      </c>
      <c r="AO196">
        <v>0</v>
      </c>
      <c r="AP196">
        <v>1</v>
      </c>
      <c r="AQ196">
        <v>0</v>
      </c>
      <c r="AR196">
        <v>0</v>
      </c>
      <c r="AS196" t="s">
        <v>3</v>
      </c>
      <c r="AT196">
        <v>11</v>
      </c>
      <c r="AU196" t="s">
        <v>3</v>
      </c>
      <c r="AV196">
        <v>0</v>
      </c>
      <c r="AW196">
        <v>1</v>
      </c>
      <c r="AX196">
        <v>-1</v>
      </c>
      <c r="AY196">
        <v>0</v>
      </c>
      <c r="AZ196">
        <v>0</v>
      </c>
      <c r="BA196" t="s">
        <v>3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V196">
        <v>0</v>
      </c>
      <c r="CW196">
        <v>0</v>
      </c>
      <c r="CX196">
        <f>ROUND(Y196*Source!I177,7)</f>
        <v>5.5</v>
      </c>
      <c r="CY196">
        <f t="shared" si="86"/>
        <v>3844.11</v>
      </c>
      <c r="CZ196">
        <f t="shared" si="87"/>
        <v>2826.55</v>
      </c>
      <c r="DA196">
        <f t="shared" si="88"/>
        <v>1.36</v>
      </c>
      <c r="DB196">
        <f t="shared" si="89"/>
        <v>31092.05</v>
      </c>
      <c r="DC196">
        <f t="shared" si="90"/>
        <v>0</v>
      </c>
      <c r="DD196" t="s">
        <v>3</v>
      </c>
      <c r="DE196" t="s">
        <v>3</v>
      </c>
      <c r="DF196">
        <f t="shared" si="91"/>
        <v>21142.61</v>
      </c>
      <c r="DG196">
        <f t="shared" si="92"/>
        <v>0</v>
      </c>
      <c r="DH196">
        <f t="shared" si="93"/>
        <v>0</v>
      </c>
      <c r="DI196">
        <f t="shared" si="94"/>
        <v>0</v>
      </c>
      <c r="DJ196">
        <f t="shared" si="95"/>
        <v>21142.61</v>
      </c>
      <c r="DK196">
        <v>0</v>
      </c>
      <c r="DL196" t="s">
        <v>3</v>
      </c>
      <c r="DM196">
        <v>0</v>
      </c>
      <c r="DN196" t="s">
        <v>3</v>
      </c>
      <c r="DO196">
        <v>0</v>
      </c>
    </row>
    <row r="197" spans="1:119" x14ac:dyDescent="0.2">
      <c r="A197">
        <f>ROW(Source!A177)</f>
        <v>177</v>
      </c>
      <c r="B197">
        <v>92701116</v>
      </c>
      <c r="C197">
        <v>92701557</v>
      </c>
      <c r="D197">
        <v>89573077</v>
      </c>
      <c r="E197">
        <v>1</v>
      </c>
      <c r="F197">
        <v>1</v>
      </c>
      <c r="G197">
        <v>1</v>
      </c>
      <c r="H197">
        <v>3</v>
      </c>
      <c r="I197" t="s">
        <v>479</v>
      </c>
      <c r="J197" t="s">
        <v>480</v>
      </c>
      <c r="K197" t="s">
        <v>481</v>
      </c>
      <c r="L197">
        <v>1296</v>
      </c>
      <c r="N197">
        <v>1002</v>
      </c>
      <c r="O197" t="s">
        <v>192</v>
      </c>
      <c r="P197" t="s">
        <v>192</v>
      </c>
      <c r="Q197">
        <v>1</v>
      </c>
      <c r="W197">
        <v>0</v>
      </c>
      <c r="X197">
        <v>114053990</v>
      </c>
      <c r="Y197">
        <f t="shared" si="85"/>
        <v>0.14299999999999999</v>
      </c>
      <c r="AA197">
        <v>1192.99</v>
      </c>
      <c r="AB197">
        <v>0</v>
      </c>
      <c r="AC197">
        <v>0</v>
      </c>
      <c r="AD197">
        <v>0</v>
      </c>
      <c r="AE197">
        <v>774.67</v>
      </c>
      <c r="AF197">
        <v>0</v>
      </c>
      <c r="AG197">
        <v>0</v>
      </c>
      <c r="AH197">
        <v>0</v>
      </c>
      <c r="AI197">
        <v>1.54</v>
      </c>
      <c r="AJ197">
        <v>1</v>
      </c>
      <c r="AK197">
        <v>1</v>
      </c>
      <c r="AL197">
        <v>1</v>
      </c>
      <c r="AM197">
        <v>2</v>
      </c>
      <c r="AN197">
        <v>0</v>
      </c>
      <c r="AO197">
        <v>0</v>
      </c>
      <c r="AP197">
        <v>1</v>
      </c>
      <c r="AQ197">
        <v>1</v>
      </c>
      <c r="AR197">
        <v>0</v>
      </c>
      <c r="AS197" t="s">
        <v>3</v>
      </c>
      <c r="AT197">
        <v>0.14299999999999999</v>
      </c>
      <c r="AU197" t="s">
        <v>3</v>
      </c>
      <c r="AV197">
        <v>0</v>
      </c>
      <c r="AW197">
        <v>2</v>
      </c>
      <c r="AX197">
        <v>92701577</v>
      </c>
      <c r="AY197">
        <v>1</v>
      </c>
      <c r="AZ197">
        <v>0</v>
      </c>
      <c r="BA197">
        <v>199</v>
      </c>
      <c r="BB197">
        <v>1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110.77780999999999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1</v>
      </c>
      <c r="BQ197">
        <v>110.77780999999999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1</v>
      </c>
      <c r="CV197">
        <v>0</v>
      </c>
      <c r="CW197">
        <v>0</v>
      </c>
      <c r="CX197">
        <f>ROUND(Y197*Source!I177,7)</f>
        <v>7.1499999999999994E-2</v>
      </c>
      <c r="CY197">
        <f t="shared" si="86"/>
        <v>1192.99</v>
      </c>
      <c r="CZ197">
        <f t="shared" si="87"/>
        <v>774.67</v>
      </c>
      <c r="DA197">
        <f t="shared" si="88"/>
        <v>1.54</v>
      </c>
      <c r="DB197">
        <f t="shared" si="89"/>
        <v>110.78</v>
      </c>
      <c r="DC197">
        <f t="shared" si="90"/>
        <v>0</v>
      </c>
      <c r="DD197" t="s">
        <v>3</v>
      </c>
      <c r="DE197" t="s">
        <v>3</v>
      </c>
      <c r="DF197">
        <f t="shared" si="91"/>
        <v>85.3</v>
      </c>
      <c r="DG197">
        <f t="shared" si="92"/>
        <v>0</v>
      </c>
      <c r="DH197">
        <f t="shared" si="93"/>
        <v>0</v>
      </c>
      <c r="DI197">
        <f t="shared" si="94"/>
        <v>0</v>
      </c>
      <c r="DJ197">
        <f t="shared" si="95"/>
        <v>85.3</v>
      </c>
      <c r="DK197">
        <v>0</v>
      </c>
      <c r="DL197" t="s">
        <v>3</v>
      </c>
      <c r="DM197">
        <v>0</v>
      </c>
      <c r="DN197" t="s">
        <v>3</v>
      </c>
      <c r="DO197">
        <v>0</v>
      </c>
    </row>
    <row r="198" spans="1:119" x14ac:dyDescent="0.2">
      <c r="A198">
        <f>ROW(Source!A177)</f>
        <v>177</v>
      </c>
      <c r="B198">
        <v>92701116</v>
      </c>
      <c r="C198">
        <v>92701557</v>
      </c>
      <c r="D198">
        <v>89573437</v>
      </c>
      <c r="E198">
        <v>1</v>
      </c>
      <c r="F198">
        <v>1</v>
      </c>
      <c r="G198">
        <v>1</v>
      </c>
      <c r="H198">
        <v>3</v>
      </c>
      <c r="I198" t="s">
        <v>190</v>
      </c>
      <c r="J198" t="s">
        <v>193</v>
      </c>
      <c r="K198" t="s">
        <v>191</v>
      </c>
      <c r="L198">
        <v>1296</v>
      </c>
      <c r="N198">
        <v>1002</v>
      </c>
      <c r="O198" t="s">
        <v>192</v>
      </c>
      <c r="P198" t="s">
        <v>192</v>
      </c>
      <c r="Q198">
        <v>1</v>
      </c>
      <c r="W198">
        <v>0</v>
      </c>
      <c r="X198">
        <v>230181188</v>
      </c>
      <c r="Y198">
        <f t="shared" si="85"/>
        <v>1</v>
      </c>
      <c r="AA198">
        <v>1339.63</v>
      </c>
      <c r="AB198">
        <v>0</v>
      </c>
      <c r="AC198">
        <v>0</v>
      </c>
      <c r="AD198">
        <v>0</v>
      </c>
      <c r="AE198">
        <v>1116.3599999999999</v>
      </c>
      <c r="AF198">
        <v>0</v>
      </c>
      <c r="AG198">
        <v>0</v>
      </c>
      <c r="AH198">
        <v>0</v>
      </c>
      <c r="AI198">
        <v>1.2</v>
      </c>
      <c r="AJ198">
        <v>1</v>
      </c>
      <c r="AK198">
        <v>1</v>
      </c>
      <c r="AL198">
        <v>1</v>
      </c>
      <c r="AM198">
        <v>0</v>
      </c>
      <c r="AN198">
        <v>1</v>
      </c>
      <c r="AO198">
        <v>0</v>
      </c>
      <c r="AP198">
        <v>1</v>
      </c>
      <c r="AQ198">
        <v>0</v>
      </c>
      <c r="AR198">
        <v>0</v>
      </c>
      <c r="AS198" t="s">
        <v>3</v>
      </c>
      <c r="AT198">
        <v>1</v>
      </c>
      <c r="AU198" t="s">
        <v>3</v>
      </c>
      <c r="AV198">
        <v>0</v>
      </c>
      <c r="AW198">
        <v>2</v>
      </c>
      <c r="AX198">
        <v>92701578</v>
      </c>
      <c r="AY198">
        <v>1</v>
      </c>
      <c r="AZ198">
        <v>6144</v>
      </c>
      <c r="BA198">
        <v>200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V198">
        <v>0</v>
      </c>
      <c r="CW198">
        <v>0</v>
      </c>
      <c r="CX198">
        <f>ROUND(Y198*Source!I177,7)</f>
        <v>0.5</v>
      </c>
      <c r="CY198">
        <f t="shared" si="86"/>
        <v>1339.63</v>
      </c>
      <c r="CZ198">
        <f t="shared" si="87"/>
        <v>1116.3599999999999</v>
      </c>
      <c r="DA198">
        <f t="shared" si="88"/>
        <v>1.2</v>
      </c>
      <c r="DB198">
        <f t="shared" si="89"/>
        <v>1116.3599999999999</v>
      </c>
      <c r="DC198">
        <f t="shared" si="90"/>
        <v>0</v>
      </c>
      <c r="DD198" t="s">
        <v>3</v>
      </c>
      <c r="DE198" t="s">
        <v>3</v>
      </c>
      <c r="DF198">
        <f t="shared" si="91"/>
        <v>669.82</v>
      </c>
      <c r="DG198">
        <f t="shared" si="92"/>
        <v>0</v>
      </c>
      <c r="DH198">
        <f t="shared" si="93"/>
        <v>0</v>
      </c>
      <c r="DI198">
        <f t="shared" si="94"/>
        <v>0</v>
      </c>
      <c r="DJ198">
        <f t="shared" si="95"/>
        <v>669.82</v>
      </c>
      <c r="DK198">
        <v>0</v>
      </c>
      <c r="DL198" t="s">
        <v>3</v>
      </c>
      <c r="DM198">
        <v>0</v>
      </c>
      <c r="DN198" t="s">
        <v>3</v>
      </c>
      <c r="DO198">
        <v>0</v>
      </c>
    </row>
    <row r="199" spans="1:119" x14ac:dyDescent="0.2">
      <c r="A199">
        <f>ROW(Source!A177)</f>
        <v>177</v>
      </c>
      <c r="B199">
        <v>92701116</v>
      </c>
      <c r="C199">
        <v>92701557</v>
      </c>
      <c r="D199">
        <v>89573923</v>
      </c>
      <c r="E199">
        <v>1</v>
      </c>
      <c r="F199">
        <v>1</v>
      </c>
      <c r="G199">
        <v>1</v>
      </c>
      <c r="H199">
        <v>3</v>
      </c>
      <c r="I199" t="s">
        <v>482</v>
      </c>
      <c r="J199" t="s">
        <v>483</v>
      </c>
      <c r="K199" t="s">
        <v>484</v>
      </c>
      <c r="L199">
        <v>1296</v>
      </c>
      <c r="N199">
        <v>1002</v>
      </c>
      <c r="O199" t="s">
        <v>192</v>
      </c>
      <c r="P199" t="s">
        <v>192</v>
      </c>
      <c r="Q199">
        <v>1</v>
      </c>
      <c r="W199">
        <v>0</v>
      </c>
      <c r="X199">
        <v>960059520</v>
      </c>
      <c r="Y199">
        <f t="shared" si="85"/>
        <v>0.02</v>
      </c>
      <c r="AA199">
        <v>1196.57</v>
      </c>
      <c r="AB199">
        <v>0</v>
      </c>
      <c r="AC199">
        <v>0</v>
      </c>
      <c r="AD199">
        <v>0</v>
      </c>
      <c r="AE199">
        <v>830.95</v>
      </c>
      <c r="AF199">
        <v>0</v>
      </c>
      <c r="AG199">
        <v>0</v>
      </c>
      <c r="AH199">
        <v>0</v>
      </c>
      <c r="AI199">
        <v>1.44</v>
      </c>
      <c r="AJ199">
        <v>1</v>
      </c>
      <c r="AK199">
        <v>1</v>
      </c>
      <c r="AL199">
        <v>1</v>
      </c>
      <c r="AM199">
        <v>2</v>
      </c>
      <c r="AN199">
        <v>0</v>
      </c>
      <c r="AO199">
        <v>0</v>
      </c>
      <c r="AP199">
        <v>1</v>
      </c>
      <c r="AQ199">
        <v>1</v>
      </c>
      <c r="AR199">
        <v>0</v>
      </c>
      <c r="AS199" t="s">
        <v>3</v>
      </c>
      <c r="AT199">
        <v>0.02</v>
      </c>
      <c r="AU199" t="s">
        <v>3</v>
      </c>
      <c r="AV199">
        <v>0</v>
      </c>
      <c r="AW199">
        <v>2</v>
      </c>
      <c r="AX199">
        <v>92701579</v>
      </c>
      <c r="AY199">
        <v>1</v>
      </c>
      <c r="AZ199">
        <v>0</v>
      </c>
      <c r="BA199">
        <v>201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16.619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1</v>
      </c>
      <c r="BQ199">
        <v>16.619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1</v>
      </c>
      <c r="CV199">
        <v>0</v>
      </c>
      <c r="CW199">
        <v>0</v>
      </c>
      <c r="CX199">
        <f>ROUND(Y199*Source!I177,7)</f>
        <v>0.01</v>
      </c>
      <c r="CY199">
        <f t="shared" si="86"/>
        <v>1196.57</v>
      </c>
      <c r="CZ199">
        <f t="shared" si="87"/>
        <v>830.95</v>
      </c>
      <c r="DA199">
        <f t="shared" si="88"/>
        <v>1.44</v>
      </c>
      <c r="DB199">
        <f t="shared" si="89"/>
        <v>16.62</v>
      </c>
      <c r="DC199">
        <f t="shared" si="90"/>
        <v>0</v>
      </c>
      <c r="DD199" t="s">
        <v>3</v>
      </c>
      <c r="DE199" t="s">
        <v>3</v>
      </c>
      <c r="DF199">
        <f t="shared" si="91"/>
        <v>11.97</v>
      </c>
      <c r="DG199">
        <f t="shared" si="92"/>
        <v>0</v>
      </c>
      <c r="DH199">
        <f t="shared" si="93"/>
        <v>0</v>
      </c>
      <c r="DI199">
        <f t="shared" si="94"/>
        <v>0</v>
      </c>
      <c r="DJ199">
        <f t="shared" si="95"/>
        <v>11.97</v>
      </c>
      <c r="DK199">
        <v>0</v>
      </c>
      <c r="DL199" t="s">
        <v>3</v>
      </c>
      <c r="DM199">
        <v>0</v>
      </c>
      <c r="DN199" t="s">
        <v>3</v>
      </c>
      <c r="DO199">
        <v>0</v>
      </c>
    </row>
    <row r="200" spans="1:119" x14ac:dyDescent="0.2">
      <c r="A200">
        <f>ROW(Source!A180)</f>
        <v>180</v>
      </c>
      <c r="B200">
        <v>92701116</v>
      </c>
      <c r="C200">
        <v>92701582</v>
      </c>
      <c r="D200">
        <v>89480573</v>
      </c>
      <c r="E200">
        <v>117</v>
      </c>
      <c r="F200">
        <v>1</v>
      </c>
      <c r="G200">
        <v>1</v>
      </c>
      <c r="H200">
        <v>1</v>
      </c>
      <c r="I200" t="s">
        <v>621</v>
      </c>
      <c r="J200" t="s">
        <v>3</v>
      </c>
      <c r="K200" t="s">
        <v>622</v>
      </c>
      <c r="L200">
        <v>1191</v>
      </c>
      <c r="N200">
        <v>1013</v>
      </c>
      <c r="O200" t="s">
        <v>400</v>
      </c>
      <c r="P200" t="s">
        <v>400</v>
      </c>
      <c r="Q200">
        <v>1</v>
      </c>
      <c r="W200">
        <v>0</v>
      </c>
      <c r="X200">
        <v>1009256741</v>
      </c>
      <c r="Y200">
        <f>(AT200*ROUND((0.35+1),7))</f>
        <v>6.7635000000000005</v>
      </c>
      <c r="AA200">
        <v>0</v>
      </c>
      <c r="AB200">
        <v>0</v>
      </c>
      <c r="AC200">
        <v>0</v>
      </c>
      <c r="AD200">
        <v>871.84</v>
      </c>
      <c r="AE200">
        <v>0</v>
      </c>
      <c r="AF200">
        <v>0</v>
      </c>
      <c r="AG200">
        <v>0</v>
      </c>
      <c r="AH200">
        <v>871.84</v>
      </c>
      <c r="AI200">
        <v>1</v>
      </c>
      <c r="AJ200">
        <v>1</v>
      </c>
      <c r="AK200">
        <v>1</v>
      </c>
      <c r="AL200">
        <v>1</v>
      </c>
      <c r="AM200">
        <v>-2</v>
      </c>
      <c r="AN200">
        <v>0</v>
      </c>
      <c r="AO200">
        <v>0</v>
      </c>
      <c r="AP200">
        <v>1</v>
      </c>
      <c r="AQ200">
        <v>1</v>
      </c>
      <c r="AR200">
        <v>0</v>
      </c>
      <c r="AS200" t="s">
        <v>3</v>
      </c>
      <c r="AT200">
        <v>5.01</v>
      </c>
      <c r="AU200" t="s">
        <v>131</v>
      </c>
      <c r="AV200">
        <v>1</v>
      </c>
      <c r="AW200">
        <v>2</v>
      </c>
      <c r="AX200">
        <v>92701589</v>
      </c>
      <c r="AY200">
        <v>1</v>
      </c>
      <c r="AZ200">
        <v>0</v>
      </c>
      <c r="BA200">
        <v>202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4367.9183999999996</v>
      </c>
      <c r="BN200">
        <v>5.01</v>
      </c>
      <c r="BO200">
        <v>0</v>
      </c>
      <c r="BP200">
        <v>1</v>
      </c>
      <c r="BQ200">
        <v>0</v>
      </c>
      <c r="BR200">
        <v>0</v>
      </c>
      <c r="BS200">
        <v>0</v>
      </c>
      <c r="BT200">
        <v>5896.68984</v>
      </c>
      <c r="BU200">
        <v>6.7634999999999996</v>
      </c>
      <c r="BV200">
        <v>0</v>
      </c>
      <c r="BW200">
        <v>1</v>
      </c>
      <c r="CU200">
        <f>ROUND(AT200*Source!I180*AH200*AL200,2)</f>
        <v>218.4</v>
      </c>
      <c r="CV200">
        <f>ROUND(Y200*Source!I180,7)</f>
        <v>0.338175</v>
      </c>
      <c r="CW200">
        <v>0</v>
      </c>
      <c r="CX200">
        <f>ROUND(Y200*Source!I180,7)</f>
        <v>0.338175</v>
      </c>
      <c r="CY200">
        <f>AD200</f>
        <v>871.84</v>
      </c>
      <c r="CZ200">
        <f>AH200</f>
        <v>871.84</v>
      </c>
      <c r="DA200">
        <f>AL200</f>
        <v>1</v>
      </c>
      <c r="DB200">
        <f>ROUND((ROUND(AT200*CZ200,2)*ROUND((0.35+1),7)),6)</f>
        <v>5896.692</v>
      </c>
      <c r="DC200">
        <f>ROUND((ROUND(AT200*AG200,2)*ROUND((0.35+1),7)),6)</f>
        <v>0</v>
      </c>
      <c r="DD200" t="s">
        <v>3</v>
      </c>
      <c r="DE200" t="s">
        <v>3</v>
      </c>
      <c r="DF200">
        <f>ROUND(ROUND(AE200,2)*CX200,2)</f>
        <v>0</v>
      </c>
      <c r="DG200">
        <f t="shared" si="92"/>
        <v>0</v>
      </c>
      <c r="DH200">
        <f t="shared" si="93"/>
        <v>0</v>
      </c>
      <c r="DI200">
        <f t="shared" si="94"/>
        <v>294.83</v>
      </c>
      <c r="DJ200">
        <f>DI200</f>
        <v>294.83</v>
      </c>
      <c r="DK200">
        <v>1</v>
      </c>
      <c r="DL200" t="s">
        <v>3</v>
      </c>
      <c r="DM200">
        <v>0</v>
      </c>
      <c r="DN200" t="s">
        <v>3</v>
      </c>
      <c r="DO200">
        <v>0</v>
      </c>
    </row>
    <row r="201" spans="1:119" x14ac:dyDescent="0.2">
      <c r="A201">
        <f>ROW(Source!A180)</f>
        <v>180</v>
      </c>
      <c r="B201">
        <v>92701116</v>
      </c>
      <c r="C201">
        <v>92701582</v>
      </c>
      <c r="D201">
        <v>89487852</v>
      </c>
      <c r="E201">
        <v>1</v>
      </c>
      <c r="F201">
        <v>1</v>
      </c>
      <c r="G201">
        <v>1</v>
      </c>
      <c r="H201">
        <v>2</v>
      </c>
      <c r="I201" t="s">
        <v>623</v>
      </c>
      <c r="J201" t="s">
        <v>624</v>
      </c>
      <c r="K201" t="s">
        <v>625</v>
      </c>
      <c r="L201">
        <v>1368</v>
      </c>
      <c r="N201">
        <v>1011</v>
      </c>
      <c r="O201" t="s">
        <v>420</v>
      </c>
      <c r="P201" t="s">
        <v>420</v>
      </c>
      <c r="Q201">
        <v>1</v>
      </c>
      <c r="W201">
        <v>0</v>
      </c>
      <c r="X201">
        <v>-1308812084</v>
      </c>
      <c r="Y201">
        <f>(AT201*ROUND((0.35+1),7))</f>
        <v>2.0250000000000004</v>
      </c>
      <c r="AA201">
        <v>0</v>
      </c>
      <c r="AB201">
        <v>20.21</v>
      </c>
      <c r="AC201">
        <v>0</v>
      </c>
      <c r="AD201">
        <v>0</v>
      </c>
      <c r="AE201">
        <v>0</v>
      </c>
      <c r="AF201">
        <v>14.13</v>
      </c>
      <c r="AG201">
        <v>0</v>
      </c>
      <c r="AH201">
        <v>0</v>
      </c>
      <c r="AI201">
        <v>1</v>
      </c>
      <c r="AJ201">
        <v>1.43</v>
      </c>
      <c r="AK201">
        <v>1</v>
      </c>
      <c r="AL201">
        <v>1</v>
      </c>
      <c r="AM201">
        <v>2</v>
      </c>
      <c r="AN201">
        <v>0</v>
      </c>
      <c r="AO201">
        <v>0</v>
      </c>
      <c r="AP201">
        <v>1</v>
      </c>
      <c r="AQ201">
        <v>1</v>
      </c>
      <c r="AR201">
        <v>0</v>
      </c>
      <c r="AS201" t="s">
        <v>3</v>
      </c>
      <c r="AT201">
        <v>1.5</v>
      </c>
      <c r="AU201" t="s">
        <v>131</v>
      </c>
      <c r="AV201">
        <v>1</v>
      </c>
      <c r="AW201">
        <v>2</v>
      </c>
      <c r="AX201">
        <v>92701590</v>
      </c>
      <c r="AY201">
        <v>1</v>
      </c>
      <c r="AZ201">
        <v>0</v>
      </c>
      <c r="BA201">
        <v>203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21.195</v>
      </c>
      <c r="BL201">
        <v>0</v>
      </c>
      <c r="BM201">
        <v>0</v>
      </c>
      <c r="BN201">
        <v>0</v>
      </c>
      <c r="BO201">
        <v>0</v>
      </c>
      <c r="BP201">
        <v>1</v>
      </c>
      <c r="BQ201">
        <v>0</v>
      </c>
      <c r="BR201">
        <v>28.613250000000001</v>
      </c>
      <c r="BS201">
        <v>0</v>
      </c>
      <c r="BT201">
        <v>0</v>
      </c>
      <c r="BU201">
        <v>0</v>
      </c>
      <c r="BV201">
        <v>0</v>
      </c>
      <c r="BW201">
        <v>1</v>
      </c>
      <c r="CV201">
        <v>0</v>
      </c>
      <c r="CW201">
        <f>ROUND(Y201*Source!I180*DO201,7)</f>
        <v>0</v>
      </c>
      <c r="CX201">
        <f>ROUND(Y201*Source!I180,7)</f>
        <v>0.10125000000000001</v>
      </c>
      <c r="CY201">
        <f>AB201</f>
        <v>20.21</v>
      </c>
      <c r="CZ201">
        <f>AF201</f>
        <v>14.13</v>
      </c>
      <c r="DA201">
        <f>AJ201</f>
        <v>1.43</v>
      </c>
      <c r="DB201">
        <f>ROUND((ROUND(AT201*CZ201,2)*ROUND((0.35+1),7)),6)</f>
        <v>28.62</v>
      </c>
      <c r="DC201">
        <f>ROUND((ROUND(AT201*AG201,2)*ROUND((0.35+1),7)),6)</f>
        <v>0</v>
      </c>
      <c r="DD201" t="s">
        <v>3</v>
      </c>
      <c r="DE201" t="s">
        <v>3</v>
      </c>
      <c r="DF201">
        <f>ROUND(ROUND(AE201,2)*CX201,2)</f>
        <v>0</v>
      </c>
      <c r="DG201">
        <f>ROUND(ROUND(AF201*AJ201,2)*CX201,2)</f>
        <v>2.0499999999999998</v>
      </c>
      <c r="DH201">
        <f t="shared" si="93"/>
        <v>0</v>
      </c>
      <c r="DI201">
        <f t="shared" si="94"/>
        <v>0</v>
      </c>
      <c r="DJ201">
        <f>DG201+DH201</f>
        <v>2.0499999999999998</v>
      </c>
      <c r="DK201">
        <v>0</v>
      </c>
      <c r="DL201" t="s">
        <v>3</v>
      </c>
      <c r="DM201">
        <v>0</v>
      </c>
      <c r="DN201" t="s">
        <v>3</v>
      </c>
      <c r="DO201">
        <v>0</v>
      </c>
    </row>
    <row r="202" spans="1:119" x14ac:dyDescent="0.2">
      <c r="A202">
        <f>ROW(Source!A180)</f>
        <v>180</v>
      </c>
      <c r="B202">
        <v>92701116</v>
      </c>
      <c r="C202">
        <v>92701582</v>
      </c>
      <c r="D202">
        <v>89554835</v>
      </c>
      <c r="E202">
        <v>1</v>
      </c>
      <c r="F202">
        <v>1</v>
      </c>
      <c r="G202">
        <v>1</v>
      </c>
      <c r="H202">
        <v>3</v>
      </c>
      <c r="I202" t="s">
        <v>401</v>
      </c>
      <c r="J202" t="s">
        <v>402</v>
      </c>
      <c r="K202" t="s">
        <v>403</v>
      </c>
      <c r="L202">
        <v>1339</v>
      </c>
      <c r="N202">
        <v>1007</v>
      </c>
      <c r="O202" t="s">
        <v>113</v>
      </c>
      <c r="P202" t="s">
        <v>113</v>
      </c>
      <c r="Q202">
        <v>1</v>
      </c>
      <c r="W202">
        <v>0</v>
      </c>
      <c r="X202">
        <v>1964556667</v>
      </c>
      <c r="Y202">
        <f>AT202</f>
        <v>3.8</v>
      </c>
      <c r="AA202">
        <v>54.64</v>
      </c>
      <c r="AB202">
        <v>0</v>
      </c>
      <c r="AC202">
        <v>0</v>
      </c>
      <c r="AD202">
        <v>0</v>
      </c>
      <c r="AE202">
        <v>35.71</v>
      </c>
      <c r="AF202">
        <v>0</v>
      </c>
      <c r="AG202">
        <v>0</v>
      </c>
      <c r="AH202">
        <v>0</v>
      </c>
      <c r="AI202">
        <v>1.53</v>
      </c>
      <c r="AJ202">
        <v>1</v>
      </c>
      <c r="AK202">
        <v>1</v>
      </c>
      <c r="AL202">
        <v>1</v>
      </c>
      <c r="AM202">
        <v>2</v>
      </c>
      <c r="AN202">
        <v>0</v>
      </c>
      <c r="AO202">
        <v>0</v>
      </c>
      <c r="AP202">
        <v>1</v>
      </c>
      <c r="AQ202">
        <v>1</v>
      </c>
      <c r="AR202">
        <v>0</v>
      </c>
      <c r="AS202" t="s">
        <v>3</v>
      </c>
      <c r="AT202">
        <v>3.8</v>
      </c>
      <c r="AU202" t="s">
        <v>3</v>
      </c>
      <c r="AV202">
        <v>0</v>
      </c>
      <c r="AW202">
        <v>2</v>
      </c>
      <c r="AX202">
        <v>92701591</v>
      </c>
      <c r="AY202">
        <v>1</v>
      </c>
      <c r="AZ202">
        <v>0</v>
      </c>
      <c r="BA202">
        <v>204</v>
      </c>
      <c r="BB202">
        <v>1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135.69800000000001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1</v>
      </c>
      <c r="BQ202">
        <v>135.69800000000001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1</v>
      </c>
      <c r="CV202">
        <v>0</v>
      </c>
      <c r="CW202">
        <v>0</v>
      </c>
      <c r="CX202">
        <f>ROUND(Y202*Source!I180,7)</f>
        <v>0.19</v>
      </c>
      <c r="CY202">
        <f>AA202</f>
        <v>54.64</v>
      </c>
      <c r="CZ202">
        <f>AE202</f>
        <v>35.71</v>
      </c>
      <c r="DA202">
        <f>AI202</f>
        <v>1.53</v>
      </c>
      <c r="DB202">
        <f>ROUND(ROUND(AT202*CZ202,2),6)</f>
        <v>135.69999999999999</v>
      </c>
      <c r="DC202">
        <f>ROUND(ROUND(AT202*AG202,2),6)</f>
        <v>0</v>
      </c>
      <c r="DD202" t="s">
        <v>3</v>
      </c>
      <c r="DE202" t="s">
        <v>3</v>
      </c>
      <c r="DF202">
        <f>ROUND(ROUND(AE202*AI202,2)*CX202,2)</f>
        <v>10.38</v>
      </c>
      <c r="DG202">
        <f>ROUND(ROUND(AF202,2)*CX202,2)</f>
        <v>0</v>
      </c>
      <c r="DH202">
        <f t="shared" si="93"/>
        <v>0</v>
      </c>
      <c r="DI202">
        <f t="shared" si="94"/>
        <v>0</v>
      </c>
      <c r="DJ202">
        <f>DF202</f>
        <v>10.38</v>
      </c>
      <c r="DK202">
        <v>0</v>
      </c>
      <c r="DL202" t="s">
        <v>3</v>
      </c>
      <c r="DM202">
        <v>0</v>
      </c>
      <c r="DN202" t="s">
        <v>3</v>
      </c>
      <c r="DO202">
        <v>0</v>
      </c>
    </row>
    <row r="203" spans="1:119" x14ac:dyDescent="0.2">
      <c r="A203">
        <f>ROW(Source!A180)</f>
        <v>180</v>
      </c>
      <c r="B203">
        <v>92701116</v>
      </c>
      <c r="C203">
        <v>92701582</v>
      </c>
      <c r="D203">
        <v>89555307</v>
      </c>
      <c r="E203">
        <v>1</v>
      </c>
      <c r="F203">
        <v>1</v>
      </c>
      <c r="G203">
        <v>1</v>
      </c>
      <c r="H203">
        <v>3</v>
      </c>
      <c r="I203" t="s">
        <v>404</v>
      </c>
      <c r="J203" t="s">
        <v>405</v>
      </c>
      <c r="K203" t="s">
        <v>406</v>
      </c>
      <c r="L203">
        <v>1346</v>
      </c>
      <c r="N203">
        <v>1009</v>
      </c>
      <c r="O203" t="s">
        <v>223</v>
      </c>
      <c r="P203" t="s">
        <v>223</v>
      </c>
      <c r="Q203">
        <v>1</v>
      </c>
      <c r="W203">
        <v>0</v>
      </c>
      <c r="X203">
        <v>1959640129</v>
      </c>
      <c r="Y203">
        <f>AT203</f>
        <v>0.02</v>
      </c>
      <c r="AA203">
        <v>170.77</v>
      </c>
      <c r="AB203">
        <v>0</v>
      </c>
      <c r="AC203">
        <v>0</v>
      </c>
      <c r="AD203">
        <v>0</v>
      </c>
      <c r="AE203">
        <v>128.4</v>
      </c>
      <c r="AF203">
        <v>0</v>
      </c>
      <c r="AG203">
        <v>0</v>
      </c>
      <c r="AH203">
        <v>0</v>
      </c>
      <c r="AI203">
        <v>1.33</v>
      </c>
      <c r="AJ203">
        <v>1</v>
      </c>
      <c r="AK203">
        <v>1</v>
      </c>
      <c r="AL203">
        <v>1</v>
      </c>
      <c r="AM203">
        <v>2</v>
      </c>
      <c r="AN203">
        <v>0</v>
      </c>
      <c r="AO203">
        <v>0</v>
      </c>
      <c r="AP203">
        <v>1</v>
      </c>
      <c r="AQ203">
        <v>1</v>
      </c>
      <c r="AR203">
        <v>0</v>
      </c>
      <c r="AS203" t="s">
        <v>3</v>
      </c>
      <c r="AT203">
        <v>0.02</v>
      </c>
      <c r="AU203" t="s">
        <v>3</v>
      </c>
      <c r="AV203">
        <v>0</v>
      </c>
      <c r="AW203">
        <v>2</v>
      </c>
      <c r="AX203">
        <v>92701592</v>
      </c>
      <c r="AY203">
        <v>1</v>
      </c>
      <c r="AZ203">
        <v>0</v>
      </c>
      <c r="BA203">
        <v>205</v>
      </c>
      <c r="BB203">
        <v>1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2.5680000000000001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1</v>
      </c>
      <c r="BQ203">
        <v>2.5680000000000001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1</v>
      </c>
      <c r="CV203">
        <v>0</v>
      </c>
      <c r="CW203">
        <v>0</v>
      </c>
      <c r="CX203">
        <f>ROUND(Y203*Source!I180,7)</f>
        <v>1E-3</v>
      </c>
      <c r="CY203">
        <f>AA203</f>
        <v>170.77</v>
      </c>
      <c r="CZ203">
        <f>AE203</f>
        <v>128.4</v>
      </c>
      <c r="DA203">
        <f>AI203</f>
        <v>1.33</v>
      </c>
      <c r="DB203">
        <f>ROUND(ROUND(AT203*CZ203,2),6)</f>
        <v>2.57</v>
      </c>
      <c r="DC203">
        <f>ROUND(ROUND(AT203*AG203,2),6)</f>
        <v>0</v>
      </c>
      <c r="DD203" t="s">
        <v>3</v>
      </c>
      <c r="DE203" t="s">
        <v>3</v>
      </c>
      <c r="DF203">
        <f>ROUND(ROUND(AE203*AI203,2)*CX203,2)</f>
        <v>0.17</v>
      </c>
      <c r="DG203">
        <f>ROUND(ROUND(AF203,2)*CX203,2)</f>
        <v>0</v>
      </c>
      <c r="DH203">
        <f t="shared" si="93"/>
        <v>0</v>
      </c>
      <c r="DI203">
        <f t="shared" si="94"/>
        <v>0</v>
      </c>
      <c r="DJ203">
        <f>DF203</f>
        <v>0.17</v>
      </c>
      <c r="DK203">
        <v>0</v>
      </c>
      <c r="DL203" t="s">
        <v>3</v>
      </c>
      <c r="DM203">
        <v>0</v>
      </c>
      <c r="DN203" t="s">
        <v>3</v>
      </c>
      <c r="DO203">
        <v>0</v>
      </c>
    </row>
    <row r="204" spans="1:119" x14ac:dyDescent="0.2">
      <c r="A204">
        <f>ROW(Source!A180)</f>
        <v>180</v>
      </c>
      <c r="B204">
        <v>92701116</v>
      </c>
      <c r="C204">
        <v>92701582</v>
      </c>
      <c r="D204">
        <v>89573541</v>
      </c>
      <c r="E204">
        <v>1</v>
      </c>
      <c r="F204">
        <v>1</v>
      </c>
      <c r="G204">
        <v>1</v>
      </c>
      <c r="H204">
        <v>3</v>
      </c>
      <c r="I204" t="s">
        <v>407</v>
      </c>
      <c r="J204" t="s">
        <v>408</v>
      </c>
      <c r="K204" t="s">
        <v>409</v>
      </c>
      <c r="L204">
        <v>1346</v>
      </c>
      <c r="N204">
        <v>1009</v>
      </c>
      <c r="O204" t="s">
        <v>223</v>
      </c>
      <c r="P204" t="s">
        <v>223</v>
      </c>
      <c r="Q204">
        <v>1</v>
      </c>
      <c r="W204">
        <v>0</v>
      </c>
      <c r="X204">
        <v>291254868</v>
      </c>
      <c r="Y204">
        <f>AT204</f>
        <v>0.05</v>
      </c>
      <c r="AA204">
        <v>111.83</v>
      </c>
      <c r="AB204">
        <v>0</v>
      </c>
      <c r="AC204">
        <v>0</v>
      </c>
      <c r="AD204">
        <v>0</v>
      </c>
      <c r="AE204">
        <v>79.88</v>
      </c>
      <c r="AF204">
        <v>0</v>
      </c>
      <c r="AG204">
        <v>0</v>
      </c>
      <c r="AH204">
        <v>0</v>
      </c>
      <c r="AI204">
        <v>1.4</v>
      </c>
      <c r="AJ204">
        <v>1</v>
      </c>
      <c r="AK204">
        <v>1</v>
      </c>
      <c r="AL204">
        <v>1</v>
      </c>
      <c r="AM204">
        <v>2</v>
      </c>
      <c r="AN204">
        <v>0</v>
      </c>
      <c r="AO204">
        <v>0</v>
      </c>
      <c r="AP204">
        <v>1</v>
      </c>
      <c r="AQ204">
        <v>1</v>
      </c>
      <c r="AR204">
        <v>0</v>
      </c>
      <c r="AS204" t="s">
        <v>3</v>
      </c>
      <c r="AT204">
        <v>0.05</v>
      </c>
      <c r="AU204" t="s">
        <v>3</v>
      </c>
      <c r="AV204">
        <v>0</v>
      </c>
      <c r="AW204">
        <v>2</v>
      </c>
      <c r="AX204">
        <v>92701593</v>
      </c>
      <c r="AY204">
        <v>1</v>
      </c>
      <c r="AZ204">
        <v>0</v>
      </c>
      <c r="BA204">
        <v>206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3.9939999999999998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</v>
      </c>
      <c r="BQ204">
        <v>3.9939999999999998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1</v>
      </c>
      <c r="CV204">
        <v>0</v>
      </c>
      <c r="CW204">
        <v>0</v>
      </c>
      <c r="CX204">
        <f>ROUND(Y204*Source!I180,7)</f>
        <v>2.5000000000000001E-3</v>
      </c>
      <c r="CY204">
        <f>AA204</f>
        <v>111.83</v>
      </c>
      <c r="CZ204">
        <f>AE204</f>
        <v>79.88</v>
      </c>
      <c r="DA204">
        <f>AI204</f>
        <v>1.4</v>
      </c>
      <c r="DB204">
        <f>ROUND(ROUND(AT204*CZ204,2),6)</f>
        <v>3.99</v>
      </c>
      <c r="DC204">
        <f>ROUND(ROUND(AT204*AG204,2),6)</f>
        <v>0</v>
      </c>
      <c r="DD204" t="s">
        <v>3</v>
      </c>
      <c r="DE204" t="s">
        <v>3</v>
      </c>
      <c r="DF204">
        <f>ROUND(ROUND(AE204*AI204,2)*CX204,2)</f>
        <v>0.28000000000000003</v>
      </c>
      <c r="DG204">
        <f>ROUND(ROUND(AF204,2)*CX204,2)</f>
        <v>0</v>
      </c>
      <c r="DH204">
        <f t="shared" si="93"/>
        <v>0</v>
      </c>
      <c r="DI204">
        <f t="shared" si="94"/>
        <v>0</v>
      </c>
      <c r="DJ204">
        <f>DF204</f>
        <v>0.28000000000000003</v>
      </c>
      <c r="DK204">
        <v>0</v>
      </c>
      <c r="DL204" t="s">
        <v>3</v>
      </c>
      <c r="DM204">
        <v>0</v>
      </c>
      <c r="DN204" t="s">
        <v>3</v>
      </c>
      <c r="DO204">
        <v>0</v>
      </c>
    </row>
    <row r="205" spans="1:119" x14ac:dyDescent="0.2">
      <c r="A205">
        <f>ROW(Source!A180)</f>
        <v>180</v>
      </c>
      <c r="B205">
        <v>92701116</v>
      </c>
      <c r="C205">
        <v>92701582</v>
      </c>
      <c r="D205">
        <v>89573826</v>
      </c>
      <c r="E205">
        <v>1</v>
      </c>
      <c r="F205">
        <v>1</v>
      </c>
      <c r="G205">
        <v>1</v>
      </c>
      <c r="H205">
        <v>3</v>
      </c>
      <c r="I205" t="s">
        <v>410</v>
      </c>
      <c r="J205" t="s">
        <v>411</v>
      </c>
      <c r="K205" t="s">
        <v>412</v>
      </c>
      <c r="L205">
        <v>1348</v>
      </c>
      <c r="N205">
        <v>1009</v>
      </c>
      <c r="O205" t="s">
        <v>125</v>
      </c>
      <c r="P205" t="s">
        <v>125</v>
      </c>
      <c r="Q205">
        <v>1000</v>
      </c>
      <c r="W205">
        <v>0</v>
      </c>
      <c r="X205">
        <v>-147713002</v>
      </c>
      <c r="Y205">
        <f>AT205</f>
        <v>2.0000000000000002E-5</v>
      </c>
      <c r="AA205">
        <v>72836.649999999994</v>
      </c>
      <c r="AB205">
        <v>0</v>
      </c>
      <c r="AC205">
        <v>0</v>
      </c>
      <c r="AD205">
        <v>0</v>
      </c>
      <c r="AE205">
        <v>60697.21</v>
      </c>
      <c r="AF205">
        <v>0</v>
      </c>
      <c r="AG205">
        <v>0</v>
      </c>
      <c r="AH205">
        <v>0</v>
      </c>
      <c r="AI205">
        <v>1.2</v>
      </c>
      <c r="AJ205">
        <v>1</v>
      </c>
      <c r="AK205">
        <v>1</v>
      </c>
      <c r="AL205">
        <v>1</v>
      </c>
      <c r="AM205">
        <v>2</v>
      </c>
      <c r="AN205">
        <v>0</v>
      </c>
      <c r="AO205">
        <v>0</v>
      </c>
      <c r="AP205">
        <v>1</v>
      </c>
      <c r="AQ205">
        <v>1</v>
      </c>
      <c r="AR205">
        <v>0</v>
      </c>
      <c r="AS205" t="s">
        <v>3</v>
      </c>
      <c r="AT205">
        <v>2.0000000000000002E-5</v>
      </c>
      <c r="AU205" t="s">
        <v>3</v>
      </c>
      <c r="AV205">
        <v>0</v>
      </c>
      <c r="AW205">
        <v>2</v>
      </c>
      <c r="AX205">
        <v>92701594</v>
      </c>
      <c r="AY205">
        <v>1</v>
      </c>
      <c r="AZ205">
        <v>0</v>
      </c>
      <c r="BA205">
        <v>207</v>
      </c>
      <c r="BB205">
        <v>1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1.2139442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1</v>
      </c>
      <c r="BQ205">
        <v>1.2139442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1</v>
      </c>
      <c r="CV205">
        <v>0</v>
      </c>
      <c r="CW205">
        <v>0</v>
      </c>
      <c r="CX205">
        <f>ROUND(Y205*Source!I180,7)</f>
        <v>9.9999999999999995E-7</v>
      </c>
      <c r="CY205">
        <f>AA205</f>
        <v>72836.649999999994</v>
      </c>
      <c r="CZ205">
        <f>AE205</f>
        <v>60697.21</v>
      </c>
      <c r="DA205">
        <f>AI205</f>
        <v>1.2</v>
      </c>
      <c r="DB205">
        <f>ROUND(ROUND(AT205*CZ205,2),6)</f>
        <v>1.21</v>
      </c>
      <c r="DC205">
        <f>ROUND(ROUND(AT205*AG205,2),6)</f>
        <v>0</v>
      </c>
      <c r="DD205" t="s">
        <v>3</v>
      </c>
      <c r="DE205" t="s">
        <v>3</v>
      </c>
      <c r="DF205">
        <f>ROUND(ROUND(AE205*AI205,2)*CX205,2)</f>
        <v>7.0000000000000007E-2</v>
      </c>
      <c r="DG205">
        <f>ROUND(ROUND(AF205,2)*CX205,2)</f>
        <v>0</v>
      </c>
      <c r="DH205">
        <f t="shared" si="93"/>
        <v>0</v>
      </c>
      <c r="DI205">
        <f t="shared" si="94"/>
        <v>0</v>
      </c>
      <c r="DJ205">
        <f>DF205</f>
        <v>7.0000000000000007E-2</v>
      </c>
      <c r="DK205">
        <v>0</v>
      </c>
      <c r="DL205" t="s">
        <v>3</v>
      </c>
      <c r="DM205">
        <v>0</v>
      </c>
      <c r="DN205" t="s">
        <v>3</v>
      </c>
      <c r="DO205">
        <v>0</v>
      </c>
    </row>
    <row r="206" spans="1:119" x14ac:dyDescent="0.2">
      <c r="A206">
        <f>ROW(Source!A216)</f>
        <v>216</v>
      </c>
      <c r="B206">
        <v>92701116</v>
      </c>
      <c r="C206">
        <v>92701641</v>
      </c>
      <c r="D206">
        <v>89480573</v>
      </c>
      <c r="E206">
        <v>117</v>
      </c>
      <c r="F206">
        <v>1</v>
      </c>
      <c r="G206">
        <v>1</v>
      </c>
      <c r="H206">
        <v>1</v>
      </c>
      <c r="I206" t="s">
        <v>621</v>
      </c>
      <c r="J206" t="s">
        <v>3</v>
      </c>
      <c r="K206" t="s">
        <v>622</v>
      </c>
      <c r="L206">
        <v>1191</v>
      </c>
      <c r="N206">
        <v>1013</v>
      </c>
      <c r="O206" t="s">
        <v>400</v>
      </c>
      <c r="P206" t="s">
        <v>400</v>
      </c>
      <c r="Q206">
        <v>1</v>
      </c>
      <c r="W206">
        <v>0</v>
      </c>
      <c r="X206">
        <v>1009256741</v>
      </c>
      <c r="Y206">
        <f>(AT206*ROUND((0.35+1),7))</f>
        <v>6.7635000000000005</v>
      </c>
      <c r="AA206">
        <v>0</v>
      </c>
      <c r="AB206">
        <v>0</v>
      </c>
      <c r="AC206">
        <v>0</v>
      </c>
      <c r="AD206">
        <v>871.84</v>
      </c>
      <c r="AE206">
        <v>0</v>
      </c>
      <c r="AF206">
        <v>0</v>
      </c>
      <c r="AG206">
        <v>0</v>
      </c>
      <c r="AH206">
        <v>871.84</v>
      </c>
      <c r="AI206">
        <v>1</v>
      </c>
      <c r="AJ206">
        <v>1</v>
      </c>
      <c r="AK206">
        <v>1</v>
      </c>
      <c r="AL206">
        <v>1</v>
      </c>
      <c r="AM206">
        <v>-2</v>
      </c>
      <c r="AN206">
        <v>0</v>
      </c>
      <c r="AO206">
        <v>0</v>
      </c>
      <c r="AP206">
        <v>1</v>
      </c>
      <c r="AQ206">
        <v>1</v>
      </c>
      <c r="AR206">
        <v>0</v>
      </c>
      <c r="AS206" t="s">
        <v>3</v>
      </c>
      <c r="AT206">
        <v>5.01</v>
      </c>
      <c r="AU206" t="s">
        <v>131</v>
      </c>
      <c r="AV206">
        <v>1</v>
      </c>
      <c r="AW206">
        <v>2</v>
      </c>
      <c r="AX206">
        <v>92701648</v>
      </c>
      <c r="AY206">
        <v>1</v>
      </c>
      <c r="AZ206">
        <v>0</v>
      </c>
      <c r="BA206">
        <v>208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4367.9183999999996</v>
      </c>
      <c r="BN206">
        <v>5.01</v>
      </c>
      <c r="BO206">
        <v>0</v>
      </c>
      <c r="BP206">
        <v>1</v>
      </c>
      <c r="BQ206">
        <v>0</v>
      </c>
      <c r="BR206">
        <v>0</v>
      </c>
      <c r="BS206">
        <v>0</v>
      </c>
      <c r="BT206">
        <v>5896.68984</v>
      </c>
      <c r="BU206">
        <v>6.7634999999999996</v>
      </c>
      <c r="BV206">
        <v>0</v>
      </c>
      <c r="BW206">
        <v>1</v>
      </c>
      <c r="CU206">
        <f>ROUND(AT206*Source!I216*AH206*AL206,2)</f>
        <v>1572.45</v>
      </c>
      <c r="CV206">
        <f>ROUND(Y206*Source!I216,7)</f>
        <v>2.43486</v>
      </c>
      <c r="CW206">
        <v>0</v>
      </c>
      <c r="CX206">
        <f>ROUND(Y206*Source!I216,7)</f>
        <v>2.43486</v>
      </c>
      <c r="CY206">
        <f>AD206</f>
        <v>871.84</v>
      </c>
      <c r="CZ206">
        <f>AH206</f>
        <v>871.84</v>
      </c>
      <c r="DA206">
        <f>AL206</f>
        <v>1</v>
      </c>
      <c r="DB206">
        <f>ROUND((ROUND(AT206*CZ206,2)*ROUND((0.35+1),7)),6)</f>
        <v>5896.692</v>
      </c>
      <c r="DC206">
        <f>ROUND((ROUND(AT206*AG206,2)*ROUND((0.35+1),7)),6)</f>
        <v>0</v>
      </c>
      <c r="DD206" t="s">
        <v>3</v>
      </c>
      <c r="DE206" t="s">
        <v>3</v>
      </c>
      <c r="DF206">
        <f>ROUND(ROUND(AE206,2)*CX206,2)</f>
        <v>0</v>
      </c>
      <c r="DG206">
        <f>ROUND(ROUND(AF206,2)*CX206,2)</f>
        <v>0</v>
      </c>
      <c r="DH206">
        <f t="shared" si="93"/>
        <v>0</v>
      </c>
      <c r="DI206">
        <f t="shared" si="94"/>
        <v>2122.81</v>
      </c>
      <c r="DJ206">
        <f>DI206</f>
        <v>2122.81</v>
      </c>
      <c r="DK206">
        <v>1</v>
      </c>
      <c r="DL206" t="s">
        <v>3</v>
      </c>
      <c r="DM206">
        <v>0</v>
      </c>
      <c r="DN206" t="s">
        <v>3</v>
      </c>
      <c r="DO206">
        <v>0</v>
      </c>
    </row>
    <row r="207" spans="1:119" x14ac:dyDescent="0.2">
      <c r="A207">
        <f>ROW(Source!A216)</f>
        <v>216</v>
      </c>
      <c r="B207">
        <v>92701116</v>
      </c>
      <c r="C207">
        <v>92701641</v>
      </c>
      <c r="D207">
        <v>89487852</v>
      </c>
      <c r="E207">
        <v>1</v>
      </c>
      <c r="F207">
        <v>1</v>
      </c>
      <c r="G207">
        <v>1</v>
      </c>
      <c r="H207">
        <v>2</v>
      </c>
      <c r="I207" t="s">
        <v>623</v>
      </c>
      <c r="J207" t="s">
        <v>624</v>
      </c>
      <c r="K207" t="s">
        <v>625</v>
      </c>
      <c r="L207">
        <v>1368</v>
      </c>
      <c r="N207">
        <v>1011</v>
      </c>
      <c r="O207" t="s">
        <v>420</v>
      </c>
      <c r="P207" t="s">
        <v>420</v>
      </c>
      <c r="Q207">
        <v>1</v>
      </c>
      <c r="W207">
        <v>0</v>
      </c>
      <c r="X207">
        <v>-1308812084</v>
      </c>
      <c r="Y207">
        <f>(AT207*ROUND((0.35+1),7))</f>
        <v>2.0250000000000004</v>
      </c>
      <c r="AA207">
        <v>0</v>
      </c>
      <c r="AB207">
        <v>20.21</v>
      </c>
      <c r="AC207">
        <v>0</v>
      </c>
      <c r="AD207">
        <v>0</v>
      </c>
      <c r="AE207">
        <v>0</v>
      </c>
      <c r="AF207">
        <v>14.13</v>
      </c>
      <c r="AG207">
        <v>0</v>
      </c>
      <c r="AH207">
        <v>0</v>
      </c>
      <c r="AI207">
        <v>1</v>
      </c>
      <c r="AJ207">
        <v>1.43</v>
      </c>
      <c r="AK207">
        <v>1</v>
      </c>
      <c r="AL207">
        <v>1</v>
      </c>
      <c r="AM207">
        <v>2</v>
      </c>
      <c r="AN207">
        <v>0</v>
      </c>
      <c r="AO207">
        <v>0</v>
      </c>
      <c r="AP207">
        <v>1</v>
      </c>
      <c r="AQ207">
        <v>1</v>
      </c>
      <c r="AR207">
        <v>0</v>
      </c>
      <c r="AS207" t="s">
        <v>3</v>
      </c>
      <c r="AT207">
        <v>1.5</v>
      </c>
      <c r="AU207" t="s">
        <v>131</v>
      </c>
      <c r="AV207">
        <v>1</v>
      </c>
      <c r="AW207">
        <v>2</v>
      </c>
      <c r="AX207">
        <v>92701649</v>
      </c>
      <c r="AY207">
        <v>1</v>
      </c>
      <c r="AZ207">
        <v>0</v>
      </c>
      <c r="BA207">
        <v>209</v>
      </c>
      <c r="BB207">
        <v>1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21.195</v>
      </c>
      <c r="BL207">
        <v>0</v>
      </c>
      <c r="BM207">
        <v>0</v>
      </c>
      <c r="BN207">
        <v>0</v>
      </c>
      <c r="BO207">
        <v>0</v>
      </c>
      <c r="BP207">
        <v>1</v>
      </c>
      <c r="BQ207">
        <v>0</v>
      </c>
      <c r="BR207">
        <v>28.613250000000001</v>
      </c>
      <c r="BS207">
        <v>0</v>
      </c>
      <c r="BT207">
        <v>0</v>
      </c>
      <c r="BU207">
        <v>0</v>
      </c>
      <c r="BV207">
        <v>0</v>
      </c>
      <c r="BW207">
        <v>1</v>
      </c>
      <c r="CV207">
        <v>0</v>
      </c>
      <c r="CW207">
        <f>ROUND(Y207*Source!I216*DO207,7)</f>
        <v>0</v>
      </c>
      <c r="CX207">
        <f>ROUND(Y207*Source!I216,7)</f>
        <v>0.72899999999999998</v>
      </c>
      <c r="CY207">
        <f>AB207</f>
        <v>20.21</v>
      </c>
      <c r="CZ207">
        <f>AF207</f>
        <v>14.13</v>
      </c>
      <c r="DA207">
        <f>AJ207</f>
        <v>1.43</v>
      </c>
      <c r="DB207">
        <f>ROUND((ROUND(AT207*CZ207,2)*ROUND((0.35+1),7)),6)</f>
        <v>28.62</v>
      </c>
      <c r="DC207">
        <f>ROUND((ROUND(AT207*AG207,2)*ROUND((0.35+1),7)),6)</f>
        <v>0</v>
      </c>
      <c r="DD207" t="s">
        <v>3</v>
      </c>
      <c r="DE207" t="s">
        <v>3</v>
      </c>
      <c r="DF207">
        <f>ROUND(ROUND(AE207,2)*CX207,2)</f>
        <v>0</v>
      </c>
      <c r="DG207">
        <f>ROUND(ROUND(AF207*AJ207,2)*CX207,2)</f>
        <v>14.73</v>
      </c>
      <c r="DH207">
        <f t="shared" si="93"/>
        <v>0</v>
      </c>
      <c r="DI207">
        <f t="shared" si="94"/>
        <v>0</v>
      </c>
      <c r="DJ207">
        <f>DG207+DH207</f>
        <v>14.73</v>
      </c>
      <c r="DK207">
        <v>0</v>
      </c>
      <c r="DL207" t="s">
        <v>3</v>
      </c>
      <c r="DM207">
        <v>0</v>
      </c>
      <c r="DN207" t="s">
        <v>3</v>
      </c>
      <c r="DO207">
        <v>0</v>
      </c>
    </row>
    <row r="208" spans="1:119" x14ac:dyDescent="0.2">
      <c r="A208">
        <f>ROW(Source!A216)</f>
        <v>216</v>
      </c>
      <c r="B208">
        <v>92701116</v>
      </c>
      <c r="C208">
        <v>92701641</v>
      </c>
      <c r="D208">
        <v>89554835</v>
      </c>
      <c r="E208">
        <v>1</v>
      </c>
      <c r="F208">
        <v>1</v>
      </c>
      <c r="G208">
        <v>1</v>
      </c>
      <c r="H208">
        <v>3</v>
      </c>
      <c r="I208" t="s">
        <v>401</v>
      </c>
      <c r="J208" t="s">
        <v>402</v>
      </c>
      <c r="K208" t="s">
        <v>403</v>
      </c>
      <c r="L208">
        <v>1339</v>
      </c>
      <c r="N208">
        <v>1007</v>
      </c>
      <c r="O208" t="s">
        <v>113</v>
      </c>
      <c r="P208" t="s">
        <v>113</v>
      </c>
      <c r="Q208">
        <v>1</v>
      </c>
      <c r="W208">
        <v>0</v>
      </c>
      <c r="X208">
        <v>1964556667</v>
      </c>
      <c r="Y208">
        <f>AT208</f>
        <v>1</v>
      </c>
      <c r="AA208">
        <v>54.64</v>
      </c>
      <c r="AB208">
        <v>0</v>
      </c>
      <c r="AC208">
        <v>0</v>
      </c>
      <c r="AD208">
        <v>0</v>
      </c>
      <c r="AE208">
        <v>35.71</v>
      </c>
      <c r="AF208">
        <v>0</v>
      </c>
      <c r="AG208">
        <v>0</v>
      </c>
      <c r="AH208">
        <v>0</v>
      </c>
      <c r="AI208">
        <v>1.53</v>
      </c>
      <c r="AJ208">
        <v>1</v>
      </c>
      <c r="AK208">
        <v>1</v>
      </c>
      <c r="AL208">
        <v>1</v>
      </c>
      <c r="AM208">
        <v>2</v>
      </c>
      <c r="AN208">
        <v>0</v>
      </c>
      <c r="AO208">
        <v>0</v>
      </c>
      <c r="AP208">
        <v>1</v>
      </c>
      <c r="AQ208">
        <v>1</v>
      </c>
      <c r="AR208">
        <v>0</v>
      </c>
      <c r="AS208" t="s">
        <v>3</v>
      </c>
      <c r="AT208">
        <v>1</v>
      </c>
      <c r="AU208" t="s">
        <v>3</v>
      </c>
      <c r="AV208">
        <v>0</v>
      </c>
      <c r="AW208">
        <v>2</v>
      </c>
      <c r="AX208">
        <v>92701650</v>
      </c>
      <c r="AY208">
        <v>1</v>
      </c>
      <c r="AZ208">
        <v>0</v>
      </c>
      <c r="BA208">
        <v>210</v>
      </c>
      <c r="BB208">
        <v>1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35.71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1</v>
      </c>
      <c r="BQ208">
        <v>35.71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1</v>
      </c>
      <c r="CV208">
        <v>0</v>
      </c>
      <c r="CW208">
        <v>0</v>
      </c>
      <c r="CX208">
        <f>ROUND(Y208*Source!I216,7)</f>
        <v>0.36</v>
      </c>
      <c r="CY208">
        <f>AA208</f>
        <v>54.64</v>
      </c>
      <c r="CZ208">
        <f>AE208</f>
        <v>35.71</v>
      </c>
      <c r="DA208">
        <f>AI208</f>
        <v>1.53</v>
      </c>
      <c r="DB208">
        <f>ROUND(ROUND(AT208*CZ208,2),6)</f>
        <v>35.71</v>
      </c>
      <c r="DC208">
        <f>ROUND(ROUND(AT208*AG208,2),6)</f>
        <v>0</v>
      </c>
      <c r="DD208" t="s">
        <v>3</v>
      </c>
      <c r="DE208" t="s">
        <v>3</v>
      </c>
      <c r="DF208">
        <f>ROUND(ROUND(AE208*AI208,2)*CX208,2)</f>
        <v>19.670000000000002</v>
      </c>
      <c r="DG208">
        <f>ROUND(ROUND(AF208,2)*CX208,2)</f>
        <v>0</v>
      </c>
      <c r="DH208">
        <f t="shared" si="93"/>
        <v>0</v>
      </c>
      <c r="DI208">
        <f t="shared" si="94"/>
        <v>0</v>
      </c>
      <c r="DJ208">
        <f>DF208</f>
        <v>19.670000000000002</v>
      </c>
      <c r="DK208">
        <v>0</v>
      </c>
      <c r="DL208" t="s">
        <v>3</v>
      </c>
      <c r="DM208">
        <v>0</v>
      </c>
      <c r="DN208" t="s">
        <v>3</v>
      </c>
      <c r="DO208">
        <v>0</v>
      </c>
    </row>
    <row r="209" spans="1:119" x14ac:dyDescent="0.2">
      <c r="A209">
        <f>ROW(Source!A216)</f>
        <v>216</v>
      </c>
      <c r="B209">
        <v>92701116</v>
      </c>
      <c r="C209">
        <v>92701641</v>
      </c>
      <c r="D209">
        <v>89555307</v>
      </c>
      <c r="E209">
        <v>1</v>
      </c>
      <c r="F209">
        <v>1</v>
      </c>
      <c r="G209">
        <v>1</v>
      </c>
      <c r="H209">
        <v>3</v>
      </c>
      <c r="I209" t="s">
        <v>404</v>
      </c>
      <c r="J209" t="s">
        <v>405</v>
      </c>
      <c r="K209" t="s">
        <v>406</v>
      </c>
      <c r="L209">
        <v>1346</v>
      </c>
      <c r="N209">
        <v>1009</v>
      </c>
      <c r="O209" t="s">
        <v>223</v>
      </c>
      <c r="P209" t="s">
        <v>223</v>
      </c>
      <c r="Q209">
        <v>1</v>
      </c>
      <c r="W209">
        <v>0</v>
      </c>
      <c r="X209">
        <v>1959640129</v>
      </c>
      <c r="Y209">
        <f>AT209</f>
        <v>0.02</v>
      </c>
      <c r="AA209">
        <v>170.77</v>
      </c>
      <c r="AB209">
        <v>0</v>
      </c>
      <c r="AC209">
        <v>0</v>
      </c>
      <c r="AD209">
        <v>0</v>
      </c>
      <c r="AE209">
        <v>128.4</v>
      </c>
      <c r="AF209">
        <v>0</v>
      </c>
      <c r="AG209">
        <v>0</v>
      </c>
      <c r="AH209">
        <v>0</v>
      </c>
      <c r="AI209">
        <v>1.33</v>
      </c>
      <c r="AJ209">
        <v>1</v>
      </c>
      <c r="AK209">
        <v>1</v>
      </c>
      <c r="AL209">
        <v>1</v>
      </c>
      <c r="AM209">
        <v>2</v>
      </c>
      <c r="AN209">
        <v>0</v>
      </c>
      <c r="AO209">
        <v>0</v>
      </c>
      <c r="AP209">
        <v>1</v>
      </c>
      <c r="AQ209">
        <v>1</v>
      </c>
      <c r="AR209">
        <v>0</v>
      </c>
      <c r="AS209" t="s">
        <v>3</v>
      </c>
      <c r="AT209">
        <v>0.02</v>
      </c>
      <c r="AU209" t="s">
        <v>3</v>
      </c>
      <c r="AV209">
        <v>0</v>
      </c>
      <c r="AW209">
        <v>2</v>
      </c>
      <c r="AX209">
        <v>92701651</v>
      </c>
      <c r="AY209">
        <v>1</v>
      </c>
      <c r="AZ209">
        <v>0</v>
      </c>
      <c r="BA209">
        <v>211</v>
      </c>
      <c r="BB209">
        <v>1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2.5680000000000001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1</v>
      </c>
      <c r="BQ209">
        <v>2.5680000000000001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1</v>
      </c>
      <c r="CV209">
        <v>0</v>
      </c>
      <c r="CW209">
        <v>0</v>
      </c>
      <c r="CX209">
        <f>ROUND(Y209*Source!I216,7)</f>
        <v>7.1999999999999998E-3</v>
      </c>
      <c r="CY209">
        <f>AA209</f>
        <v>170.77</v>
      </c>
      <c r="CZ209">
        <f>AE209</f>
        <v>128.4</v>
      </c>
      <c r="DA209">
        <f>AI209</f>
        <v>1.33</v>
      </c>
      <c r="DB209">
        <f>ROUND(ROUND(AT209*CZ209,2),6)</f>
        <v>2.57</v>
      </c>
      <c r="DC209">
        <f>ROUND(ROUND(AT209*AG209,2),6)</f>
        <v>0</v>
      </c>
      <c r="DD209" t="s">
        <v>3</v>
      </c>
      <c r="DE209" t="s">
        <v>3</v>
      </c>
      <c r="DF209">
        <f>ROUND(ROUND(AE209*AI209,2)*CX209,2)</f>
        <v>1.23</v>
      </c>
      <c r="DG209">
        <f>ROUND(ROUND(AF209,2)*CX209,2)</f>
        <v>0</v>
      </c>
      <c r="DH209">
        <f t="shared" si="93"/>
        <v>0</v>
      </c>
      <c r="DI209">
        <f t="shared" si="94"/>
        <v>0</v>
      </c>
      <c r="DJ209">
        <f>DF209</f>
        <v>1.23</v>
      </c>
      <c r="DK209">
        <v>0</v>
      </c>
      <c r="DL209" t="s">
        <v>3</v>
      </c>
      <c r="DM209">
        <v>0</v>
      </c>
      <c r="DN209" t="s">
        <v>3</v>
      </c>
      <c r="DO209">
        <v>0</v>
      </c>
    </row>
    <row r="210" spans="1:119" x14ac:dyDescent="0.2">
      <c r="A210">
        <f>ROW(Source!A216)</f>
        <v>216</v>
      </c>
      <c r="B210">
        <v>92701116</v>
      </c>
      <c r="C210">
        <v>92701641</v>
      </c>
      <c r="D210">
        <v>89573541</v>
      </c>
      <c r="E210">
        <v>1</v>
      </c>
      <c r="F210">
        <v>1</v>
      </c>
      <c r="G210">
        <v>1</v>
      </c>
      <c r="H210">
        <v>3</v>
      </c>
      <c r="I210" t="s">
        <v>407</v>
      </c>
      <c r="J210" t="s">
        <v>408</v>
      </c>
      <c r="K210" t="s">
        <v>409</v>
      </c>
      <c r="L210">
        <v>1346</v>
      </c>
      <c r="N210">
        <v>1009</v>
      </c>
      <c r="O210" t="s">
        <v>223</v>
      </c>
      <c r="P210" t="s">
        <v>223</v>
      </c>
      <c r="Q210">
        <v>1</v>
      </c>
      <c r="W210">
        <v>0</v>
      </c>
      <c r="X210">
        <v>291254868</v>
      </c>
      <c r="Y210">
        <f>AT210</f>
        <v>0.05</v>
      </c>
      <c r="AA210">
        <v>111.83</v>
      </c>
      <c r="AB210">
        <v>0</v>
      </c>
      <c r="AC210">
        <v>0</v>
      </c>
      <c r="AD210">
        <v>0</v>
      </c>
      <c r="AE210">
        <v>79.88</v>
      </c>
      <c r="AF210">
        <v>0</v>
      </c>
      <c r="AG210">
        <v>0</v>
      </c>
      <c r="AH210">
        <v>0</v>
      </c>
      <c r="AI210">
        <v>1.4</v>
      </c>
      <c r="AJ210">
        <v>1</v>
      </c>
      <c r="AK210">
        <v>1</v>
      </c>
      <c r="AL210">
        <v>1</v>
      </c>
      <c r="AM210">
        <v>2</v>
      </c>
      <c r="AN210">
        <v>0</v>
      </c>
      <c r="AO210">
        <v>0</v>
      </c>
      <c r="AP210">
        <v>1</v>
      </c>
      <c r="AQ210">
        <v>1</v>
      </c>
      <c r="AR210">
        <v>0</v>
      </c>
      <c r="AS210" t="s">
        <v>3</v>
      </c>
      <c r="AT210">
        <v>0.05</v>
      </c>
      <c r="AU210" t="s">
        <v>3</v>
      </c>
      <c r="AV210">
        <v>0</v>
      </c>
      <c r="AW210">
        <v>2</v>
      </c>
      <c r="AX210">
        <v>92701652</v>
      </c>
      <c r="AY210">
        <v>1</v>
      </c>
      <c r="AZ210">
        <v>0</v>
      </c>
      <c r="BA210">
        <v>212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3.9939999999999998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1</v>
      </c>
      <c r="BQ210">
        <v>3.9939999999999998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1</v>
      </c>
      <c r="CV210">
        <v>0</v>
      </c>
      <c r="CW210">
        <v>0</v>
      </c>
      <c r="CX210">
        <f>ROUND(Y210*Source!I216,7)</f>
        <v>1.7999999999999999E-2</v>
      </c>
      <c r="CY210">
        <f>AA210</f>
        <v>111.83</v>
      </c>
      <c r="CZ210">
        <f>AE210</f>
        <v>79.88</v>
      </c>
      <c r="DA210">
        <f>AI210</f>
        <v>1.4</v>
      </c>
      <c r="DB210">
        <f>ROUND(ROUND(AT210*CZ210,2),6)</f>
        <v>3.99</v>
      </c>
      <c r="DC210">
        <f>ROUND(ROUND(AT210*AG210,2),6)</f>
        <v>0</v>
      </c>
      <c r="DD210" t="s">
        <v>3</v>
      </c>
      <c r="DE210" t="s">
        <v>3</v>
      </c>
      <c r="DF210">
        <f>ROUND(ROUND(AE210*AI210,2)*CX210,2)</f>
        <v>2.0099999999999998</v>
      </c>
      <c r="DG210">
        <f>ROUND(ROUND(AF210,2)*CX210,2)</f>
        <v>0</v>
      </c>
      <c r="DH210">
        <f t="shared" si="93"/>
        <v>0</v>
      </c>
      <c r="DI210">
        <f t="shared" si="94"/>
        <v>0</v>
      </c>
      <c r="DJ210">
        <f>DF210</f>
        <v>2.0099999999999998</v>
      </c>
      <c r="DK210">
        <v>0</v>
      </c>
      <c r="DL210" t="s">
        <v>3</v>
      </c>
      <c r="DM210">
        <v>0</v>
      </c>
      <c r="DN210" t="s">
        <v>3</v>
      </c>
      <c r="DO210">
        <v>0</v>
      </c>
    </row>
    <row r="211" spans="1:119" x14ac:dyDescent="0.2">
      <c r="A211">
        <f>ROW(Source!A216)</f>
        <v>216</v>
      </c>
      <c r="B211">
        <v>92701116</v>
      </c>
      <c r="C211">
        <v>92701641</v>
      </c>
      <c r="D211">
        <v>89573826</v>
      </c>
      <c r="E211">
        <v>1</v>
      </c>
      <c r="F211">
        <v>1</v>
      </c>
      <c r="G211">
        <v>1</v>
      </c>
      <c r="H211">
        <v>3</v>
      </c>
      <c r="I211" t="s">
        <v>410</v>
      </c>
      <c r="J211" t="s">
        <v>411</v>
      </c>
      <c r="K211" t="s">
        <v>412</v>
      </c>
      <c r="L211">
        <v>1348</v>
      </c>
      <c r="N211">
        <v>1009</v>
      </c>
      <c r="O211" t="s">
        <v>125</v>
      </c>
      <c r="P211" t="s">
        <v>125</v>
      </c>
      <c r="Q211">
        <v>1000</v>
      </c>
      <c r="W211">
        <v>0</v>
      </c>
      <c r="X211">
        <v>-147713002</v>
      </c>
      <c r="Y211">
        <f>AT211</f>
        <v>2.0000000000000002E-5</v>
      </c>
      <c r="AA211">
        <v>72836.649999999994</v>
      </c>
      <c r="AB211">
        <v>0</v>
      </c>
      <c r="AC211">
        <v>0</v>
      </c>
      <c r="AD211">
        <v>0</v>
      </c>
      <c r="AE211">
        <v>60697.21</v>
      </c>
      <c r="AF211">
        <v>0</v>
      </c>
      <c r="AG211">
        <v>0</v>
      </c>
      <c r="AH211">
        <v>0</v>
      </c>
      <c r="AI211">
        <v>1.2</v>
      </c>
      <c r="AJ211">
        <v>1</v>
      </c>
      <c r="AK211">
        <v>1</v>
      </c>
      <c r="AL211">
        <v>1</v>
      </c>
      <c r="AM211">
        <v>2</v>
      </c>
      <c r="AN211">
        <v>0</v>
      </c>
      <c r="AO211">
        <v>0</v>
      </c>
      <c r="AP211">
        <v>1</v>
      </c>
      <c r="AQ211">
        <v>1</v>
      </c>
      <c r="AR211">
        <v>0</v>
      </c>
      <c r="AS211" t="s">
        <v>3</v>
      </c>
      <c r="AT211">
        <v>2.0000000000000002E-5</v>
      </c>
      <c r="AU211" t="s">
        <v>3</v>
      </c>
      <c r="AV211">
        <v>0</v>
      </c>
      <c r="AW211">
        <v>2</v>
      </c>
      <c r="AX211">
        <v>92701653</v>
      </c>
      <c r="AY211">
        <v>1</v>
      </c>
      <c r="AZ211">
        <v>0</v>
      </c>
      <c r="BA211">
        <v>213</v>
      </c>
      <c r="BB211">
        <v>1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1.2139442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1</v>
      </c>
      <c r="BQ211">
        <v>1.2139442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1</v>
      </c>
      <c r="CV211">
        <v>0</v>
      </c>
      <c r="CW211">
        <v>0</v>
      </c>
      <c r="CX211">
        <f>ROUND(Y211*Source!I216,7)</f>
        <v>7.1999999999999997E-6</v>
      </c>
      <c r="CY211">
        <f>AA211</f>
        <v>72836.649999999994</v>
      </c>
      <c r="CZ211">
        <f>AE211</f>
        <v>60697.21</v>
      </c>
      <c r="DA211">
        <f>AI211</f>
        <v>1.2</v>
      </c>
      <c r="DB211">
        <f>ROUND(ROUND(AT211*CZ211,2),6)</f>
        <v>1.21</v>
      </c>
      <c r="DC211">
        <f>ROUND(ROUND(AT211*AG211,2),6)</f>
        <v>0</v>
      </c>
      <c r="DD211" t="s">
        <v>3</v>
      </c>
      <c r="DE211" t="s">
        <v>3</v>
      </c>
      <c r="DF211">
        <f>ROUND(ROUND(AE211*AI211,2)*CX211,2)</f>
        <v>0.52</v>
      </c>
      <c r="DG211">
        <f>ROUND(ROUND(AF211,2)*CX211,2)</f>
        <v>0</v>
      </c>
      <c r="DH211">
        <f t="shared" si="93"/>
        <v>0</v>
      </c>
      <c r="DI211">
        <f t="shared" si="94"/>
        <v>0</v>
      </c>
      <c r="DJ211">
        <f>DF211</f>
        <v>0.52</v>
      </c>
      <c r="DK211">
        <v>0</v>
      </c>
      <c r="DL211" t="s">
        <v>3</v>
      </c>
      <c r="DM211">
        <v>0</v>
      </c>
      <c r="DN211" t="s">
        <v>3</v>
      </c>
      <c r="DO211">
        <v>0</v>
      </c>
    </row>
    <row r="212" spans="1:119" x14ac:dyDescent="0.2">
      <c r="A212">
        <f>ROW(Source!A217)</f>
        <v>217</v>
      </c>
      <c r="B212">
        <v>92701116</v>
      </c>
      <c r="C212">
        <v>92701654</v>
      </c>
      <c r="D212">
        <v>89480573</v>
      </c>
      <c r="E212">
        <v>117</v>
      </c>
      <c r="F212">
        <v>1</v>
      </c>
      <c r="G212">
        <v>1</v>
      </c>
      <c r="H212">
        <v>1</v>
      </c>
      <c r="I212" t="s">
        <v>621</v>
      </c>
      <c r="J212" t="s">
        <v>3</v>
      </c>
      <c r="K212" t="s">
        <v>622</v>
      </c>
      <c r="L212">
        <v>1191</v>
      </c>
      <c r="N212">
        <v>1013</v>
      </c>
      <c r="O212" t="s">
        <v>400</v>
      </c>
      <c r="P212" t="s">
        <v>400</v>
      </c>
      <c r="Q212">
        <v>1</v>
      </c>
      <c r="W212">
        <v>0</v>
      </c>
      <c r="X212">
        <v>1009256741</v>
      </c>
      <c r="Y212">
        <f>(AT212*ROUND((0.35+1),7))</f>
        <v>6.7635000000000005</v>
      </c>
      <c r="AA212">
        <v>0</v>
      </c>
      <c r="AB212">
        <v>0</v>
      </c>
      <c r="AC212">
        <v>0</v>
      </c>
      <c r="AD212">
        <v>871.84</v>
      </c>
      <c r="AE212">
        <v>0</v>
      </c>
      <c r="AF212">
        <v>0</v>
      </c>
      <c r="AG212">
        <v>0</v>
      </c>
      <c r="AH212">
        <v>871.84</v>
      </c>
      <c r="AI212">
        <v>1</v>
      </c>
      <c r="AJ212">
        <v>1</v>
      </c>
      <c r="AK212">
        <v>1</v>
      </c>
      <c r="AL212">
        <v>1</v>
      </c>
      <c r="AM212">
        <v>-2</v>
      </c>
      <c r="AN212">
        <v>0</v>
      </c>
      <c r="AO212">
        <v>0</v>
      </c>
      <c r="AP212">
        <v>1</v>
      </c>
      <c r="AQ212">
        <v>1</v>
      </c>
      <c r="AR212">
        <v>0</v>
      </c>
      <c r="AS212" t="s">
        <v>3</v>
      </c>
      <c r="AT212">
        <v>5.01</v>
      </c>
      <c r="AU212" t="s">
        <v>131</v>
      </c>
      <c r="AV212">
        <v>1</v>
      </c>
      <c r="AW212">
        <v>2</v>
      </c>
      <c r="AX212">
        <v>92701661</v>
      </c>
      <c r="AY212">
        <v>1</v>
      </c>
      <c r="AZ212">
        <v>0</v>
      </c>
      <c r="BA212">
        <v>214</v>
      </c>
      <c r="BB212">
        <v>1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4367.9183999999996</v>
      </c>
      <c r="BN212">
        <v>5.01</v>
      </c>
      <c r="BO212">
        <v>0</v>
      </c>
      <c r="BP212">
        <v>1</v>
      </c>
      <c r="BQ212">
        <v>0</v>
      </c>
      <c r="BR212">
        <v>0</v>
      </c>
      <c r="BS212">
        <v>0</v>
      </c>
      <c r="BT212">
        <v>5896.68984</v>
      </c>
      <c r="BU212">
        <v>6.7634999999999996</v>
      </c>
      <c r="BV212">
        <v>0</v>
      </c>
      <c r="BW212">
        <v>1</v>
      </c>
      <c r="CU212">
        <f>ROUND(AT212*Source!I217*AH212*AL212,2)</f>
        <v>2271.3200000000002</v>
      </c>
      <c r="CV212">
        <f>ROUND(Y212*Source!I217,7)</f>
        <v>3.51702</v>
      </c>
      <c r="CW212">
        <v>0</v>
      </c>
      <c r="CX212">
        <f>ROUND(Y212*Source!I217,7)</f>
        <v>3.51702</v>
      </c>
      <c r="CY212">
        <f>AD212</f>
        <v>871.84</v>
      </c>
      <c r="CZ212">
        <f>AH212</f>
        <v>871.84</v>
      </c>
      <c r="DA212">
        <f>AL212</f>
        <v>1</v>
      </c>
      <c r="DB212">
        <f>ROUND((ROUND(AT212*CZ212,2)*ROUND((0.35+1),7)),6)</f>
        <v>5896.692</v>
      </c>
      <c r="DC212">
        <f>ROUND((ROUND(AT212*AG212,2)*ROUND((0.35+1),7)),6)</f>
        <v>0</v>
      </c>
      <c r="DD212" t="s">
        <v>3</v>
      </c>
      <c r="DE212" t="s">
        <v>3</v>
      </c>
      <c r="DF212">
        <f>ROUND(ROUND(AE212,2)*CX212,2)</f>
        <v>0</v>
      </c>
      <c r="DG212">
        <f>ROUND(ROUND(AF212,2)*CX212,2)</f>
        <v>0</v>
      </c>
      <c r="DH212">
        <f t="shared" si="93"/>
        <v>0</v>
      </c>
      <c r="DI212">
        <f t="shared" si="94"/>
        <v>3066.28</v>
      </c>
      <c r="DJ212">
        <f>DI212</f>
        <v>3066.28</v>
      </c>
      <c r="DK212">
        <v>1</v>
      </c>
      <c r="DL212" t="s">
        <v>3</v>
      </c>
      <c r="DM212">
        <v>0</v>
      </c>
      <c r="DN212" t="s">
        <v>3</v>
      </c>
      <c r="DO212">
        <v>0</v>
      </c>
    </row>
    <row r="213" spans="1:119" x14ac:dyDescent="0.2">
      <c r="A213">
        <f>ROW(Source!A217)</f>
        <v>217</v>
      </c>
      <c r="B213">
        <v>92701116</v>
      </c>
      <c r="C213">
        <v>92701654</v>
      </c>
      <c r="D213">
        <v>89487852</v>
      </c>
      <c r="E213">
        <v>1</v>
      </c>
      <c r="F213">
        <v>1</v>
      </c>
      <c r="G213">
        <v>1</v>
      </c>
      <c r="H213">
        <v>2</v>
      </c>
      <c r="I213" t="s">
        <v>623</v>
      </c>
      <c r="J213" t="s">
        <v>624</v>
      </c>
      <c r="K213" t="s">
        <v>625</v>
      </c>
      <c r="L213">
        <v>1368</v>
      </c>
      <c r="N213">
        <v>1011</v>
      </c>
      <c r="O213" t="s">
        <v>420</v>
      </c>
      <c r="P213" t="s">
        <v>420</v>
      </c>
      <c r="Q213">
        <v>1</v>
      </c>
      <c r="W213">
        <v>0</v>
      </c>
      <c r="X213">
        <v>-1308812084</v>
      </c>
      <c r="Y213">
        <f>(AT213*ROUND((0.35+1),7))</f>
        <v>2.0250000000000004</v>
      </c>
      <c r="AA213">
        <v>0</v>
      </c>
      <c r="AB213">
        <v>20.21</v>
      </c>
      <c r="AC213">
        <v>0</v>
      </c>
      <c r="AD213">
        <v>0</v>
      </c>
      <c r="AE213">
        <v>0</v>
      </c>
      <c r="AF213">
        <v>14.13</v>
      </c>
      <c r="AG213">
        <v>0</v>
      </c>
      <c r="AH213">
        <v>0</v>
      </c>
      <c r="AI213">
        <v>1</v>
      </c>
      <c r="AJ213">
        <v>1.43</v>
      </c>
      <c r="AK213">
        <v>1</v>
      </c>
      <c r="AL213">
        <v>1</v>
      </c>
      <c r="AM213">
        <v>2</v>
      </c>
      <c r="AN213">
        <v>0</v>
      </c>
      <c r="AO213">
        <v>0</v>
      </c>
      <c r="AP213">
        <v>1</v>
      </c>
      <c r="AQ213">
        <v>1</v>
      </c>
      <c r="AR213">
        <v>0</v>
      </c>
      <c r="AS213" t="s">
        <v>3</v>
      </c>
      <c r="AT213">
        <v>1.5</v>
      </c>
      <c r="AU213" t="s">
        <v>131</v>
      </c>
      <c r="AV213">
        <v>1</v>
      </c>
      <c r="AW213">
        <v>2</v>
      </c>
      <c r="AX213">
        <v>92701662</v>
      </c>
      <c r="AY213">
        <v>1</v>
      </c>
      <c r="AZ213">
        <v>0</v>
      </c>
      <c r="BA213">
        <v>215</v>
      </c>
      <c r="BB213">
        <v>1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21.195</v>
      </c>
      <c r="BL213">
        <v>0</v>
      </c>
      <c r="BM213">
        <v>0</v>
      </c>
      <c r="BN213">
        <v>0</v>
      </c>
      <c r="BO213">
        <v>0</v>
      </c>
      <c r="BP213">
        <v>1</v>
      </c>
      <c r="BQ213">
        <v>0</v>
      </c>
      <c r="BR213">
        <v>28.613250000000001</v>
      </c>
      <c r="BS213">
        <v>0</v>
      </c>
      <c r="BT213">
        <v>0</v>
      </c>
      <c r="BU213">
        <v>0</v>
      </c>
      <c r="BV213">
        <v>0</v>
      </c>
      <c r="BW213">
        <v>1</v>
      </c>
      <c r="CV213">
        <v>0</v>
      </c>
      <c r="CW213">
        <f>ROUND(Y213*Source!I217*DO213,7)</f>
        <v>0</v>
      </c>
      <c r="CX213">
        <f>ROUND(Y213*Source!I217,7)</f>
        <v>1.0529999999999999</v>
      </c>
      <c r="CY213">
        <f>AB213</f>
        <v>20.21</v>
      </c>
      <c r="CZ213">
        <f>AF213</f>
        <v>14.13</v>
      </c>
      <c r="DA213">
        <f>AJ213</f>
        <v>1.43</v>
      </c>
      <c r="DB213">
        <f>ROUND((ROUND(AT213*CZ213,2)*ROUND((0.35+1),7)),6)</f>
        <v>28.62</v>
      </c>
      <c r="DC213">
        <f>ROUND((ROUND(AT213*AG213,2)*ROUND((0.35+1),7)),6)</f>
        <v>0</v>
      </c>
      <c r="DD213" t="s">
        <v>3</v>
      </c>
      <c r="DE213" t="s">
        <v>3</v>
      </c>
      <c r="DF213">
        <f>ROUND(ROUND(AE213,2)*CX213,2)</f>
        <v>0</v>
      </c>
      <c r="DG213">
        <f>ROUND(ROUND(AF213*AJ213,2)*CX213,2)</f>
        <v>21.28</v>
      </c>
      <c r="DH213">
        <f t="shared" si="93"/>
        <v>0</v>
      </c>
      <c r="DI213">
        <f t="shared" si="94"/>
        <v>0</v>
      </c>
      <c r="DJ213">
        <f>DG213+DH213</f>
        <v>21.28</v>
      </c>
      <c r="DK213">
        <v>0</v>
      </c>
      <c r="DL213" t="s">
        <v>3</v>
      </c>
      <c r="DM213">
        <v>0</v>
      </c>
      <c r="DN213" t="s">
        <v>3</v>
      </c>
      <c r="DO213">
        <v>0</v>
      </c>
    </row>
    <row r="214" spans="1:119" x14ac:dyDescent="0.2">
      <c r="A214">
        <f>ROW(Source!A217)</f>
        <v>217</v>
      </c>
      <c r="B214">
        <v>92701116</v>
      </c>
      <c r="C214">
        <v>92701654</v>
      </c>
      <c r="D214">
        <v>89554835</v>
      </c>
      <c r="E214">
        <v>1</v>
      </c>
      <c r="F214">
        <v>1</v>
      </c>
      <c r="G214">
        <v>1</v>
      </c>
      <c r="H214">
        <v>3</v>
      </c>
      <c r="I214" t="s">
        <v>401</v>
      </c>
      <c r="J214" t="s">
        <v>402</v>
      </c>
      <c r="K214" t="s">
        <v>403</v>
      </c>
      <c r="L214">
        <v>1339</v>
      </c>
      <c r="N214">
        <v>1007</v>
      </c>
      <c r="O214" t="s">
        <v>113</v>
      </c>
      <c r="P214" t="s">
        <v>113</v>
      </c>
      <c r="Q214">
        <v>1</v>
      </c>
      <c r="W214">
        <v>0</v>
      </c>
      <c r="X214">
        <v>1964556667</v>
      </c>
      <c r="Y214">
        <f>AT214</f>
        <v>3.8</v>
      </c>
      <c r="AA214">
        <v>54.64</v>
      </c>
      <c r="AB214">
        <v>0</v>
      </c>
      <c r="AC214">
        <v>0</v>
      </c>
      <c r="AD214">
        <v>0</v>
      </c>
      <c r="AE214">
        <v>35.71</v>
      </c>
      <c r="AF214">
        <v>0</v>
      </c>
      <c r="AG214">
        <v>0</v>
      </c>
      <c r="AH214">
        <v>0</v>
      </c>
      <c r="AI214">
        <v>1.53</v>
      </c>
      <c r="AJ214">
        <v>1</v>
      </c>
      <c r="AK214">
        <v>1</v>
      </c>
      <c r="AL214">
        <v>1</v>
      </c>
      <c r="AM214">
        <v>2</v>
      </c>
      <c r="AN214">
        <v>0</v>
      </c>
      <c r="AO214">
        <v>0</v>
      </c>
      <c r="AP214">
        <v>1</v>
      </c>
      <c r="AQ214">
        <v>1</v>
      </c>
      <c r="AR214">
        <v>0</v>
      </c>
      <c r="AS214" t="s">
        <v>3</v>
      </c>
      <c r="AT214">
        <v>3.8</v>
      </c>
      <c r="AU214" t="s">
        <v>3</v>
      </c>
      <c r="AV214">
        <v>0</v>
      </c>
      <c r="AW214">
        <v>2</v>
      </c>
      <c r="AX214">
        <v>92701663</v>
      </c>
      <c r="AY214">
        <v>1</v>
      </c>
      <c r="AZ214">
        <v>0</v>
      </c>
      <c r="BA214">
        <v>216</v>
      </c>
      <c r="BB214">
        <v>1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135.69800000000001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1</v>
      </c>
      <c r="BQ214">
        <v>135.69800000000001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1</v>
      </c>
      <c r="CV214">
        <v>0</v>
      </c>
      <c r="CW214">
        <v>0</v>
      </c>
      <c r="CX214">
        <f>ROUND(Y214*Source!I217,7)</f>
        <v>1.976</v>
      </c>
      <c r="CY214">
        <f>AA214</f>
        <v>54.64</v>
      </c>
      <c r="CZ214">
        <f>AE214</f>
        <v>35.71</v>
      </c>
      <c r="DA214">
        <f>AI214</f>
        <v>1.53</v>
      </c>
      <c r="DB214">
        <f>ROUND(ROUND(AT214*CZ214,2),6)</f>
        <v>135.69999999999999</v>
      </c>
      <c r="DC214">
        <f>ROUND(ROUND(AT214*AG214,2),6)</f>
        <v>0</v>
      </c>
      <c r="DD214" t="s">
        <v>3</v>
      </c>
      <c r="DE214" t="s">
        <v>3</v>
      </c>
      <c r="DF214">
        <f>ROUND(ROUND(AE214*AI214,2)*CX214,2)</f>
        <v>107.97</v>
      </c>
      <c r="DG214">
        <f>ROUND(ROUND(AF214,2)*CX214,2)</f>
        <v>0</v>
      </c>
      <c r="DH214">
        <f t="shared" si="93"/>
        <v>0</v>
      </c>
      <c r="DI214">
        <f t="shared" si="94"/>
        <v>0</v>
      </c>
      <c r="DJ214">
        <f>DF214</f>
        <v>107.97</v>
      </c>
      <c r="DK214">
        <v>0</v>
      </c>
      <c r="DL214" t="s">
        <v>3</v>
      </c>
      <c r="DM214">
        <v>0</v>
      </c>
      <c r="DN214" t="s">
        <v>3</v>
      </c>
      <c r="DO214">
        <v>0</v>
      </c>
    </row>
    <row r="215" spans="1:119" x14ac:dyDescent="0.2">
      <c r="A215">
        <f>ROW(Source!A217)</f>
        <v>217</v>
      </c>
      <c r="B215">
        <v>92701116</v>
      </c>
      <c r="C215">
        <v>92701654</v>
      </c>
      <c r="D215">
        <v>89555307</v>
      </c>
      <c r="E215">
        <v>1</v>
      </c>
      <c r="F215">
        <v>1</v>
      </c>
      <c r="G215">
        <v>1</v>
      </c>
      <c r="H215">
        <v>3</v>
      </c>
      <c r="I215" t="s">
        <v>404</v>
      </c>
      <c r="J215" t="s">
        <v>405</v>
      </c>
      <c r="K215" t="s">
        <v>406</v>
      </c>
      <c r="L215">
        <v>1346</v>
      </c>
      <c r="N215">
        <v>1009</v>
      </c>
      <c r="O215" t="s">
        <v>223</v>
      </c>
      <c r="P215" t="s">
        <v>223</v>
      </c>
      <c r="Q215">
        <v>1</v>
      </c>
      <c r="W215">
        <v>0</v>
      </c>
      <c r="X215">
        <v>1959640129</v>
      </c>
      <c r="Y215">
        <f>AT215</f>
        <v>0.02</v>
      </c>
      <c r="AA215">
        <v>170.77</v>
      </c>
      <c r="AB215">
        <v>0</v>
      </c>
      <c r="AC215">
        <v>0</v>
      </c>
      <c r="AD215">
        <v>0</v>
      </c>
      <c r="AE215">
        <v>128.4</v>
      </c>
      <c r="AF215">
        <v>0</v>
      </c>
      <c r="AG215">
        <v>0</v>
      </c>
      <c r="AH215">
        <v>0</v>
      </c>
      <c r="AI215">
        <v>1.33</v>
      </c>
      <c r="AJ215">
        <v>1</v>
      </c>
      <c r="AK215">
        <v>1</v>
      </c>
      <c r="AL215">
        <v>1</v>
      </c>
      <c r="AM215">
        <v>2</v>
      </c>
      <c r="AN215">
        <v>0</v>
      </c>
      <c r="AO215">
        <v>0</v>
      </c>
      <c r="AP215">
        <v>1</v>
      </c>
      <c r="AQ215">
        <v>1</v>
      </c>
      <c r="AR215">
        <v>0</v>
      </c>
      <c r="AS215" t="s">
        <v>3</v>
      </c>
      <c r="AT215">
        <v>0.02</v>
      </c>
      <c r="AU215" t="s">
        <v>3</v>
      </c>
      <c r="AV215">
        <v>0</v>
      </c>
      <c r="AW215">
        <v>2</v>
      </c>
      <c r="AX215">
        <v>92701664</v>
      </c>
      <c r="AY215">
        <v>1</v>
      </c>
      <c r="AZ215">
        <v>0</v>
      </c>
      <c r="BA215">
        <v>217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2.5680000000000001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1</v>
      </c>
      <c r="BQ215">
        <v>2.5680000000000001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1</v>
      </c>
      <c r="CV215">
        <v>0</v>
      </c>
      <c r="CW215">
        <v>0</v>
      </c>
      <c r="CX215">
        <f>ROUND(Y215*Source!I217,7)</f>
        <v>1.04E-2</v>
      </c>
      <c r="CY215">
        <f>AA215</f>
        <v>170.77</v>
      </c>
      <c r="CZ215">
        <f>AE215</f>
        <v>128.4</v>
      </c>
      <c r="DA215">
        <f>AI215</f>
        <v>1.33</v>
      </c>
      <c r="DB215">
        <f>ROUND(ROUND(AT215*CZ215,2),6)</f>
        <v>2.57</v>
      </c>
      <c r="DC215">
        <f>ROUND(ROUND(AT215*AG215,2),6)</f>
        <v>0</v>
      </c>
      <c r="DD215" t="s">
        <v>3</v>
      </c>
      <c r="DE215" t="s">
        <v>3</v>
      </c>
      <c r="DF215">
        <f>ROUND(ROUND(AE215*AI215,2)*CX215,2)</f>
        <v>1.78</v>
      </c>
      <c r="DG215">
        <f>ROUND(ROUND(AF215,2)*CX215,2)</f>
        <v>0</v>
      </c>
      <c r="DH215">
        <f t="shared" si="93"/>
        <v>0</v>
      </c>
      <c r="DI215">
        <f t="shared" si="94"/>
        <v>0</v>
      </c>
      <c r="DJ215">
        <f>DF215</f>
        <v>1.78</v>
      </c>
      <c r="DK215">
        <v>0</v>
      </c>
      <c r="DL215" t="s">
        <v>3</v>
      </c>
      <c r="DM215">
        <v>0</v>
      </c>
      <c r="DN215" t="s">
        <v>3</v>
      </c>
      <c r="DO215">
        <v>0</v>
      </c>
    </row>
    <row r="216" spans="1:119" x14ac:dyDescent="0.2">
      <c r="A216">
        <f>ROW(Source!A217)</f>
        <v>217</v>
      </c>
      <c r="B216">
        <v>92701116</v>
      </c>
      <c r="C216">
        <v>92701654</v>
      </c>
      <c r="D216">
        <v>89573541</v>
      </c>
      <c r="E216">
        <v>1</v>
      </c>
      <c r="F216">
        <v>1</v>
      </c>
      <c r="G216">
        <v>1</v>
      </c>
      <c r="H216">
        <v>3</v>
      </c>
      <c r="I216" t="s">
        <v>407</v>
      </c>
      <c r="J216" t="s">
        <v>408</v>
      </c>
      <c r="K216" t="s">
        <v>409</v>
      </c>
      <c r="L216">
        <v>1346</v>
      </c>
      <c r="N216">
        <v>1009</v>
      </c>
      <c r="O216" t="s">
        <v>223</v>
      </c>
      <c r="P216" t="s">
        <v>223</v>
      </c>
      <c r="Q216">
        <v>1</v>
      </c>
      <c r="W216">
        <v>0</v>
      </c>
      <c r="X216">
        <v>291254868</v>
      </c>
      <c r="Y216">
        <f>AT216</f>
        <v>0.05</v>
      </c>
      <c r="AA216">
        <v>111.83</v>
      </c>
      <c r="AB216">
        <v>0</v>
      </c>
      <c r="AC216">
        <v>0</v>
      </c>
      <c r="AD216">
        <v>0</v>
      </c>
      <c r="AE216">
        <v>79.88</v>
      </c>
      <c r="AF216">
        <v>0</v>
      </c>
      <c r="AG216">
        <v>0</v>
      </c>
      <c r="AH216">
        <v>0</v>
      </c>
      <c r="AI216">
        <v>1.4</v>
      </c>
      <c r="AJ216">
        <v>1</v>
      </c>
      <c r="AK216">
        <v>1</v>
      </c>
      <c r="AL216">
        <v>1</v>
      </c>
      <c r="AM216">
        <v>2</v>
      </c>
      <c r="AN216">
        <v>0</v>
      </c>
      <c r="AO216">
        <v>0</v>
      </c>
      <c r="AP216">
        <v>1</v>
      </c>
      <c r="AQ216">
        <v>1</v>
      </c>
      <c r="AR216">
        <v>0</v>
      </c>
      <c r="AS216" t="s">
        <v>3</v>
      </c>
      <c r="AT216">
        <v>0.05</v>
      </c>
      <c r="AU216" t="s">
        <v>3</v>
      </c>
      <c r="AV216">
        <v>0</v>
      </c>
      <c r="AW216">
        <v>2</v>
      </c>
      <c r="AX216">
        <v>92701665</v>
      </c>
      <c r="AY216">
        <v>1</v>
      </c>
      <c r="AZ216">
        <v>0</v>
      </c>
      <c r="BA216">
        <v>218</v>
      </c>
      <c r="BB216">
        <v>1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3.9939999999999998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1</v>
      </c>
      <c r="BQ216">
        <v>3.9939999999999998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1</v>
      </c>
      <c r="CV216">
        <v>0</v>
      </c>
      <c r="CW216">
        <v>0</v>
      </c>
      <c r="CX216">
        <f>ROUND(Y216*Source!I217,7)</f>
        <v>2.5999999999999999E-2</v>
      </c>
      <c r="CY216">
        <f>AA216</f>
        <v>111.83</v>
      </c>
      <c r="CZ216">
        <f>AE216</f>
        <v>79.88</v>
      </c>
      <c r="DA216">
        <f>AI216</f>
        <v>1.4</v>
      </c>
      <c r="DB216">
        <f>ROUND(ROUND(AT216*CZ216,2),6)</f>
        <v>3.99</v>
      </c>
      <c r="DC216">
        <f>ROUND(ROUND(AT216*AG216,2),6)</f>
        <v>0</v>
      </c>
      <c r="DD216" t="s">
        <v>3</v>
      </c>
      <c r="DE216" t="s">
        <v>3</v>
      </c>
      <c r="DF216">
        <f>ROUND(ROUND(AE216*AI216,2)*CX216,2)</f>
        <v>2.91</v>
      </c>
      <c r="DG216">
        <f>ROUND(ROUND(AF216,2)*CX216,2)</f>
        <v>0</v>
      </c>
      <c r="DH216">
        <f t="shared" si="93"/>
        <v>0</v>
      </c>
      <c r="DI216">
        <f t="shared" si="94"/>
        <v>0</v>
      </c>
      <c r="DJ216">
        <f>DF216</f>
        <v>2.91</v>
      </c>
      <c r="DK216">
        <v>0</v>
      </c>
      <c r="DL216" t="s">
        <v>3</v>
      </c>
      <c r="DM216">
        <v>0</v>
      </c>
      <c r="DN216" t="s">
        <v>3</v>
      </c>
      <c r="DO216">
        <v>0</v>
      </c>
    </row>
    <row r="217" spans="1:119" x14ac:dyDescent="0.2">
      <c r="A217">
        <f>ROW(Source!A217)</f>
        <v>217</v>
      </c>
      <c r="B217">
        <v>92701116</v>
      </c>
      <c r="C217">
        <v>92701654</v>
      </c>
      <c r="D217">
        <v>89573826</v>
      </c>
      <c r="E217">
        <v>1</v>
      </c>
      <c r="F217">
        <v>1</v>
      </c>
      <c r="G217">
        <v>1</v>
      </c>
      <c r="H217">
        <v>3</v>
      </c>
      <c r="I217" t="s">
        <v>410</v>
      </c>
      <c r="J217" t="s">
        <v>411</v>
      </c>
      <c r="K217" t="s">
        <v>412</v>
      </c>
      <c r="L217">
        <v>1348</v>
      </c>
      <c r="N217">
        <v>1009</v>
      </c>
      <c r="O217" t="s">
        <v>125</v>
      </c>
      <c r="P217" t="s">
        <v>125</v>
      </c>
      <c r="Q217">
        <v>1000</v>
      </c>
      <c r="W217">
        <v>0</v>
      </c>
      <c r="X217">
        <v>-147713002</v>
      </c>
      <c r="Y217">
        <f>AT217</f>
        <v>2.0000000000000002E-5</v>
      </c>
      <c r="AA217">
        <v>72836.649999999994</v>
      </c>
      <c r="AB217">
        <v>0</v>
      </c>
      <c r="AC217">
        <v>0</v>
      </c>
      <c r="AD217">
        <v>0</v>
      </c>
      <c r="AE217">
        <v>60697.21</v>
      </c>
      <c r="AF217">
        <v>0</v>
      </c>
      <c r="AG217">
        <v>0</v>
      </c>
      <c r="AH217">
        <v>0</v>
      </c>
      <c r="AI217">
        <v>1.2</v>
      </c>
      <c r="AJ217">
        <v>1</v>
      </c>
      <c r="AK217">
        <v>1</v>
      </c>
      <c r="AL217">
        <v>1</v>
      </c>
      <c r="AM217">
        <v>2</v>
      </c>
      <c r="AN217">
        <v>0</v>
      </c>
      <c r="AO217">
        <v>0</v>
      </c>
      <c r="AP217">
        <v>1</v>
      </c>
      <c r="AQ217">
        <v>1</v>
      </c>
      <c r="AR217">
        <v>0</v>
      </c>
      <c r="AS217" t="s">
        <v>3</v>
      </c>
      <c r="AT217">
        <v>2.0000000000000002E-5</v>
      </c>
      <c r="AU217" t="s">
        <v>3</v>
      </c>
      <c r="AV217">
        <v>0</v>
      </c>
      <c r="AW217">
        <v>2</v>
      </c>
      <c r="AX217">
        <v>92701666</v>
      </c>
      <c r="AY217">
        <v>1</v>
      </c>
      <c r="AZ217">
        <v>0</v>
      </c>
      <c r="BA217">
        <v>219</v>
      </c>
      <c r="BB217">
        <v>1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1.2139442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1</v>
      </c>
      <c r="BQ217">
        <v>1.2139442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1</v>
      </c>
      <c r="CV217">
        <v>0</v>
      </c>
      <c r="CW217">
        <v>0</v>
      </c>
      <c r="CX217">
        <f>ROUND(Y217*Source!I217,7)</f>
        <v>1.04E-5</v>
      </c>
      <c r="CY217">
        <f>AA217</f>
        <v>72836.649999999994</v>
      </c>
      <c r="CZ217">
        <f>AE217</f>
        <v>60697.21</v>
      </c>
      <c r="DA217">
        <f>AI217</f>
        <v>1.2</v>
      </c>
      <c r="DB217">
        <f>ROUND(ROUND(AT217*CZ217,2),6)</f>
        <v>1.21</v>
      </c>
      <c r="DC217">
        <f>ROUND(ROUND(AT217*AG217,2),6)</f>
        <v>0</v>
      </c>
      <c r="DD217" t="s">
        <v>3</v>
      </c>
      <c r="DE217" t="s">
        <v>3</v>
      </c>
      <c r="DF217">
        <f>ROUND(ROUND(AE217*AI217,2)*CX217,2)</f>
        <v>0.76</v>
      </c>
      <c r="DG217">
        <f>ROUND(ROUND(AF217,2)*CX217,2)</f>
        <v>0</v>
      </c>
      <c r="DH217">
        <f t="shared" si="93"/>
        <v>0</v>
      </c>
      <c r="DI217">
        <f t="shared" si="94"/>
        <v>0</v>
      </c>
      <c r="DJ217">
        <f>DF217</f>
        <v>0.76</v>
      </c>
      <c r="DK217">
        <v>0</v>
      </c>
      <c r="DL217" t="s">
        <v>3</v>
      </c>
      <c r="DM217">
        <v>0</v>
      </c>
      <c r="DN217" t="s">
        <v>3</v>
      </c>
      <c r="DO217">
        <v>0</v>
      </c>
    </row>
    <row r="218" spans="1:119" x14ac:dyDescent="0.2">
      <c r="A218">
        <f>ROW(Source!A218)</f>
        <v>218</v>
      </c>
      <c r="B218">
        <v>92701116</v>
      </c>
      <c r="C218">
        <v>92701667</v>
      </c>
      <c r="D218">
        <v>89480573</v>
      </c>
      <c r="E218">
        <v>117</v>
      </c>
      <c r="F218">
        <v>1</v>
      </c>
      <c r="G218">
        <v>1</v>
      </c>
      <c r="H218">
        <v>1</v>
      </c>
      <c r="I218" t="s">
        <v>621</v>
      </c>
      <c r="J218" t="s">
        <v>3</v>
      </c>
      <c r="K218" t="s">
        <v>622</v>
      </c>
      <c r="L218">
        <v>1191</v>
      </c>
      <c r="N218">
        <v>1013</v>
      </c>
      <c r="O218" t="s">
        <v>400</v>
      </c>
      <c r="P218" t="s">
        <v>400</v>
      </c>
      <c r="Q218">
        <v>1</v>
      </c>
      <c r="W218">
        <v>0</v>
      </c>
      <c r="X218">
        <v>1009256741</v>
      </c>
      <c r="Y218">
        <f>(AT218*ROUND((0.35+1),7))</f>
        <v>6.7635000000000005</v>
      </c>
      <c r="AA218">
        <v>0</v>
      </c>
      <c r="AB218">
        <v>0</v>
      </c>
      <c r="AC218">
        <v>0</v>
      </c>
      <c r="AD218">
        <v>871.84</v>
      </c>
      <c r="AE218">
        <v>0</v>
      </c>
      <c r="AF218">
        <v>0</v>
      </c>
      <c r="AG218">
        <v>0</v>
      </c>
      <c r="AH218">
        <v>871.84</v>
      </c>
      <c r="AI218">
        <v>1</v>
      </c>
      <c r="AJ218">
        <v>1</v>
      </c>
      <c r="AK218">
        <v>1</v>
      </c>
      <c r="AL218">
        <v>1</v>
      </c>
      <c r="AM218">
        <v>-2</v>
      </c>
      <c r="AN218">
        <v>0</v>
      </c>
      <c r="AO218">
        <v>0</v>
      </c>
      <c r="AP218">
        <v>1</v>
      </c>
      <c r="AQ218">
        <v>1</v>
      </c>
      <c r="AR218">
        <v>0</v>
      </c>
      <c r="AS218" t="s">
        <v>3</v>
      </c>
      <c r="AT218">
        <v>5.01</v>
      </c>
      <c r="AU218" t="s">
        <v>131</v>
      </c>
      <c r="AV218">
        <v>1</v>
      </c>
      <c r="AW218">
        <v>2</v>
      </c>
      <c r="AX218">
        <v>92701674</v>
      </c>
      <c r="AY218">
        <v>1</v>
      </c>
      <c r="AZ218">
        <v>0</v>
      </c>
      <c r="BA218">
        <v>220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4367.9183999999996</v>
      </c>
      <c r="BN218">
        <v>5.01</v>
      </c>
      <c r="BO218">
        <v>0</v>
      </c>
      <c r="BP218">
        <v>1</v>
      </c>
      <c r="BQ218">
        <v>0</v>
      </c>
      <c r="BR218">
        <v>0</v>
      </c>
      <c r="BS218">
        <v>0</v>
      </c>
      <c r="BT218">
        <v>5896.68984</v>
      </c>
      <c r="BU218">
        <v>6.7634999999999996</v>
      </c>
      <c r="BV218">
        <v>0</v>
      </c>
      <c r="BW218">
        <v>1</v>
      </c>
      <c r="CU218">
        <f>ROUND(AT218*Source!I218*AH218*AL218,2)</f>
        <v>2446.0300000000002</v>
      </c>
      <c r="CV218">
        <f>ROUND(Y218*Source!I218,7)</f>
        <v>3.78756</v>
      </c>
      <c r="CW218">
        <v>0</v>
      </c>
      <c r="CX218">
        <f>ROUND(Y218*Source!I218,7)</f>
        <v>3.78756</v>
      </c>
      <c r="CY218">
        <f>AD218</f>
        <v>871.84</v>
      </c>
      <c r="CZ218">
        <f>AH218</f>
        <v>871.84</v>
      </c>
      <c r="DA218">
        <f>AL218</f>
        <v>1</v>
      </c>
      <c r="DB218">
        <f>ROUND((ROUND(AT218*CZ218,2)*ROUND((0.35+1),7)),6)</f>
        <v>5896.692</v>
      </c>
      <c r="DC218">
        <f>ROUND((ROUND(AT218*AG218,2)*ROUND((0.35+1),7)),6)</f>
        <v>0</v>
      </c>
      <c r="DD218" t="s">
        <v>3</v>
      </c>
      <c r="DE218" t="s">
        <v>3</v>
      </c>
      <c r="DF218">
        <f>ROUND(ROUND(AE218,2)*CX218,2)</f>
        <v>0</v>
      </c>
      <c r="DG218">
        <f>ROUND(ROUND(AF218,2)*CX218,2)</f>
        <v>0</v>
      </c>
      <c r="DH218">
        <f t="shared" si="93"/>
        <v>0</v>
      </c>
      <c r="DI218">
        <f t="shared" si="94"/>
        <v>3302.15</v>
      </c>
      <c r="DJ218">
        <f>DI218</f>
        <v>3302.15</v>
      </c>
      <c r="DK218">
        <v>1</v>
      </c>
      <c r="DL218" t="s">
        <v>3</v>
      </c>
      <c r="DM218">
        <v>0</v>
      </c>
      <c r="DN218" t="s">
        <v>3</v>
      </c>
      <c r="DO218">
        <v>0</v>
      </c>
    </row>
    <row r="219" spans="1:119" x14ac:dyDescent="0.2">
      <c r="A219">
        <f>ROW(Source!A218)</f>
        <v>218</v>
      </c>
      <c r="B219">
        <v>92701116</v>
      </c>
      <c r="C219">
        <v>92701667</v>
      </c>
      <c r="D219">
        <v>89487852</v>
      </c>
      <c r="E219">
        <v>1</v>
      </c>
      <c r="F219">
        <v>1</v>
      </c>
      <c r="G219">
        <v>1</v>
      </c>
      <c r="H219">
        <v>2</v>
      </c>
      <c r="I219" t="s">
        <v>623</v>
      </c>
      <c r="J219" t="s">
        <v>624</v>
      </c>
      <c r="K219" t="s">
        <v>625</v>
      </c>
      <c r="L219">
        <v>1368</v>
      </c>
      <c r="N219">
        <v>1011</v>
      </c>
      <c r="O219" t="s">
        <v>420</v>
      </c>
      <c r="P219" t="s">
        <v>420</v>
      </c>
      <c r="Q219">
        <v>1</v>
      </c>
      <c r="W219">
        <v>0</v>
      </c>
      <c r="X219">
        <v>-1308812084</v>
      </c>
      <c r="Y219">
        <f>(AT219*ROUND((0.35+1),7))</f>
        <v>2.0250000000000004</v>
      </c>
      <c r="AA219">
        <v>0</v>
      </c>
      <c r="AB219">
        <v>20.21</v>
      </c>
      <c r="AC219">
        <v>0</v>
      </c>
      <c r="AD219">
        <v>0</v>
      </c>
      <c r="AE219">
        <v>0</v>
      </c>
      <c r="AF219">
        <v>14.13</v>
      </c>
      <c r="AG219">
        <v>0</v>
      </c>
      <c r="AH219">
        <v>0</v>
      </c>
      <c r="AI219">
        <v>1</v>
      </c>
      <c r="AJ219">
        <v>1.43</v>
      </c>
      <c r="AK219">
        <v>1</v>
      </c>
      <c r="AL219">
        <v>1</v>
      </c>
      <c r="AM219">
        <v>2</v>
      </c>
      <c r="AN219">
        <v>0</v>
      </c>
      <c r="AO219">
        <v>0</v>
      </c>
      <c r="AP219">
        <v>1</v>
      </c>
      <c r="AQ219">
        <v>1</v>
      </c>
      <c r="AR219">
        <v>0</v>
      </c>
      <c r="AS219" t="s">
        <v>3</v>
      </c>
      <c r="AT219">
        <v>1.5</v>
      </c>
      <c r="AU219" t="s">
        <v>131</v>
      </c>
      <c r="AV219">
        <v>1</v>
      </c>
      <c r="AW219">
        <v>2</v>
      </c>
      <c r="AX219">
        <v>92701675</v>
      </c>
      <c r="AY219">
        <v>1</v>
      </c>
      <c r="AZ219">
        <v>0</v>
      </c>
      <c r="BA219">
        <v>221</v>
      </c>
      <c r="BB219">
        <v>1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21.195</v>
      </c>
      <c r="BL219">
        <v>0</v>
      </c>
      <c r="BM219">
        <v>0</v>
      </c>
      <c r="BN219">
        <v>0</v>
      </c>
      <c r="BO219">
        <v>0</v>
      </c>
      <c r="BP219">
        <v>1</v>
      </c>
      <c r="BQ219">
        <v>0</v>
      </c>
      <c r="BR219">
        <v>28.613250000000001</v>
      </c>
      <c r="BS219">
        <v>0</v>
      </c>
      <c r="BT219">
        <v>0</v>
      </c>
      <c r="BU219">
        <v>0</v>
      </c>
      <c r="BV219">
        <v>0</v>
      </c>
      <c r="BW219">
        <v>1</v>
      </c>
      <c r="CV219">
        <v>0</v>
      </c>
      <c r="CW219">
        <f>ROUND(Y219*Source!I218*DO219,7)</f>
        <v>0</v>
      </c>
      <c r="CX219">
        <f>ROUND(Y219*Source!I218,7)</f>
        <v>1.1339999999999999</v>
      </c>
      <c r="CY219">
        <f>AB219</f>
        <v>20.21</v>
      </c>
      <c r="CZ219">
        <f>AF219</f>
        <v>14.13</v>
      </c>
      <c r="DA219">
        <f>AJ219</f>
        <v>1.43</v>
      </c>
      <c r="DB219">
        <f>ROUND((ROUND(AT219*CZ219,2)*ROUND((0.35+1),7)),6)</f>
        <v>28.62</v>
      </c>
      <c r="DC219">
        <f>ROUND((ROUND(AT219*AG219,2)*ROUND((0.35+1),7)),6)</f>
        <v>0</v>
      </c>
      <c r="DD219" t="s">
        <v>3</v>
      </c>
      <c r="DE219" t="s">
        <v>3</v>
      </c>
      <c r="DF219">
        <f>ROUND(ROUND(AE219,2)*CX219,2)</f>
        <v>0</v>
      </c>
      <c r="DG219">
        <f>ROUND(ROUND(AF219*AJ219,2)*CX219,2)</f>
        <v>22.92</v>
      </c>
      <c r="DH219">
        <f t="shared" si="93"/>
        <v>0</v>
      </c>
      <c r="DI219">
        <f t="shared" si="94"/>
        <v>0</v>
      </c>
      <c r="DJ219">
        <f>DG219+DH219</f>
        <v>22.92</v>
      </c>
      <c r="DK219">
        <v>0</v>
      </c>
      <c r="DL219" t="s">
        <v>3</v>
      </c>
      <c r="DM219">
        <v>0</v>
      </c>
      <c r="DN219" t="s">
        <v>3</v>
      </c>
      <c r="DO219">
        <v>0</v>
      </c>
    </row>
    <row r="220" spans="1:119" x14ac:dyDescent="0.2">
      <c r="A220">
        <f>ROW(Source!A218)</f>
        <v>218</v>
      </c>
      <c r="B220">
        <v>92701116</v>
      </c>
      <c r="C220">
        <v>92701667</v>
      </c>
      <c r="D220">
        <v>89554835</v>
      </c>
      <c r="E220">
        <v>1</v>
      </c>
      <c r="F220">
        <v>1</v>
      </c>
      <c r="G220">
        <v>1</v>
      </c>
      <c r="H220">
        <v>3</v>
      </c>
      <c r="I220" t="s">
        <v>401</v>
      </c>
      <c r="J220" t="s">
        <v>402</v>
      </c>
      <c r="K220" t="s">
        <v>403</v>
      </c>
      <c r="L220">
        <v>1339</v>
      </c>
      <c r="N220">
        <v>1007</v>
      </c>
      <c r="O220" t="s">
        <v>113</v>
      </c>
      <c r="P220" t="s">
        <v>113</v>
      </c>
      <c r="Q220">
        <v>1</v>
      </c>
      <c r="W220">
        <v>0</v>
      </c>
      <c r="X220">
        <v>1964556667</v>
      </c>
      <c r="Y220">
        <f t="shared" ref="Y220:Y257" si="96">AT220</f>
        <v>16.3</v>
      </c>
      <c r="AA220">
        <v>54.64</v>
      </c>
      <c r="AB220">
        <v>0</v>
      </c>
      <c r="AC220">
        <v>0</v>
      </c>
      <c r="AD220">
        <v>0</v>
      </c>
      <c r="AE220">
        <v>35.71</v>
      </c>
      <c r="AF220">
        <v>0</v>
      </c>
      <c r="AG220">
        <v>0</v>
      </c>
      <c r="AH220">
        <v>0</v>
      </c>
      <c r="AI220">
        <v>1.53</v>
      </c>
      <c r="AJ220">
        <v>1</v>
      </c>
      <c r="AK220">
        <v>1</v>
      </c>
      <c r="AL220">
        <v>1</v>
      </c>
      <c r="AM220">
        <v>2</v>
      </c>
      <c r="AN220">
        <v>0</v>
      </c>
      <c r="AO220">
        <v>0</v>
      </c>
      <c r="AP220">
        <v>1</v>
      </c>
      <c r="AQ220">
        <v>1</v>
      </c>
      <c r="AR220">
        <v>0</v>
      </c>
      <c r="AS220" t="s">
        <v>3</v>
      </c>
      <c r="AT220">
        <v>16.3</v>
      </c>
      <c r="AU220" t="s">
        <v>3</v>
      </c>
      <c r="AV220">
        <v>0</v>
      </c>
      <c r="AW220">
        <v>2</v>
      </c>
      <c r="AX220">
        <v>92701676</v>
      </c>
      <c r="AY220">
        <v>1</v>
      </c>
      <c r="AZ220">
        <v>0</v>
      </c>
      <c r="BA220">
        <v>222</v>
      </c>
      <c r="BB220">
        <v>1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582.07300000000009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1</v>
      </c>
      <c r="BQ220">
        <v>582.07300000000009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1</v>
      </c>
      <c r="CV220">
        <v>0</v>
      </c>
      <c r="CW220">
        <v>0</v>
      </c>
      <c r="CX220">
        <f>ROUND(Y220*Source!I218,7)</f>
        <v>9.1280000000000001</v>
      </c>
      <c r="CY220">
        <f>AA220</f>
        <v>54.64</v>
      </c>
      <c r="CZ220">
        <f>AE220</f>
        <v>35.71</v>
      </c>
      <c r="DA220">
        <f>AI220</f>
        <v>1.53</v>
      </c>
      <c r="DB220">
        <f t="shared" ref="DB220:DB257" si="97">ROUND(ROUND(AT220*CZ220,2),6)</f>
        <v>582.07000000000005</v>
      </c>
      <c r="DC220">
        <f t="shared" ref="DC220:DC257" si="98">ROUND(ROUND(AT220*AG220,2),6)</f>
        <v>0</v>
      </c>
      <c r="DD220" t="s">
        <v>3</v>
      </c>
      <c r="DE220" t="s">
        <v>3</v>
      </c>
      <c r="DF220">
        <f>ROUND(ROUND(AE220*AI220,2)*CX220,2)</f>
        <v>498.75</v>
      </c>
      <c r="DG220">
        <f t="shared" ref="DG220:DG230" si="99">ROUND(ROUND(AF220,2)*CX220,2)</f>
        <v>0</v>
      </c>
      <c r="DH220">
        <f t="shared" si="93"/>
        <v>0</v>
      </c>
      <c r="DI220">
        <f t="shared" si="94"/>
        <v>0</v>
      </c>
      <c r="DJ220">
        <f>DF220</f>
        <v>498.75</v>
      </c>
      <c r="DK220">
        <v>0</v>
      </c>
      <c r="DL220" t="s">
        <v>3</v>
      </c>
      <c r="DM220">
        <v>0</v>
      </c>
      <c r="DN220" t="s">
        <v>3</v>
      </c>
      <c r="DO220">
        <v>0</v>
      </c>
    </row>
    <row r="221" spans="1:119" x14ac:dyDescent="0.2">
      <c r="A221">
        <f>ROW(Source!A218)</f>
        <v>218</v>
      </c>
      <c r="B221">
        <v>92701116</v>
      </c>
      <c r="C221">
        <v>92701667</v>
      </c>
      <c r="D221">
        <v>89555307</v>
      </c>
      <c r="E221">
        <v>1</v>
      </c>
      <c r="F221">
        <v>1</v>
      </c>
      <c r="G221">
        <v>1</v>
      </c>
      <c r="H221">
        <v>3</v>
      </c>
      <c r="I221" t="s">
        <v>404</v>
      </c>
      <c r="J221" t="s">
        <v>405</v>
      </c>
      <c r="K221" t="s">
        <v>406</v>
      </c>
      <c r="L221">
        <v>1346</v>
      </c>
      <c r="N221">
        <v>1009</v>
      </c>
      <c r="O221" t="s">
        <v>223</v>
      </c>
      <c r="P221" t="s">
        <v>223</v>
      </c>
      <c r="Q221">
        <v>1</v>
      </c>
      <c r="W221">
        <v>0</v>
      </c>
      <c r="X221">
        <v>1959640129</v>
      </c>
      <c r="Y221">
        <f t="shared" si="96"/>
        <v>0.02</v>
      </c>
      <c r="AA221">
        <v>170.77</v>
      </c>
      <c r="AB221">
        <v>0</v>
      </c>
      <c r="AC221">
        <v>0</v>
      </c>
      <c r="AD221">
        <v>0</v>
      </c>
      <c r="AE221">
        <v>128.4</v>
      </c>
      <c r="AF221">
        <v>0</v>
      </c>
      <c r="AG221">
        <v>0</v>
      </c>
      <c r="AH221">
        <v>0</v>
      </c>
      <c r="AI221">
        <v>1.33</v>
      </c>
      <c r="AJ221">
        <v>1</v>
      </c>
      <c r="AK221">
        <v>1</v>
      </c>
      <c r="AL221">
        <v>1</v>
      </c>
      <c r="AM221">
        <v>2</v>
      </c>
      <c r="AN221">
        <v>0</v>
      </c>
      <c r="AO221">
        <v>0</v>
      </c>
      <c r="AP221">
        <v>1</v>
      </c>
      <c r="AQ221">
        <v>1</v>
      </c>
      <c r="AR221">
        <v>0</v>
      </c>
      <c r="AS221" t="s">
        <v>3</v>
      </c>
      <c r="AT221">
        <v>0.02</v>
      </c>
      <c r="AU221" t="s">
        <v>3</v>
      </c>
      <c r="AV221">
        <v>0</v>
      </c>
      <c r="AW221">
        <v>2</v>
      </c>
      <c r="AX221">
        <v>92701677</v>
      </c>
      <c r="AY221">
        <v>1</v>
      </c>
      <c r="AZ221">
        <v>0</v>
      </c>
      <c r="BA221">
        <v>223</v>
      </c>
      <c r="BB221">
        <v>1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2.5680000000000001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1</v>
      </c>
      <c r="BQ221">
        <v>2.5680000000000001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1</v>
      </c>
      <c r="CV221">
        <v>0</v>
      </c>
      <c r="CW221">
        <v>0</v>
      </c>
      <c r="CX221">
        <f>ROUND(Y221*Source!I218,7)</f>
        <v>1.12E-2</v>
      </c>
      <c r="CY221">
        <f>AA221</f>
        <v>170.77</v>
      </c>
      <c r="CZ221">
        <f>AE221</f>
        <v>128.4</v>
      </c>
      <c r="DA221">
        <f>AI221</f>
        <v>1.33</v>
      </c>
      <c r="DB221">
        <f t="shared" si="97"/>
        <v>2.57</v>
      </c>
      <c r="DC221">
        <f t="shared" si="98"/>
        <v>0</v>
      </c>
      <c r="DD221" t="s">
        <v>3</v>
      </c>
      <c r="DE221" t="s">
        <v>3</v>
      </c>
      <c r="DF221">
        <f>ROUND(ROUND(AE221*AI221,2)*CX221,2)</f>
        <v>1.91</v>
      </c>
      <c r="DG221">
        <f t="shared" si="99"/>
        <v>0</v>
      </c>
      <c r="DH221">
        <f t="shared" si="93"/>
        <v>0</v>
      </c>
      <c r="DI221">
        <f t="shared" si="94"/>
        <v>0</v>
      </c>
      <c r="DJ221">
        <f>DF221</f>
        <v>1.91</v>
      </c>
      <c r="DK221">
        <v>0</v>
      </c>
      <c r="DL221" t="s">
        <v>3</v>
      </c>
      <c r="DM221">
        <v>0</v>
      </c>
      <c r="DN221" t="s">
        <v>3</v>
      </c>
      <c r="DO221">
        <v>0</v>
      </c>
    </row>
    <row r="222" spans="1:119" x14ac:dyDescent="0.2">
      <c r="A222">
        <f>ROW(Source!A218)</f>
        <v>218</v>
      </c>
      <c r="B222">
        <v>92701116</v>
      </c>
      <c r="C222">
        <v>92701667</v>
      </c>
      <c r="D222">
        <v>89573541</v>
      </c>
      <c r="E222">
        <v>1</v>
      </c>
      <c r="F222">
        <v>1</v>
      </c>
      <c r="G222">
        <v>1</v>
      </c>
      <c r="H222">
        <v>3</v>
      </c>
      <c r="I222" t="s">
        <v>407</v>
      </c>
      <c r="J222" t="s">
        <v>408</v>
      </c>
      <c r="K222" t="s">
        <v>409</v>
      </c>
      <c r="L222">
        <v>1346</v>
      </c>
      <c r="N222">
        <v>1009</v>
      </c>
      <c r="O222" t="s">
        <v>223</v>
      </c>
      <c r="P222" t="s">
        <v>223</v>
      </c>
      <c r="Q222">
        <v>1</v>
      </c>
      <c r="W222">
        <v>0</v>
      </c>
      <c r="X222">
        <v>291254868</v>
      </c>
      <c r="Y222">
        <f t="shared" si="96"/>
        <v>0.05</v>
      </c>
      <c r="AA222">
        <v>111.83</v>
      </c>
      <c r="AB222">
        <v>0</v>
      </c>
      <c r="AC222">
        <v>0</v>
      </c>
      <c r="AD222">
        <v>0</v>
      </c>
      <c r="AE222">
        <v>79.88</v>
      </c>
      <c r="AF222">
        <v>0</v>
      </c>
      <c r="AG222">
        <v>0</v>
      </c>
      <c r="AH222">
        <v>0</v>
      </c>
      <c r="AI222">
        <v>1.4</v>
      </c>
      <c r="AJ222">
        <v>1</v>
      </c>
      <c r="AK222">
        <v>1</v>
      </c>
      <c r="AL222">
        <v>1</v>
      </c>
      <c r="AM222">
        <v>2</v>
      </c>
      <c r="AN222">
        <v>0</v>
      </c>
      <c r="AO222">
        <v>0</v>
      </c>
      <c r="AP222">
        <v>1</v>
      </c>
      <c r="AQ222">
        <v>1</v>
      </c>
      <c r="AR222">
        <v>0</v>
      </c>
      <c r="AS222" t="s">
        <v>3</v>
      </c>
      <c r="AT222">
        <v>0.05</v>
      </c>
      <c r="AU222" t="s">
        <v>3</v>
      </c>
      <c r="AV222">
        <v>0</v>
      </c>
      <c r="AW222">
        <v>2</v>
      </c>
      <c r="AX222">
        <v>92701678</v>
      </c>
      <c r="AY222">
        <v>1</v>
      </c>
      <c r="AZ222">
        <v>0</v>
      </c>
      <c r="BA222">
        <v>224</v>
      </c>
      <c r="BB222">
        <v>1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3.9939999999999998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</v>
      </c>
      <c r="BQ222">
        <v>3.9939999999999998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1</v>
      </c>
      <c r="CV222">
        <v>0</v>
      </c>
      <c r="CW222">
        <v>0</v>
      </c>
      <c r="CX222">
        <f>ROUND(Y222*Source!I218,7)</f>
        <v>2.8000000000000001E-2</v>
      </c>
      <c r="CY222">
        <f>AA222</f>
        <v>111.83</v>
      </c>
      <c r="CZ222">
        <f>AE222</f>
        <v>79.88</v>
      </c>
      <c r="DA222">
        <f>AI222</f>
        <v>1.4</v>
      </c>
      <c r="DB222">
        <f t="shared" si="97"/>
        <v>3.99</v>
      </c>
      <c r="DC222">
        <f t="shared" si="98"/>
        <v>0</v>
      </c>
      <c r="DD222" t="s">
        <v>3</v>
      </c>
      <c r="DE222" t="s">
        <v>3</v>
      </c>
      <c r="DF222">
        <f>ROUND(ROUND(AE222*AI222,2)*CX222,2)</f>
        <v>3.13</v>
      </c>
      <c r="DG222">
        <f t="shared" si="99"/>
        <v>0</v>
      </c>
      <c r="DH222">
        <f t="shared" si="93"/>
        <v>0</v>
      </c>
      <c r="DI222">
        <f t="shared" si="94"/>
        <v>0</v>
      </c>
      <c r="DJ222">
        <f>DF222</f>
        <v>3.13</v>
      </c>
      <c r="DK222">
        <v>0</v>
      </c>
      <c r="DL222" t="s">
        <v>3</v>
      </c>
      <c r="DM222">
        <v>0</v>
      </c>
      <c r="DN222" t="s">
        <v>3</v>
      </c>
      <c r="DO222">
        <v>0</v>
      </c>
    </row>
    <row r="223" spans="1:119" x14ac:dyDescent="0.2">
      <c r="A223">
        <f>ROW(Source!A218)</f>
        <v>218</v>
      </c>
      <c r="B223">
        <v>92701116</v>
      </c>
      <c r="C223">
        <v>92701667</v>
      </c>
      <c r="D223">
        <v>89573826</v>
      </c>
      <c r="E223">
        <v>1</v>
      </c>
      <c r="F223">
        <v>1</v>
      </c>
      <c r="G223">
        <v>1</v>
      </c>
      <c r="H223">
        <v>3</v>
      </c>
      <c r="I223" t="s">
        <v>410</v>
      </c>
      <c r="J223" t="s">
        <v>411</v>
      </c>
      <c r="K223" t="s">
        <v>412</v>
      </c>
      <c r="L223">
        <v>1348</v>
      </c>
      <c r="N223">
        <v>1009</v>
      </c>
      <c r="O223" t="s">
        <v>125</v>
      </c>
      <c r="P223" t="s">
        <v>125</v>
      </c>
      <c r="Q223">
        <v>1000</v>
      </c>
      <c r="W223">
        <v>0</v>
      </c>
      <c r="X223">
        <v>-147713002</v>
      </c>
      <c r="Y223">
        <f t="shared" si="96"/>
        <v>2.0000000000000002E-5</v>
      </c>
      <c r="AA223">
        <v>72836.649999999994</v>
      </c>
      <c r="AB223">
        <v>0</v>
      </c>
      <c r="AC223">
        <v>0</v>
      </c>
      <c r="AD223">
        <v>0</v>
      </c>
      <c r="AE223">
        <v>60697.21</v>
      </c>
      <c r="AF223">
        <v>0</v>
      </c>
      <c r="AG223">
        <v>0</v>
      </c>
      <c r="AH223">
        <v>0</v>
      </c>
      <c r="AI223">
        <v>1.2</v>
      </c>
      <c r="AJ223">
        <v>1</v>
      </c>
      <c r="AK223">
        <v>1</v>
      </c>
      <c r="AL223">
        <v>1</v>
      </c>
      <c r="AM223">
        <v>2</v>
      </c>
      <c r="AN223">
        <v>0</v>
      </c>
      <c r="AO223">
        <v>0</v>
      </c>
      <c r="AP223">
        <v>1</v>
      </c>
      <c r="AQ223">
        <v>1</v>
      </c>
      <c r="AR223">
        <v>0</v>
      </c>
      <c r="AS223" t="s">
        <v>3</v>
      </c>
      <c r="AT223">
        <v>2.0000000000000002E-5</v>
      </c>
      <c r="AU223" t="s">
        <v>3</v>
      </c>
      <c r="AV223">
        <v>0</v>
      </c>
      <c r="AW223">
        <v>2</v>
      </c>
      <c r="AX223">
        <v>92701679</v>
      </c>
      <c r="AY223">
        <v>1</v>
      </c>
      <c r="AZ223">
        <v>0</v>
      </c>
      <c r="BA223">
        <v>225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1.2139442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1</v>
      </c>
      <c r="BQ223">
        <v>1.2139442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1</v>
      </c>
      <c r="CV223">
        <v>0</v>
      </c>
      <c r="CW223">
        <v>0</v>
      </c>
      <c r="CX223">
        <f>ROUND(Y223*Source!I218,7)</f>
        <v>1.1199999999999999E-5</v>
      </c>
      <c r="CY223">
        <f>AA223</f>
        <v>72836.649999999994</v>
      </c>
      <c r="CZ223">
        <f>AE223</f>
        <v>60697.21</v>
      </c>
      <c r="DA223">
        <f>AI223</f>
        <v>1.2</v>
      </c>
      <c r="DB223">
        <f t="shared" si="97"/>
        <v>1.21</v>
      </c>
      <c r="DC223">
        <f t="shared" si="98"/>
        <v>0</v>
      </c>
      <c r="DD223" t="s">
        <v>3</v>
      </c>
      <c r="DE223" t="s">
        <v>3</v>
      </c>
      <c r="DF223">
        <f>ROUND(ROUND(AE223*AI223,2)*CX223,2)</f>
        <v>0.82</v>
      </c>
      <c r="DG223">
        <f t="shared" si="99"/>
        <v>0</v>
      </c>
      <c r="DH223">
        <f t="shared" si="93"/>
        <v>0</v>
      </c>
      <c r="DI223">
        <f t="shared" si="94"/>
        <v>0</v>
      </c>
      <c r="DJ223">
        <f>DF223</f>
        <v>0.82</v>
      </c>
      <c r="DK223">
        <v>0</v>
      </c>
      <c r="DL223" t="s">
        <v>3</v>
      </c>
      <c r="DM223">
        <v>0</v>
      </c>
      <c r="DN223" t="s">
        <v>3</v>
      </c>
      <c r="DO223">
        <v>0</v>
      </c>
    </row>
    <row r="224" spans="1:119" x14ac:dyDescent="0.2">
      <c r="A224">
        <f>ROW(Source!A219)</f>
        <v>219</v>
      </c>
      <c r="B224">
        <v>92701116</v>
      </c>
      <c r="C224">
        <v>92701680</v>
      </c>
      <c r="D224">
        <v>89480503</v>
      </c>
      <c r="E224">
        <v>117</v>
      </c>
      <c r="F224">
        <v>1</v>
      </c>
      <c r="G224">
        <v>1</v>
      </c>
      <c r="H224">
        <v>1</v>
      </c>
      <c r="I224" t="s">
        <v>398</v>
      </c>
      <c r="J224" t="s">
        <v>3</v>
      </c>
      <c r="K224" t="s">
        <v>399</v>
      </c>
      <c r="L224">
        <v>1191</v>
      </c>
      <c r="N224">
        <v>1013</v>
      </c>
      <c r="O224" t="s">
        <v>400</v>
      </c>
      <c r="P224" t="s">
        <v>400</v>
      </c>
      <c r="Q224">
        <v>1</v>
      </c>
      <c r="W224">
        <v>0</v>
      </c>
      <c r="X224">
        <v>1426738182</v>
      </c>
      <c r="Y224">
        <f t="shared" si="96"/>
        <v>185</v>
      </c>
      <c r="AA224">
        <v>0</v>
      </c>
      <c r="AB224">
        <v>0</v>
      </c>
      <c r="AC224">
        <v>0</v>
      </c>
      <c r="AD224">
        <v>649.29999999999995</v>
      </c>
      <c r="AE224">
        <v>0</v>
      </c>
      <c r="AF224">
        <v>0</v>
      </c>
      <c r="AG224">
        <v>0</v>
      </c>
      <c r="AH224">
        <v>649.29999999999995</v>
      </c>
      <c r="AI224">
        <v>1</v>
      </c>
      <c r="AJ224">
        <v>1</v>
      </c>
      <c r="AK224">
        <v>1</v>
      </c>
      <c r="AL224">
        <v>1</v>
      </c>
      <c r="AM224">
        <v>-2</v>
      </c>
      <c r="AN224">
        <v>0</v>
      </c>
      <c r="AO224">
        <v>0</v>
      </c>
      <c r="AP224">
        <v>0</v>
      </c>
      <c r="AQ224">
        <v>1</v>
      </c>
      <c r="AR224">
        <v>0</v>
      </c>
      <c r="AS224" t="s">
        <v>3</v>
      </c>
      <c r="AT224">
        <v>185</v>
      </c>
      <c r="AU224" t="s">
        <v>3</v>
      </c>
      <c r="AV224">
        <v>1</v>
      </c>
      <c r="AW224">
        <v>2</v>
      </c>
      <c r="AX224">
        <v>92701687</v>
      </c>
      <c r="AY224">
        <v>1</v>
      </c>
      <c r="AZ224">
        <v>0</v>
      </c>
      <c r="BA224">
        <v>226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120120.49999999999</v>
      </c>
      <c r="BN224">
        <v>185</v>
      </c>
      <c r="BO224">
        <v>0</v>
      </c>
      <c r="BP224">
        <v>1</v>
      </c>
      <c r="BQ224">
        <v>0</v>
      </c>
      <c r="BR224">
        <v>0</v>
      </c>
      <c r="BS224">
        <v>0</v>
      </c>
      <c r="BT224">
        <v>120120.49999999999</v>
      </c>
      <c r="BU224">
        <v>185</v>
      </c>
      <c r="BV224">
        <v>0</v>
      </c>
      <c r="BW224">
        <v>1</v>
      </c>
      <c r="CU224">
        <f>ROUND(AT224*Source!I219*AH224*AL224,2)</f>
        <v>3603.62</v>
      </c>
      <c r="CV224">
        <f>ROUND(Y224*Source!I219,7)</f>
        <v>5.55</v>
      </c>
      <c r="CW224">
        <v>0</v>
      </c>
      <c r="CX224">
        <f>ROUND(Y224*Source!I219,7)</f>
        <v>5.55</v>
      </c>
      <c r="CY224">
        <f>AD224</f>
        <v>649.29999999999995</v>
      </c>
      <c r="CZ224">
        <f>AH224</f>
        <v>649.29999999999995</v>
      </c>
      <c r="DA224">
        <f>AL224</f>
        <v>1</v>
      </c>
      <c r="DB224">
        <f t="shared" si="97"/>
        <v>120120.5</v>
      </c>
      <c r="DC224">
        <f t="shared" si="98"/>
        <v>0</v>
      </c>
      <c r="DD224" t="s">
        <v>3</v>
      </c>
      <c r="DE224" t="s">
        <v>3</v>
      </c>
      <c r="DF224">
        <f>ROUND(ROUND(AE224,2)*CX224,2)</f>
        <v>0</v>
      </c>
      <c r="DG224">
        <f t="shared" si="99"/>
        <v>0</v>
      </c>
      <c r="DH224">
        <f t="shared" si="93"/>
        <v>0</v>
      </c>
      <c r="DI224">
        <f t="shared" si="94"/>
        <v>3603.62</v>
      </c>
      <c r="DJ224">
        <f>DI224</f>
        <v>3603.62</v>
      </c>
      <c r="DK224">
        <v>1</v>
      </c>
      <c r="DL224" t="s">
        <v>3</v>
      </c>
      <c r="DM224">
        <v>0</v>
      </c>
      <c r="DN224" t="s">
        <v>3</v>
      </c>
      <c r="DO224">
        <v>0</v>
      </c>
    </row>
    <row r="225" spans="1:119" x14ac:dyDescent="0.2">
      <c r="A225">
        <f>ROW(Source!A219)</f>
        <v>219</v>
      </c>
      <c r="B225">
        <v>92701116</v>
      </c>
      <c r="C225">
        <v>92701680</v>
      </c>
      <c r="D225">
        <v>89552619</v>
      </c>
      <c r="E225">
        <v>1</v>
      </c>
      <c r="F225">
        <v>1</v>
      </c>
      <c r="G225">
        <v>1</v>
      </c>
      <c r="H225">
        <v>3</v>
      </c>
      <c r="I225" t="s">
        <v>626</v>
      </c>
      <c r="J225" t="s">
        <v>627</v>
      </c>
      <c r="K225" t="s">
        <v>628</v>
      </c>
      <c r="L225">
        <v>1407</v>
      </c>
      <c r="N225">
        <v>1013</v>
      </c>
      <c r="O225" t="s">
        <v>460</v>
      </c>
      <c r="P225" t="s">
        <v>460</v>
      </c>
      <c r="Q225">
        <v>1</v>
      </c>
      <c r="W225">
        <v>0</v>
      </c>
      <c r="X225">
        <v>1233916336</v>
      </c>
      <c r="Y225">
        <f t="shared" si="96"/>
        <v>0.2</v>
      </c>
      <c r="AA225">
        <v>8287.8799999999992</v>
      </c>
      <c r="AB225">
        <v>0</v>
      </c>
      <c r="AC225">
        <v>0</v>
      </c>
      <c r="AD225">
        <v>0</v>
      </c>
      <c r="AE225">
        <v>7023.63</v>
      </c>
      <c r="AF225">
        <v>0</v>
      </c>
      <c r="AG225">
        <v>0</v>
      </c>
      <c r="AH225">
        <v>0</v>
      </c>
      <c r="AI225">
        <v>1.18</v>
      </c>
      <c r="AJ225">
        <v>1</v>
      </c>
      <c r="AK225">
        <v>1</v>
      </c>
      <c r="AL225">
        <v>1</v>
      </c>
      <c r="AM225">
        <v>2</v>
      </c>
      <c r="AN225">
        <v>0</v>
      </c>
      <c r="AO225">
        <v>0</v>
      </c>
      <c r="AP225">
        <v>0</v>
      </c>
      <c r="AQ225">
        <v>1</v>
      </c>
      <c r="AR225">
        <v>0</v>
      </c>
      <c r="AS225" t="s">
        <v>3</v>
      </c>
      <c r="AT225">
        <v>0.2</v>
      </c>
      <c r="AU225" t="s">
        <v>3</v>
      </c>
      <c r="AV225">
        <v>0</v>
      </c>
      <c r="AW225">
        <v>2</v>
      </c>
      <c r="AX225">
        <v>92701688</v>
      </c>
      <c r="AY225">
        <v>1</v>
      </c>
      <c r="AZ225">
        <v>0</v>
      </c>
      <c r="BA225">
        <v>227</v>
      </c>
      <c r="BB225">
        <v>1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1404.7260000000001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1</v>
      </c>
      <c r="BQ225">
        <v>1404.7260000000001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1</v>
      </c>
      <c r="CV225">
        <v>0</v>
      </c>
      <c r="CW225">
        <v>0</v>
      </c>
      <c r="CX225">
        <f>ROUND(Y225*Source!I219,7)</f>
        <v>6.0000000000000001E-3</v>
      </c>
      <c r="CY225">
        <f>AA225</f>
        <v>8287.8799999999992</v>
      </c>
      <c r="CZ225">
        <f>AE225</f>
        <v>7023.63</v>
      </c>
      <c r="DA225">
        <f>AI225</f>
        <v>1.18</v>
      </c>
      <c r="DB225">
        <f t="shared" si="97"/>
        <v>1404.73</v>
      </c>
      <c r="DC225">
        <f t="shared" si="98"/>
        <v>0</v>
      </c>
      <c r="DD225" t="s">
        <v>3</v>
      </c>
      <c r="DE225" t="s">
        <v>3</v>
      </c>
      <c r="DF225">
        <f>ROUND(ROUND(AE225*AI225,2)*CX225,2)</f>
        <v>49.73</v>
      </c>
      <c r="DG225">
        <f t="shared" si="99"/>
        <v>0</v>
      </c>
      <c r="DH225">
        <f t="shared" si="93"/>
        <v>0</v>
      </c>
      <c r="DI225">
        <f t="shared" si="94"/>
        <v>0</v>
      </c>
      <c r="DJ225">
        <f>DF225</f>
        <v>49.73</v>
      </c>
      <c r="DK225">
        <v>0</v>
      </c>
      <c r="DL225" t="s">
        <v>3</v>
      </c>
      <c r="DM225">
        <v>0</v>
      </c>
      <c r="DN225" t="s">
        <v>3</v>
      </c>
      <c r="DO225">
        <v>0</v>
      </c>
    </row>
    <row r="226" spans="1:119" x14ac:dyDescent="0.2">
      <c r="A226">
        <f>ROW(Source!A219)</f>
        <v>219</v>
      </c>
      <c r="B226">
        <v>92701116</v>
      </c>
      <c r="C226">
        <v>92701680</v>
      </c>
      <c r="D226">
        <v>89554835</v>
      </c>
      <c r="E226">
        <v>1</v>
      </c>
      <c r="F226">
        <v>1</v>
      </c>
      <c r="G226">
        <v>1</v>
      </c>
      <c r="H226">
        <v>3</v>
      </c>
      <c r="I226" t="s">
        <v>401</v>
      </c>
      <c r="J226" t="s">
        <v>402</v>
      </c>
      <c r="K226" t="s">
        <v>403</v>
      </c>
      <c r="L226">
        <v>1339</v>
      </c>
      <c r="N226">
        <v>1007</v>
      </c>
      <c r="O226" t="s">
        <v>113</v>
      </c>
      <c r="P226" t="s">
        <v>113</v>
      </c>
      <c r="Q226">
        <v>1</v>
      </c>
      <c r="W226">
        <v>0</v>
      </c>
      <c r="X226">
        <v>1964556667</v>
      </c>
      <c r="Y226">
        <f t="shared" si="96"/>
        <v>0.5</v>
      </c>
      <c r="AA226">
        <v>54.64</v>
      </c>
      <c r="AB226">
        <v>0</v>
      </c>
      <c r="AC226">
        <v>0</v>
      </c>
      <c r="AD226">
        <v>0</v>
      </c>
      <c r="AE226">
        <v>35.71</v>
      </c>
      <c r="AF226">
        <v>0</v>
      </c>
      <c r="AG226">
        <v>0</v>
      </c>
      <c r="AH226">
        <v>0</v>
      </c>
      <c r="AI226">
        <v>1.53</v>
      </c>
      <c r="AJ226">
        <v>1</v>
      </c>
      <c r="AK226">
        <v>1</v>
      </c>
      <c r="AL226">
        <v>1</v>
      </c>
      <c r="AM226">
        <v>2</v>
      </c>
      <c r="AN226">
        <v>0</v>
      </c>
      <c r="AO226">
        <v>0</v>
      </c>
      <c r="AP226">
        <v>0</v>
      </c>
      <c r="AQ226">
        <v>1</v>
      </c>
      <c r="AR226">
        <v>0</v>
      </c>
      <c r="AS226" t="s">
        <v>3</v>
      </c>
      <c r="AT226">
        <v>0.5</v>
      </c>
      <c r="AU226" t="s">
        <v>3</v>
      </c>
      <c r="AV226">
        <v>0</v>
      </c>
      <c r="AW226">
        <v>2</v>
      </c>
      <c r="AX226">
        <v>92701689</v>
      </c>
      <c r="AY226">
        <v>1</v>
      </c>
      <c r="AZ226">
        <v>0</v>
      </c>
      <c r="BA226">
        <v>228</v>
      </c>
      <c r="BB226">
        <v>1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17.855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1</v>
      </c>
      <c r="BQ226">
        <v>17.855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1</v>
      </c>
      <c r="CV226">
        <v>0</v>
      </c>
      <c r="CW226">
        <v>0</v>
      </c>
      <c r="CX226">
        <f>ROUND(Y226*Source!I219,7)</f>
        <v>1.4999999999999999E-2</v>
      </c>
      <c r="CY226">
        <f>AA226</f>
        <v>54.64</v>
      </c>
      <c r="CZ226">
        <f>AE226</f>
        <v>35.71</v>
      </c>
      <c r="DA226">
        <f>AI226</f>
        <v>1.53</v>
      </c>
      <c r="DB226">
        <f t="shared" si="97"/>
        <v>17.86</v>
      </c>
      <c r="DC226">
        <f t="shared" si="98"/>
        <v>0</v>
      </c>
      <c r="DD226" t="s">
        <v>3</v>
      </c>
      <c r="DE226" t="s">
        <v>3</v>
      </c>
      <c r="DF226">
        <f>ROUND(ROUND(AE226*AI226,2)*CX226,2)</f>
        <v>0.82</v>
      </c>
      <c r="DG226">
        <f t="shared" si="99"/>
        <v>0</v>
      </c>
      <c r="DH226">
        <f t="shared" si="93"/>
        <v>0</v>
      </c>
      <c r="DI226">
        <f t="shared" si="94"/>
        <v>0</v>
      </c>
      <c r="DJ226">
        <f>DF226</f>
        <v>0.82</v>
      </c>
      <c r="DK226">
        <v>0</v>
      </c>
      <c r="DL226" t="s">
        <v>3</v>
      </c>
      <c r="DM226">
        <v>0</v>
      </c>
      <c r="DN226" t="s">
        <v>3</v>
      </c>
      <c r="DO226">
        <v>0</v>
      </c>
    </row>
    <row r="227" spans="1:119" x14ac:dyDescent="0.2">
      <c r="A227">
        <f>ROW(Source!A219)</f>
        <v>219</v>
      </c>
      <c r="B227">
        <v>92701116</v>
      </c>
      <c r="C227">
        <v>92701680</v>
      </c>
      <c r="D227">
        <v>89555307</v>
      </c>
      <c r="E227">
        <v>1</v>
      </c>
      <c r="F227">
        <v>1</v>
      </c>
      <c r="G227">
        <v>1</v>
      </c>
      <c r="H227">
        <v>3</v>
      </c>
      <c r="I227" t="s">
        <v>404</v>
      </c>
      <c r="J227" t="s">
        <v>405</v>
      </c>
      <c r="K227" t="s">
        <v>406</v>
      </c>
      <c r="L227">
        <v>1346</v>
      </c>
      <c r="N227">
        <v>1009</v>
      </c>
      <c r="O227" t="s">
        <v>223</v>
      </c>
      <c r="P227" t="s">
        <v>223</v>
      </c>
      <c r="Q227">
        <v>1</v>
      </c>
      <c r="W227">
        <v>0</v>
      </c>
      <c r="X227">
        <v>1959640129</v>
      </c>
      <c r="Y227">
        <f t="shared" si="96"/>
        <v>5</v>
      </c>
      <c r="AA227">
        <v>170.77</v>
      </c>
      <c r="AB227">
        <v>0</v>
      </c>
      <c r="AC227">
        <v>0</v>
      </c>
      <c r="AD227">
        <v>0</v>
      </c>
      <c r="AE227">
        <v>128.4</v>
      </c>
      <c r="AF227">
        <v>0</v>
      </c>
      <c r="AG227">
        <v>0</v>
      </c>
      <c r="AH227">
        <v>0</v>
      </c>
      <c r="AI227">
        <v>1.33</v>
      </c>
      <c r="AJ227">
        <v>1</v>
      </c>
      <c r="AK227">
        <v>1</v>
      </c>
      <c r="AL227">
        <v>1</v>
      </c>
      <c r="AM227">
        <v>2</v>
      </c>
      <c r="AN227">
        <v>0</v>
      </c>
      <c r="AO227">
        <v>0</v>
      </c>
      <c r="AP227">
        <v>0</v>
      </c>
      <c r="AQ227">
        <v>1</v>
      </c>
      <c r="AR227">
        <v>0</v>
      </c>
      <c r="AS227" t="s">
        <v>3</v>
      </c>
      <c r="AT227">
        <v>5</v>
      </c>
      <c r="AU227" t="s">
        <v>3</v>
      </c>
      <c r="AV227">
        <v>0</v>
      </c>
      <c r="AW227">
        <v>2</v>
      </c>
      <c r="AX227">
        <v>92701690</v>
      </c>
      <c r="AY227">
        <v>1</v>
      </c>
      <c r="AZ227">
        <v>0</v>
      </c>
      <c r="BA227">
        <v>229</v>
      </c>
      <c r="BB227">
        <v>1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642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1</v>
      </c>
      <c r="BQ227">
        <v>642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1</v>
      </c>
      <c r="CV227">
        <v>0</v>
      </c>
      <c r="CW227">
        <v>0</v>
      </c>
      <c r="CX227">
        <f>ROUND(Y227*Source!I219,7)</f>
        <v>0.15</v>
      </c>
      <c r="CY227">
        <f>AA227</f>
        <v>170.77</v>
      </c>
      <c r="CZ227">
        <f>AE227</f>
        <v>128.4</v>
      </c>
      <c r="DA227">
        <f>AI227</f>
        <v>1.33</v>
      </c>
      <c r="DB227">
        <f t="shared" si="97"/>
        <v>642</v>
      </c>
      <c r="DC227">
        <f t="shared" si="98"/>
        <v>0</v>
      </c>
      <c r="DD227" t="s">
        <v>3</v>
      </c>
      <c r="DE227" t="s">
        <v>3</v>
      </c>
      <c r="DF227">
        <f>ROUND(ROUND(AE227*AI227,2)*CX227,2)</f>
        <v>25.62</v>
      </c>
      <c r="DG227">
        <f t="shared" si="99"/>
        <v>0</v>
      </c>
      <c r="DH227">
        <f t="shared" si="93"/>
        <v>0</v>
      </c>
      <c r="DI227">
        <f t="shared" si="94"/>
        <v>0</v>
      </c>
      <c r="DJ227">
        <f>DF227</f>
        <v>25.62</v>
      </c>
      <c r="DK227">
        <v>0</v>
      </c>
      <c r="DL227" t="s">
        <v>3</v>
      </c>
      <c r="DM227">
        <v>0</v>
      </c>
      <c r="DN227" t="s">
        <v>3</v>
      </c>
      <c r="DO227">
        <v>0</v>
      </c>
    </row>
    <row r="228" spans="1:119" x14ac:dyDescent="0.2">
      <c r="A228">
        <f>ROW(Source!A219)</f>
        <v>219</v>
      </c>
      <c r="B228">
        <v>92701116</v>
      </c>
      <c r="C228">
        <v>92701680</v>
      </c>
      <c r="D228">
        <v>89573541</v>
      </c>
      <c r="E228">
        <v>1</v>
      </c>
      <c r="F228">
        <v>1</v>
      </c>
      <c r="G228">
        <v>1</v>
      </c>
      <c r="H228">
        <v>3</v>
      </c>
      <c r="I228" t="s">
        <v>407</v>
      </c>
      <c r="J228" t="s">
        <v>408</v>
      </c>
      <c r="K228" t="s">
        <v>409</v>
      </c>
      <c r="L228">
        <v>1346</v>
      </c>
      <c r="N228">
        <v>1009</v>
      </c>
      <c r="O228" t="s">
        <v>223</v>
      </c>
      <c r="P228" t="s">
        <v>223</v>
      </c>
      <c r="Q228">
        <v>1</v>
      </c>
      <c r="W228">
        <v>0</v>
      </c>
      <c r="X228">
        <v>291254868</v>
      </c>
      <c r="Y228">
        <f t="shared" si="96"/>
        <v>12</v>
      </c>
      <c r="AA228">
        <v>111.83</v>
      </c>
      <c r="AB228">
        <v>0</v>
      </c>
      <c r="AC228">
        <v>0</v>
      </c>
      <c r="AD228">
        <v>0</v>
      </c>
      <c r="AE228">
        <v>79.88</v>
      </c>
      <c r="AF228">
        <v>0</v>
      </c>
      <c r="AG228">
        <v>0</v>
      </c>
      <c r="AH228">
        <v>0</v>
      </c>
      <c r="AI228">
        <v>1.4</v>
      </c>
      <c r="AJ228">
        <v>1</v>
      </c>
      <c r="AK228">
        <v>1</v>
      </c>
      <c r="AL228">
        <v>1</v>
      </c>
      <c r="AM228">
        <v>2</v>
      </c>
      <c r="AN228">
        <v>0</v>
      </c>
      <c r="AO228">
        <v>0</v>
      </c>
      <c r="AP228">
        <v>0</v>
      </c>
      <c r="AQ228">
        <v>1</v>
      </c>
      <c r="AR228">
        <v>0</v>
      </c>
      <c r="AS228" t="s">
        <v>3</v>
      </c>
      <c r="AT228">
        <v>12</v>
      </c>
      <c r="AU228" t="s">
        <v>3</v>
      </c>
      <c r="AV228">
        <v>0</v>
      </c>
      <c r="AW228">
        <v>2</v>
      </c>
      <c r="AX228">
        <v>92701691</v>
      </c>
      <c r="AY228">
        <v>1</v>
      </c>
      <c r="AZ228">
        <v>0</v>
      </c>
      <c r="BA228">
        <v>230</v>
      </c>
      <c r="BB228">
        <v>1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958.56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1</v>
      </c>
      <c r="BQ228">
        <v>958.56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1</v>
      </c>
      <c r="CV228">
        <v>0</v>
      </c>
      <c r="CW228">
        <v>0</v>
      </c>
      <c r="CX228">
        <f>ROUND(Y228*Source!I219,7)</f>
        <v>0.36</v>
      </c>
      <c r="CY228">
        <f>AA228</f>
        <v>111.83</v>
      </c>
      <c r="CZ228">
        <f>AE228</f>
        <v>79.88</v>
      </c>
      <c r="DA228">
        <f>AI228</f>
        <v>1.4</v>
      </c>
      <c r="DB228">
        <f t="shared" si="97"/>
        <v>958.56</v>
      </c>
      <c r="DC228">
        <f t="shared" si="98"/>
        <v>0</v>
      </c>
      <c r="DD228" t="s">
        <v>3</v>
      </c>
      <c r="DE228" t="s">
        <v>3</v>
      </c>
      <c r="DF228">
        <f>ROUND(ROUND(AE228*AI228,2)*CX228,2)</f>
        <v>40.26</v>
      </c>
      <c r="DG228">
        <f t="shared" si="99"/>
        <v>0</v>
      </c>
      <c r="DH228">
        <f t="shared" si="93"/>
        <v>0</v>
      </c>
      <c r="DI228">
        <f t="shared" si="94"/>
        <v>0</v>
      </c>
      <c r="DJ228">
        <f>DF228</f>
        <v>40.26</v>
      </c>
      <c r="DK228">
        <v>0</v>
      </c>
      <c r="DL228" t="s">
        <v>3</v>
      </c>
      <c r="DM228">
        <v>0</v>
      </c>
      <c r="DN228" t="s">
        <v>3</v>
      </c>
      <c r="DO228">
        <v>0</v>
      </c>
    </row>
    <row r="229" spans="1:119" x14ac:dyDescent="0.2">
      <c r="A229">
        <f>ROW(Source!A219)</f>
        <v>219</v>
      </c>
      <c r="B229">
        <v>92701116</v>
      </c>
      <c r="C229">
        <v>92701680</v>
      </c>
      <c r="D229">
        <v>89573826</v>
      </c>
      <c r="E229">
        <v>1</v>
      </c>
      <c r="F229">
        <v>1</v>
      </c>
      <c r="G229">
        <v>1</v>
      </c>
      <c r="H229">
        <v>3</v>
      </c>
      <c r="I229" t="s">
        <v>410</v>
      </c>
      <c r="J229" t="s">
        <v>411</v>
      </c>
      <c r="K229" t="s">
        <v>412</v>
      </c>
      <c r="L229">
        <v>1348</v>
      </c>
      <c r="N229">
        <v>1009</v>
      </c>
      <c r="O229" t="s">
        <v>125</v>
      </c>
      <c r="P229" t="s">
        <v>125</v>
      </c>
      <c r="Q229">
        <v>1000</v>
      </c>
      <c r="W229">
        <v>0</v>
      </c>
      <c r="X229">
        <v>-147713002</v>
      </c>
      <c r="Y229">
        <f t="shared" si="96"/>
        <v>5.0000000000000001E-3</v>
      </c>
      <c r="AA229">
        <v>72836.649999999994</v>
      </c>
      <c r="AB229">
        <v>0</v>
      </c>
      <c r="AC229">
        <v>0</v>
      </c>
      <c r="AD229">
        <v>0</v>
      </c>
      <c r="AE229">
        <v>60697.21</v>
      </c>
      <c r="AF229">
        <v>0</v>
      </c>
      <c r="AG229">
        <v>0</v>
      </c>
      <c r="AH229">
        <v>0</v>
      </c>
      <c r="AI229">
        <v>1.2</v>
      </c>
      <c r="AJ229">
        <v>1</v>
      </c>
      <c r="AK229">
        <v>1</v>
      </c>
      <c r="AL229">
        <v>1</v>
      </c>
      <c r="AM229">
        <v>2</v>
      </c>
      <c r="AN229">
        <v>0</v>
      </c>
      <c r="AO229">
        <v>0</v>
      </c>
      <c r="AP229">
        <v>0</v>
      </c>
      <c r="AQ229">
        <v>1</v>
      </c>
      <c r="AR229">
        <v>0</v>
      </c>
      <c r="AS229" t="s">
        <v>3</v>
      </c>
      <c r="AT229">
        <v>5.0000000000000001E-3</v>
      </c>
      <c r="AU229" t="s">
        <v>3</v>
      </c>
      <c r="AV229">
        <v>0</v>
      </c>
      <c r="AW229">
        <v>2</v>
      </c>
      <c r="AX229">
        <v>92701692</v>
      </c>
      <c r="AY229">
        <v>1</v>
      </c>
      <c r="AZ229">
        <v>0</v>
      </c>
      <c r="BA229">
        <v>231</v>
      </c>
      <c r="BB229">
        <v>1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303.48604999999998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1</v>
      </c>
      <c r="BQ229">
        <v>303.48604999999998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1</v>
      </c>
      <c r="CV229">
        <v>0</v>
      </c>
      <c r="CW229">
        <v>0</v>
      </c>
      <c r="CX229">
        <f>ROUND(Y229*Source!I219,7)</f>
        <v>1.4999999999999999E-4</v>
      </c>
      <c r="CY229">
        <f>AA229</f>
        <v>72836.649999999994</v>
      </c>
      <c r="CZ229">
        <f>AE229</f>
        <v>60697.21</v>
      </c>
      <c r="DA229">
        <f>AI229</f>
        <v>1.2</v>
      </c>
      <c r="DB229">
        <f t="shared" si="97"/>
        <v>303.49</v>
      </c>
      <c r="DC229">
        <f t="shared" si="98"/>
        <v>0</v>
      </c>
      <c r="DD229" t="s">
        <v>3</v>
      </c>
      <c r="DE229" t="s">
        <v>3</v>
      </c>
      <c r="DF229">
        <f>ROUND(ROUND(AE229*AI229,2)*CX229,2)</f>
        <v>10.93</v>
      </c>
      <c r="DG229">
        <f t="shared" si="99"/>
        <v>0</v>
      </c>
      <c r="DH229">
        <f t="shared" si="93"/>
        <v>0</v>
      </c>
      <c r="DI229">
        <f t="shared" si="94"/>
        <v>0</v>
      </c>
      <c r="DJ229">
        <f>DF229</f>
        <v>10.93</v>
      </c>
      <c r="DK229">
        <v>0</v>
      </c>
      <c r="DL229" t="s">
        <v>3</v>
      </c>
      <c r="DM229">
        <v>0</v>
      </c>
      <c r="DN229" t="s">
        <v>3</v>
      </c>
      <c r="DO229">
        <v>0</v>
      </c>
    </row>
    <row r="230" spans="1:119" x14ac:dyDescent="0.2">
      <c r="A230">
        <f>ROW(Source!A220)</f>
        <v>220</v>
      </c>
      <c r="B230">
        <v>92701116</v>
      </c>
      <c r="C230">
        <v>92701693</v>
      </c>
      <c r="D230">
        <v>89480659</v>
      </c>
      <c r="E230">
        <v>117</v>
      </c>
      <c r="F230">
        <v>1</v>
      </c>
      <c r="G230">
        <v>1</v>
      </c>
      <c r="H230">
        <v>1</v>
      </c>
      <c r="I230" t="s">
        <v>629</v>
      </c>
      <c r="J230" t="s">
        <v>3</v>
      </c>
      <c r="K230" t="s">
        <v>630</v>
      </c>
      <c r="L230">
        <v>1369</v>
      </c>
      <c r="N230">
        <v>1013</v>
      </c>
      <c r="O230" t="s">
        <v>631</v>
      </c>
      <c r="P230" t="s">
        <v>631</v>
      </c>
      <c r="Q230">
        <v>1</v>
      </c>
      <c r="W230">
        <v>0</v>
      </c>
      <c r="X230">
        <v>-512803540</v>
      </c>
      <c r="Y230">
        <f t="shared" si="96"/>
        <v>1.72</v>
      </c>
      <c r="AA230">
        <v>0</v>
      </c>
      <c r="AB230">
        <v>0</v>
      </c>
      <c r="AC230">
        <v>0</v>
      </c>
      <c r="AD230">
        <v>722.05</v>
      </c>
      <c r="AE230">
        <v>0</v>
      </c>
      <c r="AF230">
        <v>0</v>
      </c>
      <c r="AG230">
        <v>0</v>
      </c>
      <c r="AH230">
        <v>722.05</v>
      </c>
      <c r="AI230">
        <v>1</v>
      </c>
      <c r="AJ230">
        <v>1</v>
      </c>
      <c r="AK230">
        <v>1</v>
      </c>
      <c r="AL230">
        <v>1</v>
      </c>
      <c r="AM230">
        <v>-2</v>
      </c>
      <c r="AN230">
        <v>0</v>
      </c>
      <c r="AO230">
        <v>0</v>
      </c>
      <c r="AP230">
        <v>0</v>
      </c>
      <c r="AQ230">
        <v>1</v>
      </c>
      <c r="AR230">
        <v>0</v>
      </c>
      <c r="AS230" t="s">
        <v>3</v>
      </c>
      <c r="AT230">
        <v>1.72</v>
      </c>
      <c r="AU230" t="s">
        <v>3</v>
      </c>
      <c r="AV230">
        <v>1</v>
      </c>
      <c r="AW230">
        <v>2</v>
      </c>
      <c r="AX230">
        <v>92701699</v>
      </c>
      <c r="AY230">
        <v>1</v>
      </c>
      <c r="AZ230">
        <v>0</v>
      </c>
      <c r="BA230">
        <v>232</v>
      </c>
      <c r="BB230">
        <v>1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1241.9259999999999</v>
      </c>
      <c r="BN230">
        <v>1.72</v>
      </c>
      <c r="BO230">
        <v>0</v>
      </c>
      <c r="BP230">
        <v>1</v>
      </c>
      <c r="BQ230">
        <v>0</v>
      </c>
      <c r="BR230">
        <v>0</v>
      </c>
      <c r="BS230">
        <v>0</v>
      </c>
      <c r="BT230">
        <v>1241.9259999999999</v>
      </c>
      <c r="BU230">
        <v>1.72</v>
      </c>
      <c r="BV230">
        <v>0</v>
      </c>
      <c r="BW230">
        <v>1</v>
      </c>
      <c r="CU230">
        <f>ROUND(AT230*Source!I220*AH230*AL230,2)</f>
        <v>3725.78</v>
      </c>
      <c r="CV230">
        <f>ROUND(Y230*Source!I220,7)</f>
        <v>5.16</v>
      </c>
      <c r="CW230">
        <v>0</v>
      </c>
      <c r="CX230">
        <f>ROUND(Y230*Source!I220,7)</f>
        <v>5.16</v>
      </c>
      <c r="CY230">
        <f>AD230</f>
        <v>722.05</v>
      </c>
      <c r="CZ230">
        <f>AH230</f>
        <v>722.05</v>
      </c>
      <c r="DA230">
        <f>AL230</f>
        <v>1</v>
      </c>
      <c r="DB230">
        <f t="shared" si="97"/>
        <v>1241.93</v>
      </c>
      <c r="DC230">
        <f t="shared" si="98"/>
        <v>0</v>
      </c>
      <c r="DD230" t="s">
        <v>3</v>
      </c>
      <c r="DE230" t="s">
        <v>3</v>
      </c>
      <c r="DF230">
        <f>ROUND(ROUND(AE230,2)*CX230,2)</f>
        <v>0</v>
      </c>
      <c r="DG230">
        <f t="shared" si="99"/>
        <v>0</v>
      </c>
      <c r="DH230">
        <f t="shared" si="93"/>
        <v>0</v>
      </c>
      <c r="DI230">
        <f t="shared" si="94"/>
        <v>3725.78</v>
      </c>
      <c r="DJ230">
        <f>DI230</f>
        <v>3725.78</v>
      </c>
      <c r="DK230">
        <v>1</v>
      </c>
      <c r="DL230" t="s">
        <v>3</v>
      </c>
      <c r="DM230">
        <v>0</v>
      </c>
      <c r="DN230" t="s">
        <v>3</v>
      </c>
      <c r="DO230">
        <v>0</v>
      </c>
    </row>
    <row r="231" spans="1:119" x14ac:dyDescent="0.2">
      <c r="A231">
        <f>ROW(Source!A220)</f>
        <v>220</v>
      </c>
      <c r="B231">
        <v>92701116</v>
      </c>
      <c r="C231">
        <v>92701693</v>
      </c>
      <c r="D231">
        <v>89488290</v>
      </c>
      <c r="E231">
        <v>1</v>
      </c>
      <c r="F231">
        <v>1</v>
      </c>
      <c r="G231">
        <v>1</v>
      </c>
      <c r="H231">
        <v>2</v>
      </c>
      <c r="I231" t="s">
        <v>632</v>
      </c>
      <c r="J231" t="s">
        <v>633</v>
      </c>
      <c r="K231" t="s">
        <v>634</v>
      </c>
      <c r="L231">
        <v>1368</v>
      </c>
      <c r="N231">
        <v>1011</v>
      </c>
      <c r="O231" t="s">
        <v>420</v>
      </c>
      <c r="P231" t="s">
        <v>420</v>
      </c>
      <c r="Q231">
        <v>1</v>
      </c>
      <c r="W231">
        <v>0</v>
      </c>
      <c r="X231">
        <v>716025848</v>
      </c>
      <c r="Y231">
        <f t="shared" si="96"/>
        <v>0.5</v>
      </c>
      <c r="AA231">
        <v>0</v>
      </c>
      <c r="AB231">
        <v>15.29</v>
      </c>
      <c r="AC231">
        <v>0</v>
      </c>
      <c r="AD231">
        <v>0</v>
      </c>
      <c r="AE231">
        <v>0</v>
      </c>
      <c r="AF231">
        <v>11.85</v>
      </c>
      <c r="AG231">
        <v>0</v>
      </c>
      <c r="AH231">
        <v>0</v>
      </c>
      <c r="AI231">
        <v>1</v>
      </c>
      <c r="AJ231">
        <v>1.29</v>
      </c>
      <c r="AK231">
        <v>1</v>
      </c>
      <c r="AL231">
        <v>1</v>
      </c>
      <c r="AM231">
        <v>2</v>
      </c>
      <c r="AN231">
        <v>0</v>
      </c>
      <c r="AO231">
        <v>0</v>
      </c>
      <c r="AP231">
        <v>0</v>
      </c>
      <c r="AQ231">
        <v>1</v>
      </c>
      <c r="AR231">
        <v>0</v>
      </c>
      <c r="AS231" t="s">
        <v>3</v>
      </c>
      <c r="AT231">
        <v>0.5</v>
      </c>
      <c r="AU231" t="s">
        <v>3</v>
      </c>
      <c r="AV231">
        <v>1</v>
      </c>
      <c r="AW231">
        <v>2</v>
      </c>
      <c r="AX231">
        <v>92701700</v>
      </c>
      <c r="AY231">
        <v>1</v>
      </c>
      <c r="AZ231">
        <v>0</v>
      </c>
      <c r="BA231">
        <v>233</v>
      </c>
      <c r="BB231">
        <v>1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5.9249999999999998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0</v>
      </c>
      <c r="BR231">
        <v>5.9249999999999998</v>
      </c>
      <c r="BS231">
        <v>0</v>
      </c>
      <c r="BT231">
        <v>0</v>
      </c>
      <c r="BU231">
        <v>0</v>
      </c>
      <c r="BV231">
        <v>0</v>
      </c>
      <c r="BW231">
        <v>1</v>
      </c>
      <c r="CV231">
        <v>0</v>
      </c>
      <c r="CW231">
        <f>ROUND(Y231*Source!I220*DO231,7)</f>
        <v>0</v>
      </c>
      <c r="CX231">
        <f>ROUND(Y231*Source!I220,7)</f>
        <v>1.5</v>
      </c>
      <c r="CY231">
        <f>AB231</f>
        <v>15.29</v>
      </c>
      <c r="CZ231">
        <f>AF231</f>
        <v>11.85</v>
      </c>
      <c r="DA231">
        <f>AJ231</f>
        <v>1.29</v>
      </c>
      <c r="DB231">
        <f t="shared" si="97"/>
        <v>5.93</v>
      </c>
      <c r="DC231">
        <f t="shared" si="98"/>
        <v>0</v>
      </c>
      <c r="DD231" t="s">
        <v>3</v>
      </c>
      <c r="DE231" t="s">
        <v>3</v>
      </c>
      <c r="DF231">
        <f>ROUND(ROUND(AE231,2)*CX231,2)</f>
        <v>0</v>
      </c>
      <c r="DG231">
        <f>ROUND(ROUND(AF231*AJ231,2)*CX231,2)</f>
        <v>22.94</v>
      </c>
      <c r="DH231">
        <f t="shared" si="93"/>
        <v>0</v>
      </c>
      <c r="DI231">
        <f t="shared" si="94"/>
        <v>0</v>
      </c>
      <c r="DJ231">
        <f>DG231+DH231</f>
        <v>22.94</v>
      </c>
      <c r="DK231">
        <v>0</v>
      </c>
      <c r="DL231" t="s">
        <v>3</v>
      </c>
      <c r="DM231">
        <v>0</v>
      </c>
      <c r="DN231" t="s">
        <v>3</v>
      </c>
      <c r="DO231">
        <v>0</v>
      </c>
    </row>
    <row r="232" spans="1:119" x14ac:dyDescent="0.2">
      <c r="A232">
        <f>ROW(Source!A220)</f>
        <v>220</v>
      </c>
      <c r="B232">
        <v>92701116</v>
      </c>
      <c r="C232">
        <v>92701693</v>
      </c>
      <c r="D232">
        <v>89488807</v>
      </c>
      <c r="E232">
        <v>1</v>
      </c>
      <c r="F232">
        <v>1</v>
      </c>
      <c r="G232">
        <v>1</v>
      </c>
      <c r="H232">
        <v>2</v>
      </c>
      <c r="I232" t="s">
        <v>635</v>
      </c>
      <c r="J232" t="s">
        <v>636</v>
      </c>
      <c r="K232" t="s">
        <v>637</v>
      </c>
      <c r="L232">
        <v>1368</v>
      </c>
      <c r="N232">
        <v>1011</v>
      </c>
      <c r="O232" t="s">
        <v>420</v>
      </c>
      <c r="P232" t="s">
        <v>420</v>
      </c>
      <c r="Q232">
        <v>1</v>
      </c>
      <c r="W232">
        <v>0</v>
      </c>
      <c r="X232">
        <v>-184934342</v>
      </c>
      <c r="Y232">
        <f t="shared" si="96"/>
        <v>0.5</v>
      </c>
      <c r="AA232">
        <v>0</v>
      </c>
      <c r="AB232">
        <v>4.8499999999999996</v>
      </c>
      <c r="AC232">
        <v>0</v>
      </c>
      <c r="AD232">
        <v>0</v>
      </c>
      <c r="AE232">
        <v>0</v>
      </c>
      <c r="AF232">
        <v>4.33</v>
      </c>
      <c r="AG232">
        <v>0</v>
      </c>
      <c r="AH232">
        <v>0</v>
      </c>
      <c r="AI232">
        <v>1</v>
      </c>
      <c r="AJ232">
        <v>1.1200000000000001</v>
      </c>
      <c r="AK232">
        <v>1</v>
      </c>
      <c r="AL232">
        <v>1</v>
      </c>
      <c r="AM232">
        <v>2</v>
      </c>
      <c r="AN232">
        <v>0</v>
      </c>
      <c r="AO232">
        <v>0</v>
      </c>
      <c r="AP232">
        <v>0</v>
      </c>
      <c r="AQ232">
        <v>1</v>
      </c>
      <c r="AR232">
        <v>0</v>
      </c>
      <c r="AS232" t="s">
        <v>3</v>
      </c>
      <c r="AT232">
        <v>0.5</v>
      </c>
      <c r="AU232" t="s">
        <v>3</v>
      </c>
      <c r="AV232">
        <v>1</v>
      </c>
      <c r="AW232">
        <v>2</v>
      </c>
      <c r="AX232">
        <v>92701701</v>
      </c>
      <c r="AY232">
        <v>1</v>
      </c>
      <c r="AZ232">
        <v>0</v>
      </c>
      <c r="BA232">
        <v>234</v>
      </c>
      <c r="BB232">
        <v>1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2.165</v>
      </c>
      <c r="BL232">
        <v>0</v>
      </c>
      <c r="BM232">
        <v>0</v>
      </c>
      <c r="BN232">
        <v>0</v>
      </c>
      <c r="BO232">
        <v>0</v>
      </c>
      <c r="BP232">
        <v>1</v>
      </c>
      <c r="BQ232">
        <v>0</v>
      </c>
      <c r="BR232">
        <v>2.165</v>
      </c>
      <c r="BS232">
        <v>0</v>
      </c>
      <c r="BT232">
        <v>0</v>
      </c>
      <c r="BU232">
        <v>0</v>
      </c>
      <c r="BV232">
        <v>0</v>
      </c>
      <c r="BW232">
        <v>1</v>
      </c>
      <c r="CV232">
        <v>0</v>
      </c>
      <c r="CW232">
        <f>ROUND(Y232*Source!I220*DO232,7)</f>
        <v>0</v>
      </c>
      <c r="CX232">
        <f>ROUND(Y232*Source!I220,7)</f>
        <v>1.5</v>
      </c>
      <c r="CY232">
        <f>AB232</f>
        <v>4.8499999999999996</v>
      </c>
      <c r="CZ232">
        <f>AF232</f>
        <v>4.33</v>
      </c>
      <c r="DA232">
        <f>AJ232</f>
        <v>1.1200000000000001</v>
      </c>
      <c r="DB232">
        <f t="shared" si="97"/>
        <v>2.17</v>
      </c>
      <c r="DC232">
        <f t="shared" si="98"/>
        <v>0</v>
      </c>
      <c r="DD232" t="s">
        <v>3</v>
      </c>
      <c r="DE232" t="s">
        <v>3</v>
      </c>
      <c r="DF232">
        <f>ROUND(ROUND(AE232,2)*CX232,2)</f>
        <v>0</v>
      </c>
      <c r="DG232">
        <f>ROUND(ROUND(AF232*AJ232,2)*CX232,2)</f>
        <v>7.28</v>
      </c>
      <c r="DH232">
        <f t="shared" si="93"/>
        <v>0</v>
      </c>
      <c r="DI232">
        <f t="shared" si="94"/>
        <v>0</v>
      </c>
      <c r="DJ232">
        <f>DG232+DH232</f>
        <v>7.28</v>
      </c>
      <c r="DK232">
        <v>0</v>
      </c>
      <c r="DL232" t="s">
        <v>3</v>
      </c>
      <c r="DM232">
        <v>0</v>
      </c>
      <c r="DN232" t="s">
        <v>3</v>
      </c>
      <c r="DO232">
        <v>0</v>
      </c>
    </row>
    <row r="233" spans="1:119" x14ac:dyDescent="0.2">
      <c r="A233">
        <f>ROW(Source!A220)</f>
        <v>220</v>
      </c>
      <c r="B233">
        <v>92701116</v>
      </c>
      <c r="C233">
        <v>92701693</v>
      </c>
      <c r="D233">
        <v>89554835</v>
      </c>
      <c r="E233">
        <v>1</v>
      </c>
      <c r="F233">
        <v>1</v>
      </c>
      <c r="G233">
        <v>1</v>
      </c>
      <c r="H233">
        <v>3</v>
      </c>
      <c r="I233" t="s">
        <v>401</v>
      </c>
      <c r="J233" t="s">
        <v>402</v>
      </c>
      <c r="K233" t="s">
        <v>403</v>
      </c>
      <c r="L233">
        <v>1339</v>
      </c>
      <c r="N233">
        <v>1007</v>
      </c>
      <c r="O233" t="s">
        <v>113</v>
      </c>
      <c r="P233" t="s">
        <v>113</v>
      </c>
      <c r="Q233">
        <v>1</v>
      </c>
      <c r="W233">
        <v>0</v>
      </c>
      <c r="X233">
        <v>1964556667</v>
      </c>
      <c r="Y233">
        <f t="shared" si="96"/>
        <v>3.7999999999999999E-2</v>
      </c>
      <c r="AA233">
        <v>54.64</v>
      </c>
      <c r="AB233">
        <v>0</v>
      </c>
      <c r="AC233">
        <v>0</v>
      </c>
      <c r="AD233">
        <v>0</v>
      </c>
      <c r="AE233">
        <v>35.71</v>
      </c>
      <c r="AF233">
        <v>0</v>
      </c>
      <c r="AG233">
        <v>0</v>
      </c>
      <c r="AH233">
        <v>0</v>
      </c>
      <c r="AI233">
        <v>1.53</v>
      </c>
      <c r="AJ233">
        <v>1</v>
      </c>
      <c r="AK233">
        <v>1</v>
      </c>
      <c r="AL233">
        <v>1</v>
      </c>
      <c r="AM233">
        <v>2</v>
      </c>
      <c r="AN233">
        <v>0</v>
      </c>
      <c r="AO233">
        <v>0</v>
      </c>
      <c r="AP233">
        <v>0</v>
      </c>
      <c r="AQ233">
        <v>1</v>
      </c>
      <c r="AR233">
        <v>0</v>
      </c>
      <c r="AS233" t="s">
        <v>3</v>
      </c>
      <c r="AT233">
        <v>3.7999999999999999E-2</v>
      </c>
      <c r="AU233" t="s">
        <v>3</v>
      </c>
      <c r="AV233">
        <v>0</v>
      </c>
      <c r="AW233">
        <v>2</v>
      </c>
      <c r="AX233">
        <v>92701702</v>
      </c>
      <c r="AY233">
        <v>1</v>
      </c>
      <c r="AZ233">
        <v>0</v>
      </c>
      <c r="BA233">
        <v>235</v>
      </c>
      <c r="BB233">
        <v>1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1.3569800000000001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1</v>
      </c>
      <c r="BQ233">
        <v>1.3569800000000001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1</v>
      </c>
      <c r="CV233">
        <v>0</v>
      </c>
      <c r="CW233">
        <v>0</v>
      </c>
      <c r="CX233">
        <f>ROUND(Y233*Source!I220,7)</f>
        <v>0.114</v>
      </c>
      <c r="CY233">
        <f>AA233</f>
        <v>54.64</v>
      </c>
      <c r="CZ233">
        <f>AE233</f>
        <v>35.71</v>
      </c>
      <c r="DA233">
        <f>AI233</f>
        <v>1.53</v>
      </c>
      <c r="DB233">
        <f t="shared" si="97"/>
        <v>1.36</v>
      </c>
      <c r="DC233">
        <f t="shared" si="98"/>
        <v>0</v>
      </c>
      <c r="DD233" t="s">
        <v>3</v>
      </c>
      <c r="DE233" t="s">
        <v>3</v>
      </c>
      <c r="DF233">
        <f>ROUND(ROUND(AE233*AI233,2)*CX233,2)</f>
        <v>6.23</v>
      </c>
      <c r="DG233">
        <f t="shared" ref="DG233:DG241" si="100">ROUND(ROUND(AF233,2)*CX233,2)</f>
        <v>0</v>
      </c>
      <c r="DH233">
        <f t="shared" si="93"/>
        <v>0</v>
      </c>
      <c r="DI233">
        <f t="shared" si="94"/>
        <v>0</v>
      </c>
      <c r="DJ233">
        <f>DF233</f>
        <v>6.23</v>
      </c>
      <c r="DK233">
        <v>0</v>
      </c>
      <c r="DL233" t="s">
        <v>3</v>
      </c>
      <c r="DM233">
        <v>0</v>
      </c>
      <c r="DN233" t="s">
        <v>3</v>
      </c>
      <c r="DO233">
        <v>0</v>
      </c>
    </row>
    <row r="234" spans="1:119" x14ac:dyDescent="0.2">
      <c r="A234">
        <f>ROW(Source!A220)</f>
        <v>220</v>
      </c>
      <c r="B234">
        <v>92701116</v>
      </c>
      <c r="C234">
        <v>92701693</v>
      </c>
      <c r="D234">
        <v>89555055</v>
      </c>
      <c r="E234">
        <v>1</v>
      </c>
      <c r="F234">
        <v>1</v>
      </c>
      <c r="G234">
        <v>1</v>
      </c>
      <c r="H234">
        <v>3</v>
      </c>
      <c r="I234" t="s">
        <v>638</v>
      </c>
      <c r="J234" t="s">
        <v>639</v>
      </c>
      <c r="K234" t="s">
        <v>640</v>
      </c>
      <c r="L234">
        <v>1346</v>
      </c>
      <c r="N234">
        <v>1009</v>
      </c>
      <c r="O234" t="s">
        <v>223</v>
      </c>
      <c r="P234" t="s">
        <v>223</v>
      </c>
      <c r="Q234">
        <v>1</v>
      </c>
      <c r="W234">
        <v>0</v>
      </c>
      <c r="X234">
        <v>-1756956584</v>
      </c>
      <c r="Y234">
        <f t="shared" si="96"/>
        <v>2E-3</v>
      </c>
      <c r="AA234">
        <v>1786.72</v>
      </c>
      <c r="AB234">
        <v>0</v>
      </c>
      <c r="AC234">
        <v>0</v>
      </c>
      <c r="AD234">
        <v>0</v>
      </c>
      <c r="AE234">
        <v>911.59</v>
      </c>
      <c r="AF234">
        <v>0</v>
      </c>
      <c r="AG234">
        <v>0</v>
      </c>
      <c r="AH234">
        <v>0</v>
      </c>
      <c r="AI234">
        <v>1.96</v>
      </c>
      <c r="AJ234">
        <v>1</v>
      </c>
      <c r="AK234">
        <v>1</v>
      </c>
      <c r="AL234">
        <v>1</v>
      </c>
      <c r="AM234">
        <v>2</v>
      </c>
      <c r="AN234">
        <v>0</v>
      </c>
      <c r="AO234">
        <v>0</v>
      </c>
      <c r="AP234">
        <v>0</v>
      </c>
      <c r="AQ234">
        <v>1</v>
      </c>
      <c r="AR234">
        <v>0</v>
      </c>
      <c r="AS234" t="s">
        <v>3</v>
      </c>
      <c r="AT234">
        <v>2E-3</v>
      </c>
      <c r="AU234" t="s">
        <v>3</v>
      </c>
      <c r="AV234">
        <v>0</v>
      </c>
      <c r="AW234">
        <v>2</v>
      </c>
      <c r="AX234">
        <v>92701703</v>
      </c>
      <c r="AY234">
        <v>1</v>
      </c>
      <c r="AZ234">
        <v>0</v>
      </c>
      <c r="BA234">
        <v>236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1.82318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1</v>
      </c>
      <c r="BQ234">
        <v>1.82318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1</v>
      </c>
      <c r="CV234">
        <v>0</v>
      </c>
      <c r="CW234">
        <v>0</v>
      </c>
      <c r="CX234">
        <f>ROUND(Y234*Source!I220,7)</f>
        <v>6.0000000000000001E-3</v>
      </c>
      <c r="CY234">
        <f>AA234</f>
        <v>1786.72</v>
      </c>
      <c r="CZ234">
        <f>AE234</f>
        <v>911.59</v>
      </c>
      <c r="DA234">
        <f>AI234</f>
        <v>1.96</v>
      </c>
      <c r="DB234">
        <f t="shared" si="97"/>
        <v>1.82</v>
      </c>
      <c r="DC234">
        <f t="shared" si="98"/>
        <v>0</v>
      </c>
      <c r="DD234" t="s">
        <v>3</v>
      </c>
      <c r="DE234" t="s">
        <v>3</v>
      </c>
      <c r="DF234">
        <f>ROUND(ROUND(AE234*AI234,2)*CX234,2)</f>
        <v>10.72</v>
      </c>
      <c r="DG234">
        <f t="shared" si="100"/>
        <v>0</v>
      </c>
      <c r="DH234">
        <f t="shared" si="93"/>
        <v>0</v>
      </c>
      <c r="DI234">
        <f t="shared" si="94"/>
        <v>0</v>
      </c>
      <c r="DJ234">
        <f>DF234</f>
        <v>10.72</v>
      </c>
      <c r="DK234">
        <v>0</v>
      </c>
      <c r="DL234" t="s">
        <v>3</v>
      </c>
      <c r="DM234">
        <v>0</v>
      </c>
      <c r="DN234" t="s">
        <v>3</v>
      </c>
      <c r="DO234">
        <v>0</v>
      </c>
    </row>
    <row r="235" spans="1:119" x14ac:dyDescent="0.2">
      <c r="A235">
        <f>ROW(Source!A221)</f>
        <v>221</v>
      </c>
      <c r="B235">
        <v>92701116</v>
      </c>
      <c r="C235">
        <v>92701704</v>
      </c>
      <c r="D235">
        <v>89480455</v>
      </c>
      <c r="E235">
        <v>117</v>
      </c>
      <c r="F235">
        <v>1</v>
      </c>
      <c r="G235">
        <v>1</v>
      </c>
      <c r="H235">
        <v>1</v>
      </c>
      <c r="I235" t="s">
        <v>641</v>
      </c>
      <c r="J235" t="s">
        <v>3</v>
      </c>
      <c r="K235" t="s">
        <v>642</v>
      </c>
      <c r="L235">
        <v>1191</v>
      </c>
      <c r="N235">
        <v>1013</v>
      </c>
      <c r="O235" t="s">
        <v>400</v>
      </c>
      <c r="P235" t="s">
        <v>400</v>
      </c>
      <c r="Q235">
        <v>1</v>
      </c>
      <c r="W235">
        <v>0</v>
      </c>
      <c r="X235">
        <v>-1035829094</v>
      </c>
      <c r="Y235">
        <f t="shared" si="96"/>
        <v>0.41</v>
      </c>
      <c r="AA235">
        <v>0</v>
      </c>
      <c r="AB235">
        <v>0</v>
      </c>
      <c r="AC235">
        <v>0</v>
      </c>
      <c r="AD235">
        <v>572.79</v>
      </c>
      <c r="AE235">
        <v>0</v>
      </c>
      <c r="AF235">
        <v>0</v>
      </c>
      <c r="AG235">
        <v>0</v>
      </c>
      <c r="AH235">
        <v>572.79</v>
      </c>
      <c r="AI235">
        <v>1</v>
      </c>
      <c r="AJ235">
        <v>1</v>
      </c>
      <c r="AK235">
        <v>1</v>
      </c>
      <c r="AL235">
        <v>1</v>
      </c>
      <c r="AM235">
        <v>-2</v>
      </c>
      <c r="AN235">
        <v>0</v>
      </c>
      <c r="AO235">
        <v>0</v>
      </c>
      <c r="AP235">
        <v>0</v>
      </c>
      <c r="AQ235">
        <v>1</v>
      </c>
      <c r="AR235">
        <v>0</v>
      </c>
      <c r="AS235" t="s">
        <v>3</v>
      </c>
      <c r="AT235">
        <v>0.41</v>
      </c>
      <c r="AU235" t="s">
        <v>3</v>
      </c>
      <c r="AV235">
        <v>1</v>
      </c>
      <c r="AW235">
        <v>2</v>
      </c>
      <c r="AX235">
        <v>92701706</v>
      </c>
      <c r="AY235">
        <v>1</v>
      </c>
      <c r="AZ235">
        <v>0</v>
      </c>
      <c r="BA235">
        <v>237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234.84389999999996</v>
      </c>
      <c r="BN235">
        <v>0.41</v>
      </c>
      <c r="BO235">
        <v>0</v>
      </c>
      <c r="BP235">
        <v>1</v>
      </c>
      <c r="BQ235">
        <v>0</v>
      </c>
      <c r="BR235">
        <v>0</v>
      </c>
      <c r="BS235">
        <v>0</v>
      </c>
      <c r="BT235">
        <v>234.84389999999996</v>
      </c>
      <c r="BU235">
        <v>0.41</v>
      </c>
      <c r="BV235">
        <v>0</v>
      </c>
      <c r="BW235">
        <v>1</v>
      </c>
      <c r="CU235">
        <f>ROUND(AT235*Source!I221*AH235*AL235,2)</f>
        <v>0.01</v>
      </c>
      <c r="CV235">
        <f>ROUND(Y235*Source!I221,7)</f>
        <v>1.6500000000000001E-5</v>
      </c>
      <c r="CW235">
        <v>0</v>
      </c>
      <c r="CX235">
        <f>ROUND(Y235*Source!I221,7)</f>
        <v>1.6500000000000001E-5</v>
      </c>
      <c r="CY235">
        <f t="shared" ref="CY235:CY240" si="101">AD235</f>
        <v>572.79</v>
      </c>
      <c r="CZ235">
        <f t="shared" ref="CZ235:CZ240" si="102">AH235</f>
        <v>572.79</v>
      </c>
      <c r="DA235">
        <f t="shared" ref="DA235:DA240" si="103">AL235</f>
        <v>1</v>
      </c>
      <c r="DB235">
        <f t="shared" si="97"/>
        <v>234.84</v>
      </c>
      <c r="DC235">
        <f t="shared" si="98"/>
        <v>0</v>
      </c>
      <c r="DD235" t="s">
        <v>3</v>
      </c>
      <c r="DE235" t="s">
        <v>3</v>
      </c>
      <c r="DF235">
        <f t="shared" ref="DF235:DF243" si="104">ROUND(ROUND(AE235,2)*CX235,2)</f>
        <v>0</v>
      </c>
      <c r="DG235">
        <f t="shared" si="100"/>
        <v>0</v>
      </c>
      <c r="DH235">
        <f t="shared" si="93"/>
        <v>0</v>
      </c>
      <c r="DI235">
        <f t="shared" si="94"/>
        <v>0.01</v>
      </c>
      <c r="DJ235">
        <f t="shared" ref="DJ235:DJ240" si="105">DI235</f>
        <v>0.01</v>
      </c>
      <c r="DK235">
        <v>1</v>
      </c>
      <c r="DL235" t="s">
        <v>3</v>
      </c>
      <c r="DM235">
        <v>0</v>
      </c>
      <c r="DN235" t="s">
        <v>3</v>
      </c>
      <c r="DO235">
        <v>0</v>
      </c>
    </row>
    <row r="236" spans="1:119" x14ac:dyDescent="0.2">
      <c r="A236">
        <f>ROW(Source!A222)</f>
        <v>222</v>
      </c>
      <c r="B236">
        <v>92701116</v>
      </c>
      <c r="C236">
        <v>92701707</v>
      </c>
      <c r="D236">
        <v>89480455</v>
      </c>
      <c r="E236">
        <v>117</v>
      </c>
      <c r="F236">
        <v>1</v>
      </c>
      <c r="G236">
        <v>1</v>
      </c>
      <c r="H236">
        <v>1</v>
      </c>
      <c r="I236" t="s">
        <v>641</v>
      </c>
      <c r="J236" t="s">
        <v>3</v>
      </c>
      <c r="K236" t="s">
        <v>642</v>
      </c>
      <c r="L236">
        <v>1191</v>
      </c>
      <c r="N236">
        <v>1013</v>
      </c>
      <c r="O236" t="s">
        <v>400</v>
      </c>
      <c r="P236" t="s">
        <v>400</v>
      </c>
      <c r="Q236">
        <v>1</v>
      </c>
      <c r="W236">
        <v>0</v>
      </c>
      <c r="X236">
        <v>-1035829094</v>
      </c>
      <c r="Y236">
        <f t="shared" si="96"/>
        <v>0.21</v>
      </c>
      <c r="AA236">
        <v>0</v>
      </c>
      <c r="AB236">
        <v>0</v>
      </c>
      <c r="AC236">
        <v>0</v>
      </c>
      <c r="AD236">
        <v>572.79</v>
      </c>
      <c r="AE236">
        <v>0</v>
      </c>
      <c r="AF236">
        <v>0</v>
      </c>
      <c r="AG236">
        <v>0</v>
      </c>
      <c r="AH236">
        <v>572.79</v>
      </c>
      <c r="AI236">
        <v>1</v>
      </c>
      <c r="AJ236">
        <v>1</v>
      </c>
      <c r="AK236">
        <v>1</v>
      </c>
      <c r="AL236">
        <v>1</v>
      </c>
      <c r="AM236">
        <v>-2</v>
      </c>
      <c r="AN236">
        <v>0</v>
      </c>
      <c r="AO236">
        <v>0</v>
      </c>
      <c r="AP236">
        <v>0</v>
      </c>
      <c r="AQ236">
        <v>1</v>
      </c>
      <c r="AR236">
        <v>0</v>
      </c>
      <c r="AS236" t="s">
        <v>3</v>
      </c>
      <c r="AT236">
        <v>0.21</v>
      </c>
      <c r="AU236" t="s">
        <v>3</v>
      </c>
      <c r="AV236">
        <v>1</v>
      </c>
      <c r="AW236">
        <v>2</v>
      </c>
      <c r="AX236">
        <v>92701709</v>
      </c>
      <c r="AY236">
        <v>1</v>
      </c>
      <c r="AZ236">
        <v>0</v>
      </c>
      <c r="BA236">
        <v>238</v>
      </c>
      <c r="BB236">
        <v>1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120.28589999999998</v>
      </c>
      <c r="BN236">
        <v>0.21</v>
      </c>
      <c r="BO236">
        <v>0</v>
      </c>
      <c r="BP236">
        <v>1</v>
      </c>
      <c r="BQ236">
        <v>0</v>
      </c>
      <c r="BR236">
        <v>0</v>
      </c>
      <c r="BS236">
        <v>0</v>
      </c>
      <c r="BT236">
        <v>120.28589999999998</v>
      </c>
      <c r="BU236">
        <v>0.21</v>
      </c>
      <c r="BV236">
        <v>0</v>
      </c>
      <c r="BW236">
        <v>1</v>
      </c>
      <c r="CU236">
        <f>ROUND(AT236*Source!I222*AH236*AL236,2)</f>
        <v>14.51</v>
      </c>
      <c r="CV236">
        <f>ROUND(Y236*Source!I222,7)</f>
        <v>2.5326000000000001E-2</v>
      </c>
      <c r="CW236">
        <v>0</v>
      </c>
      <c r="CX236">
        <f>ROUND(Y236*Source!I222,7)</f>
        <v>2.5326000000000001E-2</v>
      </c>
      <c r="CY236">
        <f t="shared" si="101"/>
        <v>572.79</v>
      </c>
      <c r="CZ236">
        <f t="shared" si="102"/>
        <v>572.79</v>
      </c>
      <c r="DA236">
        <f t="shared" si="103"/>
        <v>1</v>
      </c>
      <c r="DB236">
        <f t="shared" si="97"/>
        <v>120.29</v>
      </c>
      <c r="DC236">
        <f t="shared" si="98"/>
        <v>0</v>
      </c>
      <c r="DD236" t="s">
        <v>3</v>
      </c>
      <c r="DE236" t="s">
        <v>3</v>
      </c>
      <c r="DF236">
        <f t="shared" si="104"/>
        <v>0</v>
      </c>
      <c r="DG236">
        <f t="shared" si="100"/>
        <v>0</v>
      </c>
      <c r="DH236">
        <f t="shared" si="93"/>
        <v>0</v>
      </c>
      <c r="DI236">
        <f t="shared" si="94"/>
        <v>14.51</v>
      </c>
      <c r="DJ236">
        <f t="shared" si="105"/>
        <v>14.51</v>
      </c>
      <c r="DK236">
        <v>1</v>
      </c>
      <c r="DL236" t="s">
        <v>3</v>
      </c>
      <c r="DM236">
        <v>0</v>
      </c>
      <c r="DN236" t="s">
        <v>3</v>
      </c>
      <c r="DO236">
        <v>0</v>
      </c>
    </row>
    <row r="237" spans="1:119" x14ac:dyDescent="0.2">
      <c r="A237">
        <f>ROW(Source!A223)</f>
        <v>223</v>
      </c>
      <c r="B237">
        <v>92701116</v>
      </c>
      <c r="C237">
        <v>92701710</v>
      </c>
      <c r="D237">
        <v>89480653</v>
      </c>
      <c r="E237">
        <v>117</v>
      </c>
      <c r="F237">
        <v>1</v>
      </c>
      <c r="G237">
        <v>1</v>
      </c>
      <c r="H237">
        <v>1</v>
      </c>
      <c r="I237" t="s">
        <v>643</v>
      </c>
      <c r="J237" t="s">
        <v>3</v>
      </c>
      <c r="K237" t="s">
        <v>644</v>
      </c>
      <c r="L237">
        <v>1369</v>
      </c>
      <c r="N237">
        <v>1013</v>
      </c>
      <c r="O237" t="s">
        <v>631</v>
      </c>
      <c r="P237" t="s">
        <v>631</v>
      </c>
      <c r="Q237">
        <v>1</v>
      </c>
      <c r="W237">
        <v>0</v>
      </c>
      <c r="X237">
        <v>-236928766</v>
      </c>
      <c r="Y237">
        <f t="shared" si="96"/>
        <v>0.14000000000000001</v>
      </c>
      <c r="AA237">
        <v>0</v>
      </c>
      <c r="AB237">
        <v>0</v>
      </c>
      <c r="AC237">
        <v>0</v>
      </c>
      <c r="AD237">
        <v>587.34</v>
      </c>
      <c r="AE237">
        <v>0</v>
      </c>
      <c r="AF237">
        <v>0</v>
      </c>
      <c r="AG237">
        <v>0</v>
      </c>
      <c r="AH237">
        <v>587.34</v>
      </c>
      <c r="AI237">
        <v>1</v>
      </c>
      <c r="AJ237">
        <v>1</v>
      </c>
      <c r="AK237">
        <v>1</v>
      </c>
      <c r="AL237">
        <v>1</v>
      </c>
      <c r="AM237">
        <v>-2</v>
      </c>
      <c r="AN237">
        <v>0</v>
      </c>
      <c r="AO237">
        <v>0</v>
      </c>
      <c r="AP237">
        <v>0</v>
      </c>
      <c r="AQ237">
        <v>1</v>
      </c>
      <c r="AR237">
        <v>0</v>
      </c>
      <c r="AS237" t="s">
        <v>3</v>
      </c>
      <c r="AT237">
        <v>0.14000000000000001</v>
      </c>
      <c r="AU237" t="s">
        <v>3</v>
      </c>
      <c r="AV237">
        <v>1</v>
      </c>
      <c r="AW237">
        <v>2</v>
      </c>
      <c r="AX237">
        <v>92701719</v>
      </c>
      <c r="AY237">
        <v>1</v>
      </c>
      <c r="AZ237">
        <v>0</v>
      </c>
      <c r="BA237">
        <v>239</v>
      </c>
      <c r="BB237">
        <v>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82.22760000000001</v>
      </c>
      <c r="BN237">
        <v>0.14000000000000001</v>
      </c>
      <c r="BO237">
        <v>0</v>
      </c>
      <c r="BP237">
        <v>1</v>
      </c>
      <c r="BQ237">
        <v>0</v>
      </c>
      <c r="BR237">
        <v>0</v>
      </c>
      <c r="BS237">
        <v>0</v>
      </c>
      <c r="BT237">
        <v>82.22760000000001</v>
      </c>
      <c r="BU237">
        <v>0.14000000000000001</v>
      </c>
      <c r="BV237">
        <v>0</v>
      </c>
      <c r="BW237">
        <v>1</v>
      </c>
      <c r="CU237">
        <f>ROUND(AT237*Source!I223*AH237*AL237,2)</f>
        <v>9.92</v>
      </c>
      <c r="CV237">
        <f>ROUND(Y237*Source!I223,7)</f>
        <v>1.6884E-2</v>
      </c>
      <c r="CW237">
        <v>0</v>
      </c>
      <c r="CX237">
        <f>ROUND(Y237*Source!I223,7)</f>
        <v>1.6884E-2</v>
      </c>
      <c r="CY237">
        <f t="shared" si="101"/>
        <v>587.34</v>
      </c>
      <c r="CZ237">
        <f t="shared" si="102"/>
        <v>587.34</v>
      </c>
      <c r="DA237">
        <f t="shared" si="103"/>
        <v>1</v>
      </c>
      <c r="DB237">
        <f t="shared" si="97"/>
        <v>82.23</v>
      </c>
      <c r="DC237">
        <f t="shared" si="98"/>
        <v>0</v>
      </c>
      <c r="DD237" t="s">
        <v>3</v>
      </c>
      <c r="DE237" t="s">
        <v>3</v>
      </c>
      <c r="DF237">
        <f t="shared" si="104"/>
        <v>0</v>
      </c>
      <c r="DG237">
        <f t="shared" si="100"/>
        <v>0</v>
      </c>
      <c r="DH237">
        <f t="shared" si="93"/>
        <v>0</v>
      </c>
      <c r="DI237">
        <f t="shared" si="94"/>
        <v>9.92</v>
      </c>
      <c r="DJ237">
        <f t="shared" si="105"/>
        <v>9.92</v>
      </c>
      <c r="DK237">
        <v>1</v>
      </c>
      <c r="DL237" t="s">
        <v>3</v>
      </c>
      <c r="DM237">
        <v>0</v>
      </c>
      <c r="DN237" t="s">
        <v>3</v>
      </c>
      <c r="DO237">
        <v>0</v>
      </c>
    </row>
    <row r="238" spans="1:119" x14ac:dyDescent="0.2">
      <c r="A238">
        <f>ROW(Source!A223)</f>
        <v>223</v>
      </c>
      <c r="B238">
        <v>92701116</v>
      </c>
      <c r="C238">
        <v>92701710</v>
      </c>
      <c r="D238">
        <v>89480659</v>
      </c>
      <c r="E238">
        <v>117</v>
      </c>
      <c r="F238">
        <v>1</v>
      </c>
      <c r="G238">
        <v>1</v>
      </c>
      <c r="H238">
        <v>1</v>
      </c>
      <c r="I238" t="s">
        <v>629</v>
      </c>
      <c r="J238" t="s">
        <v>3</v>
      </c>
      <c r="K238" t="s">
        <v>630</v>
      </c>
      <c r="L238">
        <v>1369</v>
      </c>
      <c r="N238">
        <v>1013</v>
      </c>
      <c r="O238" t="s">
        <v>631</v>
      </c>
      <c r="P238" t="s">
        <v>631</v>
      </c>
      <c r="Q238">
        <v>1</v>
      </c>
      <c r="W238">
        <v>0</v>
      </c>
      <c r="X238">
        <v>-512803540</v>
      </c>
      <c r="Y238">
        <f t="shared" si="96"/>
        <v>4.9800000000000004</v>
      </c>
      <c r="AA238">
        <v>0</v>
      </c>
      <c r="AB238">
        <v>0</v>
      </c>
      <c r="AC238">
        <v>0</v>
      </c>
      <c r="AD238">
        <v>722.05</v>
      </c>
      <c r="AE238">
        <v>0</v>
      </c>
      <c r="AF238">
        <v>0</v>
      </c>
      <c r="AG238">
        <v>0</v>
      </c>
      <c r="AH238">
        <v>722.05</v>
      </c>
      <c r="AI238">
        <v>1</v>
      </c>
      <c r="AJ238">
        <v>1</v>
      </c>
      <c r="AK238">
        <v>1</v>
      </c>
      <c r="AL238">
        <v>1</v>
      </c>
      <c r="AM238">
        <v>-2</v>
      </c>
      <c r="AN238">
        <v>0</v>
      </c>
      <c r="AO238">
        <v>0</v>
      </c>
      <c r="AP238">
        <v>0</v>
      </c>
      <c r="AQ238">
        <v>1</v>
      </c>
      <c r="AR238">
        <v>0</v>
      </c>
      <c r="AS238" t="s">
        <v>3</v>
      </c>
      <c r="AT238">
        <v>4.9800000000000004</v>
      </c>
      <c r="AU238" t="s">
        <v>3</v>
      </c>
      <c r="AV238">
        <v>1</v>
      </c>
      <c r="AW238">
        <v>2</v>
      </c>
      <c r="AX238">
        <v>92701720</v>
      </c>
      <c r="AY238">
        <v>1</v>
      </c>
      <c r="AZ238">
        <v>0</v>
      </c>
      <c r="BA238">
        <v>240</v>
      </c>
      <c r="BB238">
        <v>1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3595.8090000000002</v>
      </c>
      <c r="BN238">
        <v>4.9800000000000004</v>
      </c>
      <c r="BO238">
        <v>0</v>
      </c>
      <c r="BP238">
        <v>1</v>
      </c>
      <c r="BQ238">
        <v>0</v>
      </c>
      <c r="BR238">
        <v>0</v>
      </c>
      <c r="BS238">
        <v>0</v>
      </c>
      <c r="BT238">
        <v>3595.8090000000002</v>
      </c>
      <c r="BU238">
        <v>4.9800000000000004</v>
      </c>
      <c r="BV238">
        <v>0</v>
      </c>
      <c r="BW238">
        <v>1</v>
      </c>
      <c r="CU238">
        <f>ROUND(AT238*Source!I223*AH238*AL238,2)</f>
        <v>433.65</v>
      </c>
      <c r="CV238">
        <f>ROUND(Y238*Source!I223,7)</f>
        <v>0.60058800000000001</v>
      </c>
      <c r="CW238">
        <v>0</v>
      </c>
      <c r="CX238">
        <f>ROUND(Y238*Source!I223,7)</f>
        <v>0.60058800000000001</v>
      </c>
      <c r="CY238">
        <f t="shared" si="101"/>
        <v>722.05</v>
      </c>
      <c r="CZ238">
        <f t="shared" si="102"/>
        <v>722.05</v>
      </c>
      <c r="DA238">
        <f t="shared" si="103"/>
        <v>1</v>
      </c>
      <c r="DB238">
        <f t="shared" si="97"/>
        <v>3595.81</v>
      </c>
      <c r="DC238">
        <f t="shared" si="98"/>
        <v>0</v>
      </c>
      <c r="DD238" t="s">
        <v>3</v>
      </c>
      <c r="DE238" t="s">
        <v>3</v>
      </c>
      <c r="DF238">
        <f t="shared" si="104"/>
        <v>0</v>
      </c>
      <c r="DG238">
        <f t="shared" si="100"/>
        <v>0</v>
      </c>
      <c r="DH238">
        <f t="shared" si="93"/>
        <v>0</v>
      </c>
      <c r="DI238">
        <f t="shared" si="94"/>
        <v>433.65</v>
      </c>
      <c r="DJ238">
        <f t="shared" si="105"/>
        <v>433.65</v>
      </c>
      <c r="DK238">
        <v>1</v>
      </c>
      <c r="DL238" t="s">
        <v>3</v>
      </c>
      <c r="DM238">
        <v>0</v>
      </c>
      <c r="DN238" t="s">
        <v>3</v>
      </c>
      <c r="DO238">
        <v>0</v>
      </c>
    </row>
    <row r="239" spans="1:119" x14ac:dyDescent="0.2">
      <c r="A239">
        <f>ROW(Source!A223)</f>
        <v>223</v>
      </c>
      <c r="B239">
        <v>92701116</v>
      </c>
      <c r="C239">
        <v>92701710</v>
      </c>
      <c r="D239">
        <v>89480663</v>
      </c>
      <c r="E239">
        <v>117</v>
      </c>
      <c r="F239">
        <v>1</v>
      </c>
      <c r="G239">
        <v>1</v>
      </c>
      <c r="H239">
        <v>1</v>
      </c>
      <c r="I239" t="s">
        <v>645</v>
      </c>
      <c r="J239" t="s">
        <v>3</v>
      </c>
      <c r="K239" t="s">
        <v>646</v>
      </c>
      <c r="L239">
        <v>1369</v>
      </c>
      <c r="N239">
        <v>1013</v>
      </c>
      <c r="O239" t="s">
        <v>631</v>
      </c>
      <c r="P239" t="s">
        <v>631</v>
      </c>
      <c r="Q239">
        <v>1</v>
      </c>
      <c r="W239">
        <v>0</v>
      </c>
      <c r="X239">
        <v>1518711480</v>
      </c>
      <c r="Y239">
        <f t="shared" si="96"/>
        <v>4.9800000000000004</v>
      </c>
      <c r="AA239">
        <v>0</v>
      </c>
      <c r="AB239">
        <v>0</v>
      </c>
      <c r="AC239">
        <v>0</v>
      </c>
      <c r="AD239">
        <v>829.81</v>
      </c>
      <c r="AE239">
        <v>0</v>
      </c>
      <c r="AF239">
        <v>0</v>
      </c>
      <c r="AG239">
        <v>0</v>
      </c>
      <c r="AH239">
        <v>829.81</v>
      </c>
      <c r="AI239">
        <v>1</v>
      </c>
      <c r="AJ239">
        <v>1</v>
      </c>
      <c r="AK239">
        <v>1</v>
      </c>
      <c r="AL239">
        <v>1</v>
      </c>
      <c r="AM239">
        <v>-2</v>
      </c>
      <c r="AN239">
        <v>0</v>
      </c>
      <c r="AO239">
        <v>0</v>
      </c>
      <c r="AP239">
        <v>0</v>
      </c>
      <c r="AQ239">
        <v>1</v>
      </c>
      <c r="AR239">
        <v>0</v>
      </c>
      <c r="AS239" t="s">
        <v>3</v>
      </c>
      <c r="AT239">
        <v>4.9800000000000004</v>
      </c>
      <c r="AU239" t="s">
        <v>3</v>
      </c>
      <c r="AV239">
        <v>1</v>
      </c>
      <c r="AW239">
        <v>2</v>
      </c>
      <c r="AX239">
        <v>92701721</v>
      </c>
      <c r="AY239">
        <v>1</v>
      </c>
      <c r="AZ239">
        <v>0</v>
      </c>
      <c r="BA239">
        <v>241</v>
      </c>
      <c r="BB239">
        <v>1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4132.4538000000002</v>
      </c>
      <c r="BN239">
        <v>4.9800000000000004</v>
      </c>
      <c r="BO239">
        <v>0</v>
      </c>
      <c r="BP239">
        <v>1</v>
      </c>
      <c r="BQ239">
        <v>0</v>
      </c>
      <c r="BR239">
        <v>0</v>
      </c>
      <c r="BS239">
        <v>0</v>
      </c>
      <c r="BT239">
        <v>4132.4538000000002</v>
      </c>
      <c r="BU239">
        <v>4.9800000000000004</v>
      </c>
      <c r="BV239">
        <v>0</v>
      </c>
      <c r="BW239">
        <v>1</v>
      </c>
      <c r="CU239">
        <f>ROUND(AT239*Source!I223*AH239*AL239,2)</f>
        <v>498.37</v>
      </c>
      <c r="CV239">
        <f>ROUND(Y239*Source!I223,7)</f>
        <v>0.60058800000000001</v>
      </c>
      <c r="CW239">
        <v>0</v>
      </c>
      <c r="CX239">
        <f>ROUND(Y239*Source!I223,7)</f>
        <v>0.60058800000000001</v>
      </c>
      <c r="CY239">
        <f t="shared" si="101"/>
        <v>829.81</v>
      </c>
      <c r="CZ239">
        <f t="shared" si="102"/>
        <v>829.81</v>
      </c>
      <c r="DA239">
        <f t="shared" si="103"/>
        <v>1</v>
      </c>
      <c r="DB239">
        <f t="shared" si="97"/>
        <v>4132.45</v>
      </c>
      <c r="DC239">
        <f t="shared" si="98"/>
        <v>0</v>
      </c>
      <c r="DD239" t="s">
        <v>3</v>
      </c>
      <c r="DE239" t="s">
        <v>3</v>
      </c>
      <c r="DF239">
        <f t="shared" si="104"/>
        <v>0</v>
      </c>
      <c r="DG239">
        <f t="shared" si="100"/>
        <v>0</v>
      </c>
      <c r="DH239">
        <f t="shared" si="93"/>
        <v>0</v>
      </c>
      <c r="DI239">
        <f t="shared" si="94"/>
        <v>498.37</v>
      </c>
      <c r="DJ239">
        <f t="shared" si="105"/>
        <v>498.37</v>
      </c>
      <c r="DK239">
        <v>1</v>
      </c>
      <c r="DL239" t="s">
        <v>3</v>
      </c>
      <c r="DM239">
        <v>0</v>
      </c>
      <c r="DN239" t="s">
        <v>3</v>
      </c>
      <c r="DO239">
        <v>0</v>
      </c>
    </row>
    <row r="240" spans="1:119" x14ac:dyDescent="0.2">
      <c r="A240">
        <f>ROW(Source!A223)</f>
        <v>223</v>
      </c>
      <c r="B240">
        <v>92701116</v>
      </c>
      <c r="C240">
        <v>92701710</v>
      </c>
      <c r="D240">
        <v>89480695</v>
      </c>
      <c r="E240">
        <v>117</v>
      </c>
      <c r="F240">
        <v>1</v>
      </c>
      <c r="G240">
        <v>1</v>
      </c>
      <c r="H240">
        <v>1</v>
      </c>
      <c r="I240" t="s">
        <v>415</v>
      </c>
      <c r="J240" t="s">
        <v>3</v>
      </c>
      <c r="K240" t="s">
        <v>416</v>
      </c>
      <c r="L240">
        <v>1191</v>
      </c>
      <c r="N240">
        <v>1013</v>
      </c>
      <c r="O240" t="s">
        <v>400</v>
      </c>
      <c r="P240" t="s">
        <v>400</v>
      </c>
      <c r="Q240">
        <v>1</v>
      </c>
      <c r="W240">
        <v>0</v>
      </c>
      <c r="X240">
        <v>-1417349443</v>
      </c>
      <c r="Y240">
        <f t="shared" si="96"/>
        <v>0.04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M240">
        <v>-2</v>
      </c>
      <c r="AN240">
        <v>0</v>
      </c>
      <c r="AO240">
        <v>0</v>
      </c>
      <c r="AP240">
        <v>0</v>
      </c>
      <c r="AQ240">
        <v>1</v>
      </c>
      <c r="AR240">
        <v>0</v>
      </c>
      <c r="AS240" t="s">
        <v>3</v>
      </c>
      <c r="AT240">
        <v>0.04</v>
      </c>
      <c r="AU240" t="s">
        <v>3</v>
      </c>
      <c r="AV240">
        <v>2</v>
      </c>
      <c r="AW240">
        <v>2</v>
      </c>
      <c r="AX240">
        <v>92701722</v>
      </c>
      <c r="AY240">
        <v>1</v>
      </c>
      <c r="AZ240">
        <v>0</v>
      </c>
      <c r="BA240">
        <v>242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V240">
        <v>0</v>
      </c>
      <c r="CW240">
        <v>0</v>
      </c>
      <c r="CX240">
        <f>ROUND(Y240*Source!I223,7)</f>
        <v>4.8240000000000002E-3</v>
      </c>
      <c r="CY240">
        <f t="shared" si="101"/>
        <v>0</v>
      </c>
      <c r="CZ240">
        <f t="shared" si="102"/>
        <v>0</v>
      </c>
      <c r="DA240">
        <f t="shared" si="103"/>
        <v>1</v>
      </c>
      <c r="DB240">
        <f t="shared" si="97"/>
        <v>0</v>
      </c>
      <c r="DC240">
        <f t="shared" si="98"/>
        <v>0</v>
      </c>
      <c r="DD240" t="s">
        <v>3</v>
      </c>
      <c r="DE240" t="s">
        <v>3</v>
      </c>
      <c r="DF240">
        <f t="shared" si="104"/>
        <v>0</v>
      </c>
      <c r="DG240">
        <f t="shared" si="100"/>
        <v>0</v>
      </c>
      <c r="DH240">
        <f t="shared" si="93"/>
        <v>0</v>
      </c>
      <c r="DI240">
        <f t="shared" si="94"/>
        <v>0</v>
      </c>
      <c r="DJ240">
        <f t="shared" si="105"/>
        <v>0</v>
      </c>
      <c r="DK240">
        <v>0</v>
      </c>
      <c r="DL240" t="s">
        <v>3</v>
      </c>
      <c r="DM240">
        <v>0</v>
      </c>
      <c r="DN240" t="s">
        <v>3</v>
      </c>
      <c r="DO240">
        <v>0</v>
      </c>
    </row>
    <row r="241" spans="1:119" x14ac:dyDescent="0.2">
      <c r="A241">
        <f>ROW(Source!A223)</f>
        <v>223</v>
      </c>
      <c r="B241">
        <v>92701116</v>
      </c>
      <c r="C241">
        <v>92701710</v>
      </c>
      <c r="D241">
        <v>89488079</v>
      </c>
      <c r="E241">
        <v>1</v>
      </c>
      <c r="F241">
        <v>1</v>
      </c>
      <c r="G241">
        <v>1</v>
      </c>
      <c r="H241">
        <v>2</v>
      </c>
      <c r="I241" t="s">
        <v>417</v>
      </c>
      <c r="J241" t="s">
        <v>418</v>
      </c>
      <c r="K241" t="s">
        <v>419</v>
      </c>
      <c r="L241">
        <v>1368</v>
      </c>
      <c r="N241">
        <v>1011</v>
      </c>
      <c r="O241" t="s">
        <v>420</v>
      </c>
      <c r="P241" t="s">
        <v>420</v>
      </c>
      <c r="Q241">
        <v>1</v>
      </c>
      <c r="W241">
        <v>0</v>
      </c>
      <c r="X241">
        <v>-849950259</v>
      </c>
      <c r="Y241">
        <f t="shared" si="96"/>
        <v>0.04</v>
      </c>
      <c r="AA241">
        <v>0</v>
      </c>
      <c r="AB241">
        <v>643.29</v>
      </c>
      <c r="AC241">
        <v>722.05</v>
      </c>
      <c r="AD241">
        <v>0</v>
      </c>
      <c r="AE241">
        <v>0</v>
      </c>
      <c r="AF241">
        <v>643.29</v>
      </c>
      <c r="AG241">
        <v>722.05</v>
      </c>
      <c r="AH241">
        <v>0</v>
      </c>
      <c r="AI241">
        <v>1</v>
      </c>
      <c r="AJ241">
        <v>1</v>
      </c>
      <c r="AK241">
        <v>1</v>
      </c>
      <c r="AL241">
        <v>1</v>
      </c>
      <c r="AM241">
        <v>-2</v>
      </c>
      <c r="AN241">
        <v>0</v>
      </c>
      <c r="AO241">
        <v>0</v>
      </c>
      <c r="AP241">
        <v>0</v>
      </c>
      <c r="AQ241">
        <v>1</v>
      </c>
      <c r="AR241">
        <v>0</v>
      </c>
      <c r="AS241" t="s">
        <v>3</v>
      </c>
      <c r="AT241">
        <v>0.04</v>
      </c>
      <c r="AU241" t="s">
        <v>3</v>
      </c>
      <c r="AV241">
        <v>1</v>
      </c>
      <c r="AW241">
        <v>2</v>
      </c>
      <c r="AX241">
        <v>92701723</v>
      </c>
      <c r="AY241">
        <v>1</v>
      </c>
      <c r="AZ241">
        <v>0</v>
      </c>
      <c r="BA241">
        <v>243</v>
      </c>
      <c r="BB241">
        <v>1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25.7316</v>
      </c>
      <c r="BL241">
        <v>28.881999999999998</v>
      </c>
      <c r="BM241">
        <v>0</v>
      </c>
      <c r="BN241">
        <v>0</v>
      </c>
      <c r="BO241">
        <v>0.04</v>
      </c>
      <c r="BP241">
        <v>1</v>
      </c>
      <c r="BQ241">
        <v>0</v>
      </c>
      <c r="BR241">
        <v>25.7316</v>
      </c>
      <c r="BS241">
        <v>28.881999999999998</v>
      </c>
      <c r="BT241">
        <v>0</v>
      </c>
      <c r="BU241">
        <v>0</v>
      </c>
      <c r="BV241">
        <v>0.04</v>
      </c>
      <c r="BW241">
        <v>1</v>
      </c>
      <c r="CV241">
        <v>0</v>
      </c>
      <c r="CW241">
        <f>ROUND(Y241*Source!I223*DO241,7)</f>
        <v>4.8240000000000002E-3</v>
      </c>
      <c r="CX241">
        <f>ROUND(Y241*Source!I223,7)</f>
        <v>4.8240000000000002E-3</v>
      </c>
      <c r="CY241">
        <f>AB241</f>
        <v>643.29</v>
      </c>
      <c r="CZ241">
        <f>AF241</f>
        <v>643.29</v>
      </c>
      <c r="DA241">
        <f>AJ241</f>
        <v>1</v>
      </c>
      <c r="DB241">
        <f t="shared" si="97"/>
        <v>25.73</v>
      </c>
      <c r="DC241">
        <f t="shared" si="98"/>
        <v>28.88</v>
      </c>
      <c r="DD241" t="s">
        <v>3</v>
      </c>
      <c r="DE241" t="s">
        <v>3</v>
      </c>
      <c r="DF241">
        <f t="shared" si="104"/>
        <v>0</v>
      </c>
      <c r="DG241">
        <f t="shared" si="100"/>
        <v>3.1</v>
      </c>
      <c r="DH241">
        <f t="shared" si="93"/>
        <v>3.48</v>
      </c>
      <c r="DI241">
        <f t="shared" si="94"/>
        <v>0</v>
      </c>
      <c r="DJ241">
        <f>DG241+DH241</f>
        <v>6.58</v>
      </c>
      <c r="DK241">
        <v>1</v>
      </c>
      <c r="DL241" t="s">
        <v>421</v>
      </c>
      <c r="DM241">
        <v>4</v>
      </c>
      <c r="DN241" t="s">
        <v>400</v>
      </c>
      <c r="DO241">
        <v>1</v>
      </c>
    </row>
    <row r="242" spans="1:119" x14ac:dyDescent="0.2">
      <c r="A242">
        <f>ROW(Source!A223)</f>
        <v>223</v>
      </c>
      <c r="B242">
        <v>92701116</v>
      </c>
      <c r="C242">
        <v>92701710</v>
      </c>
      <c r="D242">
        <v>89488435</v>
      </c>
      <c r="E242">
        <v>1</v>
      </c>
      <c r="F242">
        <v>1</v>
      </c>
      <c r="G242">
        <v>1</v>
      </c>
      <c r="H242">
        <v>2</v>
      </c>
      <c r="I242" t="s">
        <v>647</v>
      </c>
      <c r="J242" t="s">
        <v>648</v>
      </c>
      <c r="K242" t="s">
        <v>649</v>
      </c>
      <c r="L242">
        <v>1368</v>
      </c>
      <c r="N242">
        <v>1011</v>
      </c>
      <c r="O242" t="s">
        <v>420</v>
      </c>
      <c r="P242" t="s">
        <v>420</v>
      </c>
      <c r="Q242">
        <v>1</v>
      </c>
      <c r="W242">
        <v>0</v>
      </c>
      <c r="X242">
        <v>-573626841</v>
      </c>
      <c r="Y242">
        <f t="shared" si="96"/>
        <v>4.84</v>
      </c>
      <c r="AA242">
        <v>0</v>
      </c>
      <c r="AB242">
        <v>239.24</v>
      </c>
      <c r="AC242">
        <v>0</v>
      </c>
      <c r="AD242">
        <v>0</v>
      </c>
      <c r="AE242">
        <v>0</v>
      </c>
      <c r="AF242">
        <v>164.99</v>
      </c>
      <c r="AG242">
        <v>0</v>
      </c>
      <c r="AH242">
        <v>0</v>
      </c>
      <c r="AI242">
        <v>1</v>
      </c>
      <c r="AJ242">
        <v>1.45</v>
      </c>
      <c r="AK242">
        <v>1</v>
      </c>
      <c r="AL242">
        <v>1</v>
      </c>
      <c r="AM242">
        <v>2</v>
      </c>
      <c r="AN242">
        <v>0</v>
      </c>
      <c r="AO242">
        <v>0</v>
      </c>
      <c r="AP242">
        <v>0</v>
      </c>
      <c r="AQ242">
        <v>1</v>
      </c>
      <c r="AR242">
        <v>0</v>
      </c>
      <c r="AS242" t="s">
        <v>3</v>
      </c>
      <c r="AT242">
        <v>4.84</v>
      </c>
      <c r="AU242" t="s">
        <v>3</v>
      </c>
      <c r="AV242">
        <v>1</v>
      </c>
      <c r="AW242">
        <v>2</v>
      </c>
      <c r="AX242">
        <v>92701724</v>
      </c>
      <c r="AY242">
        <v>1</v>
      </c>
      <c r="AZ242">
        <v>0</v>
      </c>
      <c r="BA242">
        <v>244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798.55160000000001</v>
      </c>
      <c r="BL242">
        <v>0</v>
      </c>
      <c r="BM242">
        <v>0</v>
      </c>
      <c r="BN242">
        <v>0</v>
      </c>
      <c r="BO242">
        <v>0</v>
      </c>
      <c r="BP242">
        <v>1</v>
      </c>
      <c r="BQ242">
        <v>0</v>
      </c>
      <c r="BR242">
        <v>798.55160000000001</v>
      </c>
      <c r="BS242">
        <v>0</v>
      </c>
      <c r="BT242">
        <v>0</v>
      </c>
      <c r="BU242">
        <v>0</v>
      </c>
      <c r="BV242">
        <v>0</v>
      </c>
      <c r="BW242">
        <v>1</v>
      </c>
      <c r="CV242">
        <v>0</v>
      </c>
      <c r="CW242">
        <f>ROUND(Y242*Source!I223*DO242,7)</f>
        <v>0</v>
      </c>
      <c r="CX242">
        <f>ROUND(Y242*Source!I223,7)</f>
        <v>0.583704</v>
      </c>
      <c r="CY242">
        <f>AB242</f>
        <v>239.24</v>
      </c>
      <c r="CZ242">
        <f>AF242</f>
        <v>164.99</v>
      </c>
      <c r="DA242">
        <f>AJ242</f>
        <v>1.45</v>
      </c>
      <c r="DB242">
        <f t="shared" si="97"/>
        <v>798.55</v>
      </c>
      <c r="DC242">
        <f t="shared" si="98"/>
        <v>0</v>
      </c>
      <c r="DD242" t="s">
        <v>3</v>
      </c>
      <c r="DE242" t="s">
        <v>3</v>
      </c>
      <c r="DF242">
        <f t="shared" si="104"/>
        <v>0</v>
      </c>
      <c r="DG242">
        <f>ROUND(ROUND(AF242*AJ242,2)*CX242,2)</f>
        <v>139.65</v>
      </c>
      <c r="DH242">
        <f t="shared" si="93"/>
        <v>0</v>
      </c>
      <c r="DI242">
        <f t="shared" si="94"/>
        <v>0</v>
      </c>
      <c r="DJ242">
        <f>DG242+DH242</f>
        <v>139.65</v>
      </c>
      <c r="DK242">
        <v>0</v>
      </c>
      <c r="DL242" t="s">
        <v>3</v>
      </c>
      <c r="DM242">
        <v>0</v>
      </c>
      <c r="DN242" t="s">
        <v>3</v>
      </c>
      <c r="DO242">
        <v>0</v>
      </c>
    </row>
    <row r="243" spans="1:119" x14ac:dyDescent="0.2">
      <c r="A243">
        <f>ROW(Source!A223)</f>
        <v>223</v>
      </c>
      <c r="B243">
        <v>92701116</v>
      </c>
      <c r="C243">
        <v>92701710</v>
      </c>
      <c r="D243">
        <v>89480572</v>
      </c>
      <c r="E243">
        <v>117</v>
      </c>
      <c r="F243">
        <v>1</v>
      </c>
      <c r="G243">
        <v>1</v>
      </c>
      <c r="H243">
        <v>3</v>
      </c>
      <c r="I243" t="s">
        <v>304</v>
      </c>
      <c r="J243" t="s">
        <v>3</v>
      </c>
      <c r="K243" t="s">
        <v>305</v>
      </c>
      <c r="L243">
        <v>1346</v>
      </c>
      <c r="N243">
        <v>1009</v>
      </c>
      <c r="O243" t="s">
        <v>223</v>
      </c>
      <c r="P243" t="s">
        <v>223</v>
      </c>
      <c r="Q243">
        <v>1</v>
      </c>
      <c r="W243">
        <v>0</v>
      </c>
      <c r="X243">
        <v>-763003539</v>
      </c>
      <c r="Y243">
        <f t="shared" si="96"/>
        <v>40.72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 t="s">
        <v>3</v>
      </c>
      <c r="AT243">
        <v>40.72</v>
      </c>
      <c r="AU243" t="s">
        <v>3</v>
      </c>
      <c r="AV243">
        <v>0</v>
      </c>
      <c r="AW243">
        <v>2</v>
      </c>
      <c r="AX243">
        <v>92701725</v>
      </c>
      <c r="AY243">
        <v>1</v>
      </c>
      <c r="AZ243">
        <v>0</v>
      </c>
      <c r="BA243">
        <v>245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V243">
        <v>0</v>
      </c>
      <c r="CW243">
        <v>0</v>
      </c>
      <c r="CX243">
        <f>ROUND(Y243*Source!I223,7)</f>
        <v>4.9108320000000001</v>
      </c>
      <c r="CY243">
        <f>AA243</f>
        <v>0</v>
      </c>
      <c r="CZ243">
        <f>AE243</f>
        <v>0</v>
      </c>
      <c r="DA243">
        <f>AI243</f>
        <v>1</v>
      </c>
      <c r="DB243">
        <f t="shared" si="97"/>
        <v>0</v>
      </c>
      <c r="DC243">
        <f t="shared" si="98"/>
        <v>0</v>
      </c>
      <c r="DD243" t="s">
        <v>3</v>
      </c>
      <c r="DE243" t="s">
        <v>3</v>
      </c>
      <c r="DF243">
        <f t="shared" si="104"/>
        <v>0</v>
      </c>
      <c r="DG243">
        <f t="shared" ref="DG243:DG257" si="106">ROUND(ROUND(AF243,2)*CX243,2)</f>
        <v>0</v>
      </c>
      <c r="DH243">
        <f t="shared" si="93"/>
        <v>0</v>
      </c>
      <c r="DI243">
        <f t="shared" si="94"/>
        <v>0</v>
      </c>
      <c r="DJ243">
        <f>DF243</f>
        <v>0</v>
      </c>
      <c r="DK243">
        <v>0</v>
      </c>
      <c r="DL243" t="s">
        <v>3</v>
      </c>
      <c r="DM243">
        <v>0</v>
      </c>
      <c r="DN243" t="s">
        <v>3</v>
      </c>
      <c r="DO243">
        <v>0</v>
      </c>
    </row>
    <row r="244" spans="1:119" x14ac:dyDescent="0.2">
      <c r="A244">
        <f>ROW(Source!A223)</f>
        <v>223</v>
      </c>
      <c r="B244">
        <v>92701116</v>
      </c>
      <c r="C244">
        <v>92701710</v>
      </c>
      <c r="D244">
        <v>89554835</v>
      </c>
      <c r="E244">
        <v>1</v>
      </c>
      <c r="F244">
        <v>1</v>
      </c>
      <c r="G244">
        <v>1</v>
      </c>
      <c r="H244">
        <v>3</v>
      </c>
      <c r="I244" t="s">
        <v>401</v>
      </c>
      <c r="J244" t="s">
        <v>402</v>
      </c>
      <c r="K244" t="s">
        <v>403</v>
      </c>
      <c r="L244">
        <v>1339</v>
      </c>
      <c r="N244">
        <v>1007</v>
      </c>
      <c r="O244" t="s">
        <v>113</v>
      </c>
      <c r="P244" t="s">
        <v>113</v>
      </c>
      <c r="Q244">
        <v>1</v>
      </c>
      <c r="W244">
        <v>0</v>
      </c>
      <c r="X244">
        <v>1964556667</v>
      </c>
      <c r="Y244">
        <f t="shared" si="96"/>
        <v>1</v>
      </c>
      <c r="AA244">
        <v>54.64</v>
      </c>
      <c r="AB244">
        <v>0</v>
      </c>
      <c r="AC244">
        <v>0</v>
      </c>
      <c r="AD244">
        <v>0</v>
      </c>
      <c r="AE244">
        <v>35.71</v>
      </c>
      <c r="AF244">
        <v>0</v>
      </c>
      <c r="AG244">
        <v>0</v>
      </c>
      <c r="AH244">
        <v>0</v>
      </c>
      <c r="AI244">
        <v>1.53</v>
      </c>
      <c r="AJ244">
        <v>1</v>
      </c>
      <c r="AK244">
        <v>1</v>
      </c>
      <c r="AL244">
        <v>1</v>
      </c>
      <c r="AM244">
        <v>2</v>
      </c>
      <c r="AN244">
        <v>0</v>
      </c>
      <c r="AO244">
        <v>0</v>
      </c>
      <c r="AP244">
        <v>0</v>
      </c>
      <c r="AQ244">
        <v>1</v>
      </c>
      <c r="AR244">
        <v>0</v>
      </c>
      <c r="AS244" t="s">
        <v>3</v>
      </c>
      <c r="AT244">
        <v>1</v>
      </c>
      <c r="AU244" t="s">
        <v>3</v>
      </c>
      <c r="AV244">
        <v>0</v>
      </c>
      <c r="AW244">
        <v>2</v>
      </c>
      <c r="AX244">
        <v>92701726</v>
      </c>
      <c r="AY244">
        <v>1</v>
      </c>
      <c r="AZ244">
        <v>0</v>
      </c>
      <c r="BA244">
        <v>246</v>
      </c>
      <c r="BB244">
        <v>1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35.71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1</v>
      </c>
      <c r="BQ244">
        <v>35.71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1</v>
      </c>
      <c r="CV244">
        <v>0</v>
      </c>
      <c r="CW244">
        <v>0</v>
      </c>
      <c r="CX244">
        <f>ROUND(Y244*Source!I223,7)</f>
        <v>0.1206</v>
      </c>
      <c r="CY244">
        <f>AA244</f>
        <v>54.64</v>
      </c>
      <c r="CZ244">
        <f>AE244</f>
        <v>35.71</v>
      </c>
      <c r="DA244">
        <f>AI244</f>
        <v>1.53</v>
      </c>
      <c r="DB244">
        <f t="shared" si="97"/>
        <v>35.71</v>
      </c>
      <c r="DC244">
        <f t="shared" si="98"/>
        <v>0</v>
      </c>
      <c r="DD244" t="s">
        <v>3</v>
      </c>
      <c r="DE244" t="s">
        <v>3</v>
      </c>
      <c r="DF244">
        <f>ROUND(ROUND(AE244*AI244,2)*CX244,2)</f>
        <v>6.59</v>
      </c>
      <c r="DG244">
        <f t="shared" si="106"/>
        <v>0</v>
      </c>
      <c r="DH244">
        <f t="shared" si="93"/>
        <v>0</v>
      </c>
      <c r="DI244">
        <f t="shared" si="94"/>
        <v>0</v>
      </c>
      <c r="DJ244">
        <f>DF244</f>
        <v>6.59</v>
      </c>
      <c r="DK244">
        <v>0</v>
      </c>
      <c r="DL244" t="s">
        <v>3</v>
      </c>
      <c r="DM244">
        <v>0</v>
      </c>
      <c r="DN244" t="s">
        <v>3</v>
      </c>
      <c r="DO244">
        <v>0</v>
      </c>
    </row>
    <row r="245" spans="1:119" x14ac:dyDescent="0.2">
      <c r="A245">
        <f>ROW(Source!A225)</f>
        <v>225</v>
      </c>
      <c r="B245">
        <v>92701116</v>
      </c>
      <c r="C245">
        <v>92701728</v>
      </c>
      <c r="D245">
        <v>89480501</v>
      </c>
      <c r="E245">
        <v>117</v>
      </c>
      <c r="F245">
        <v>1</v>
      </c>
      <c r="G245">
        <v>1</v>
      </c>
      <c r="H245">
        <v>1</v>
      </c>
      <c r="I245" t="s">
        <v>439</v>
      </c>
      <c r="J245" t="s">
        <v>3</v>
      </c>
      <c r="K245" t="s">
        <v>440</v>
      </c>
      <c r="L245">
        <v>1191</v>
      </c>
      <c r="N245">
        <v>1013</v>
      </c>
      <c r="O245" t="s">
        <v>400</v>
      </c>
      <c r="P245" t="s">
        <v>400</v>
      </c>
      <c r="Q245">
        <v>1</v>
      </c>
      <c r="W245">
        <v>0</v>
      </c>
      <c r="X245">
        <v>-1833565283</v>
      </c>
      <c r="Y245">
        <f t="shared" si="96"/>
        <v>159</v>
      </c>
      <c r="AA245">
        <v>0</v>
      </c>
      <c r="AB245">
        <v>0</v>
      </c>
      <c r="AC245">
        <v>0</v>
      </c>
      <c r="AD245">
        <v>641.22</v>
      </c>
      <c r="AE245">
        <v>0</v>
      </c>
      <c r="AF245">
        <v>0</v>
      </c>
      <c r="AG245">
        <v>0</v>
      </c>
      <c r="AH245">
        <v>641.22</v>
      </c>
      <c r="AI245">
        <v>1</v>
      </c>
      <c r="AJ245">
        <v>1</v>
      </c>
      <c r="AK245">
        <v>1</v>
      </c>
      <c r="AL245">
        <v>1</v>
      </c>
      <c r="AM245">
        <v>-2</v>
      </c>
      <c r="AN245">
        <v>0</v>
      </c>
      <c r="AO245">
        <v>0</v>
      </c>
      <c r="AP245">
        <v>0</v>
      </c>
      <c r="AQ245">
        <v>1</v>
      </c>
      <c r="AR245">
        <v>0</v>
      </c>
      <c r="AS245" t="s">
        <v>3</v>
      </c>
      <c r="AT245">
        <v>159</v>
      </c>
      <c r="AU245" t="s">
        <v>3</v>
      </c>
      <c r="AV245">
        <v>1</v>
      </c>
      <c r="AW245">
        <v>2</v>
      </c>
      <c r="AX245">
        <v>92701731</v>
      </c>
      <c r="AY245">
        <v>1</v>
      </c>
      <c r="AZ245">
        <v>0</v>
      </c>
      <c r="BA245">
        <v>247</v>
      </c>
      <c r="BB245">
        <v>1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101953.98000000001</v>
      </c>
      <c r="BN245">
        <v>159</v>
      </c>
      <c r="BO245">
        <v>0</v>
      </c>
      <c r="BP245">
        <v>1</v>
      </c>
      <c r="BQ245">
        <v>0</v>
      </c>
      <c r="BR245">
        <v>0</v>
      </c>
      <c r="BS245">
        <v>0</v>
      </c>
      <c r="BT245">
        <v>101953.98000000001</v>
      </c>
      <c r="BU245">
        <v>159</v>
      </c>
      <c r="BV245">
        <v>0</v>
      </c>
      <c r="BW245">
        <v>1</v>
      </c>
      <c r="CU245">
        <f>ROUND(AT245*Source!I225*AH245*AL245,2)</f>
        <v>0</v>
      </c>
      <c r="CV245">
        <f>ROUND(Y245*Source!I225,7)</f>
        <v>0</v>
      </c>
      <c r="CW245">
        <v>0</v>
      </c>
      <c r="CX245">
        <f>ROUND(Y245*Source!I225,7)</f>
        <v>0</v>
      </c>
      <c r="CY245">
        <f>AD245</f>
        <v>641.22</v>
      </c>
      <c r="CZ245">
        <f>AH245</f>
        <v>641.22</v>
      </c>
      <c r="DA245">
        <f>AL245</f>
        <v>1</v>
      </c>
      <c r="DB245">
        <f t="shared" si="97"/>
        <v>101953.98</v>
      </c>
      <c r="DC245">
        <f t="shared" si="98"/>
        <v>0</v>
      </c>
      <c r="DD245" t="s">
        <v>3</v>
      </c>
      <c r="DE245" t="s">
        <v>3</v>
      </c>
      <c r="DF245">
        <f t="shared" ref="DF245:DF251" si="107">ROUND(ROUND(AE245,2)*CX245,2)</f>
        <v>0</v>
      </c>
      <c r="DG245">
        <f t="shared" si="106"/>
        <v>0</v>
      </c>
      <c r="DH245">
        <f t="shared" si="93"/>
        <v>0</v>
      </c>
      <c r="DI245">
        <f t="shared" si="94"/>
        <v>0</v>
      </c>
      <c r="DJ245">
        <f>DI245</f>
        <v>0</v>
      </c>
      <c r="DK245">
        <v>1</v>
      </c>
      <c r="DL245" t="s">
        <v>3</v>
      </c>
      <c r="DM245">
        <v>0</v>
      </c>
      <c r="DN245" t="s">
        <v>3</v>
      </c>
      <c r="DO245">
        <v>0</v>
      </c>
    </row>
    <row r="246" spans="1:119" x14ac:dyDescent="0.2">
      <c r="A246">
        <f>ROW(Source!A225)</f>
        <v>225</v>
      </c>
      <c r="B246">
        <v>92701116</v>
      </c>
      <c r="C246">
        <v>92701728</v>
      </c>
      <c r="D246">
        <v>89486533</v>
      </c>
      <c r="E246">
        <v>117</v>
      </c>
      <c r="F246">
        <v>1</v>
      </c>
      <c r="G246">
        <v>1</v>
      </c>
      <c r="H246">
        <v>3</v>
      </c>
      <c r="I246" t="s">
        <v>123</v>
      </c>
      <c r="J246" t="s">
        <v>3</v>
      </c>
      <c r="K246" t="s">
        <v>124</v>
      </c>
      <c r="L246">
        <v>1348</v>
      </c>
      <c r="N246">
        <v>1009</v>
      </c>
      <c r="O246" t="s">
        <v>125</v>
      </c>
      <c r="P246" t="s">
        <v>125</v>
      </c>
      <c r="Q246">
        <v>1000</v>
      </c>
      <c r="W246">
        <v>0</v>
      </c>
      <c r="X246">
        <v>-1296435862</v>
      </c>
      <c r="Y246">
        <f t="shared" si="96"/>
        <v>5.3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1</v>
      </c>
      <c r="AJ246">
        <v>1</v>
      </c>
      <c r="AK246">
        <v>1</v>
      </c>
      <c r="AL246">
        <v>1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 t="s">
        <v>3</v>
      </c>
      <c r="AT246">
        <v>5.3</v>
      </c>
      <c r="AU246" t="s">
        <v>3</v>
      </c>
      <c r="AV246">
        <v>0</v>
      </c>
      <c r="AW246">
        <v>2</v>
      </c>
      <c r="AX246">
        <v>92701732</v>
      </c>
      <c r="AY246">
        <v>1</v>
      </c>
      <c r="AZ246">
        <v>0</v>
      </c>
      <c r="BA246">
        <v>248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V246">
        <v>0</v>
      </c>
      <c r="CW246">
        <v>0</v>
      </c>
      <c r="CX246">
        <f>ROUND(Y246*Source!I225,7)</f>
        <v>0</v>
      </c>
      <c r="CY246">
        <f>AA246</f>
        <v>0</v>
      </c>
      <c r="CZ246">
        <f>AE246</f>
        <v>0</v>
      </c>
      <c r="DA246">
        <f>AI246</f>
        <v>1</v>
      </c>
      <c r="DB246">
        <f t="shared" si="97"/>
        <v>0</v>
      </c>
      <c r="DC246">
        <f t="shared" si="98"/>
        <v>0</v>
      </c>
      <c r="DD246" t="s">
        <v>3</v>
      </c>
      <c r="DE246" t="s">
        <v>3</v>
      </c>
      <c r="DF246">
        <f t="shared" si="107"/>
        <v>0</v>
      </c>
      <c r="DG246">
        <f t="shared" si="106"/>
        <v>0</v>
      </c>
      <c r="DH246">
        <f t="shared" si="93"/>
        <v>0</v>
      </c>
      <c r="DI246">
        <f t="shared" si="94"/>
        <v>0</v>
      </c>
      <c r="DJ246">
        <f>DF246</f>
        <v>0</v>
      </c>
      <c r="DK246">
        <v>0</v>
      </c>
      <c r="DL246" t="s">
        <v>3</v>
      </c>
      <c r="DM246">
        <v>0</v>
      </c>
      <c r="DN246" t="s">
        <v>3</v>
      </c>
      <c r="DO246">
        <v>0</v>
      </c>
    </row>
    <row r="247" spans="1:119" x14ac:dyDescent="0.2">
      <c r="A247">
        <f>ROW(Source!A227)</f>
        <v>227</v>
      </c>
      <c r="B247">
        <v>92701116</v>
      </c>
      <c r="C247">
        <v>92701734</v>
      </c>
      <c r="D247">
        <v>89480515</v>
      </c>
      <c r="E247">
        <v>117</v>
      </c>
      <c r="F247">
        <v>1</v>
      </c>
      <c r="G247">
        <v>1</v>
      </c>
      <c r="H247">
        <v>1</v>
      </c>
      <c r="I247" t="s">
        <v>650</v>
      </c>
      <c r="J247" t="s">
        <v>3</v>
      </c>
      <c r="K247" t="s">
        <v>651</v>
      </c>
      <c r="L247">
        <v>1191</v>
      </c>
      <c r="N247">
        <v>1013</v>
      </c>
      <c r="O247" t="s">
        <v>400</v>
      </c>
      <c r="P247" t="s">
        <v>400</v>
      </c>
      <c r="Q247">
        <v>1</v>
      </c>
      <c r="W247">
        <v>0</v>
      </c>
      <c r="X247">
        <v>-1105933552</v>
      </c>
      <c r="Y247">
        <f t="shared" si="96"/>
        <v>3.58</v>
      </c>
      <c r="AA247">
        <v>0</v>
      </c>
      <c r="AB247">
        <v>0</v>
      </c>
      <c r="AC247">
        <v>0</v>
      </c>
      <c r="AD247">
        <v>697.8</v>
      </c>
      <c r="AE247">
        <v>0</v>
      </c>
      <c r="AF247">
        <v>0</v>
      </c>
      <c r="AG247">
        <v>0</v>
      </c>
      <c r="AH247">
        <v>697.8</v>
      </c>
      <c r="AI247">
        <v>1</v>
      </c>
      <c r="AJ247">
        <v>1</v>
      </c>
      <c r="AK247">
        <v>1</v>
      </c>
      <c r="AL247">
        <v>1</v>
      </c>
      <c r="AM247">
        <v>-2</v>
      </c>
      <c r="AN247">
        <v>0</v>
      </c>
      <c r="AO247">
        <v>0</v>
      </c>
      <c r="AP247">
        <v>0</v>
      </c>
      <c r="AQ247">
        <v>1</v>
      </c>
      <c r="AR247">
        <v>0</v>
      </c>
      <c r="AS247" t="s">
        <v>3</v>
      </c>
      <c r="AT247">
        <v>3.58</v>
      </c>
      <c r="AU247" t="s">
        <v>3</v>
      </c>
      <c r="AV247">
        <v>1</v>
      </c>
      <c r="AW247">
        <v>2</v>
      </c>
      <c r="AX247">
        <v>92701746</v>
      </c>
      <c r="AY247">
        <v>1</v>
      </c>
      <c r="AZ247">
        <v>0</v>
      </c>
      <c r="BA247">
        <v>249</v>
      </c>
      <c r="BB247">
        <v>1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2498.1239999999998</v>
      </c>
      <c r="BN247">
        <v>3.58</v>
      </c>
      <c r="BO247">
        <v>0</v>
      </c>
      <c r="BP247">
        <v>1</v>
      </c>
      <c r="BQ247">
        <v>0</v>
      </c>
      <c r="BR247">
        <v>0</v>
      </c>
      <c r="BS247">
        <v>0</v>
      </c>
      <c r="BT247">
        <v>2498.1239999999998</v>
      </c>
      <c r="BU247">
        <v>3.58</v>
      </c>
      <c r="BV247">
        <v>0</v>
      </c>
      <c r="BW247">
        <v>1</v>
      </c>
      <c r="CU247">
        <f>ROUND(AT247*Source!I227*AH247*AL247,2)</f>
        <v>0</v>
      </c>
      <c r="CV247">
        <f>ROUND(Y247*Source!I227,7)</f>
        <v>0</v>
      </c>
      <c r="CW247">
        <v>0</v>
      </c>
      <c r="CX247">
        <f>ROUND(Y247*Source!I227,7)</f>
        <v>0</v>
      </c>
      <c r="CY247">
        <f>AD247</f>
        <v>697.8</v>
      </c>
      <c r="CZ247">
        <f>AH247</f>
        <v>697.8</v>
      </c>
      <c r="DA247">
        <f>AL247</f>
        <v>1</v>
      </c>
      <c r="DB247">
        <f t="shared" si="97"/>
        <v>2498.12</v>
      </c>
      <c r="DC247">
        <f t="shared" si="98"/>
        <v>0</v>
      </c>
      <c r="DD247" t="s">
        <v>3</v>
      </c>
      <c r="DE247" t="s">
        <v>3</v>
      </c>
      <c r="DF247">
        <f t="shared" si="107"/>
        <v>0</v>
      </c>
      <c r="DG247">
        <f t="shared" si="106"/>
        <v>0</v>
      </c>
      <c r="DH247">
        <f t="shared" si="93"/>
        <v>0</v>
      </c>
      <c r="DI247">
        <f t="shared" si="94"/>
        <v>0</v>
      </c>
      <c r="DJ247">
        <f>DI247</f>
        <v>0</v>
      </c>
      <c r="DK247">
        <v>1</v>
      </c>
      <c r="DL247" t="s">
        <v>3</v>
      </c>
      <c r="DM247">
        <v>0</v>
      </c>
      <c r="DN247" t="s">
        <v>3</v>
      </c>
      <c r="DO247">
        <v>0</v>
      </c>
    </row>
    <row r="248" spans="1:119" x14ac:dyDescent="0.2">
      <c r="A248">
        <f>ROW(Source!A227)</f>
        <v>227</v>
      </c>
      <c r="B248">
        <v>92701116</v>
      </c>
      <c r="C248">
        <v>92701734</v>
      </c>
      <c r="D248">
        <v>89480695</v>
      </c>
      <c r="E248">
        <v>117</v>
      </c>
      <c r="F248">
        <v>1</v>
      </c>
      <c r="G248">
        <v>1</v>
      </c>
      <c r="H248">
        <v>1</v>
      </c>
      <c r="I248" t="s">
        <v>415</v>
      </c>
      <c r="J248" t="s">
        <v>3</v>
      </c>
      <c r="K248" t="s">
        <v>416</v>
      </c>
      <c r="L248">
        <v>1191</v>
      </c>
      <c r="N248">
        <v>1013</v>
      </c>
      <c r="O248" t="s">
        <v>400</v>
      </c>
      <c r="P248" t="s">
        <v>400</v>
      </c>
      <c r="Q248">
        <v>1</v>
      </c>
      <c r="W248">
        <v>0</v>
      </c>
      <c r="X248">
        <v>-1417349443</v>
      </c>
      <c r="Y248">
        <f t="shared" si="96"/>
        <v>0.04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1</v>
      </c>
      <c r="AJ248">
        <v>1</v>
      </c>
      <c r="AK248">
        <v>1</v>
      </c>
      <c r="AL248">
        <v>1</v>
      </c>
      <c r="AM248">
        <v>-2</v>
      </c>
      <c r="AN248">
        <v>0</v>
      </c>
      <c r="AO248">
        <v>0</v>
      </c>
      <c r="AP248">
        <v>0</v>
      </c>
      <c r="AQ248">
        <v>1</v>
      </c>
      <c r="AR248">
        <v>0</v>
      </c>
      <c r="AS248" t="s">
        <v>3</v>
      </c>
      <c r="AT248">
        <v>0.04</v>
      </c>
      <c r="AU248" t="s">
        <v>3</v>
      </c>
      <c r="AV248">
        <v>2</v>
      </c>
      <c r="AW248">
        <v>2</v>
      </c>
      <c r="AX248">
        <v>92701747</v>
      </c>
      <c r="AY248">
        <v>1</v>
      </c>
      <c r="AZ248">
        <v>0</v>
      </c>
      <c r="BA248">
        <v>250</v>
      </c>
      <c r="BB248">
        <v>1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V248">
        <v>0</v>
      </c>
      <c r="CW248">
        <v>0</v>
      </c>
      <c r="CX248">
        <f>ROUND(Y248*Source!I227,7)</f>
        <v>0</v>
      </c>
      <c r="CY248">
        <f>AD248</f>
        <v>0</v>
      </c>
      <c r="CZ248">
        <f>AH248</f>
        <v>0</v>
      </c>
      <c r="DA248">
        <f>AL248</f>
        <v>1</v>
      </c>
      <c r="DB248">
        <f t="shared" si="97"/>
        <v>0</v>
      </c>
      <c r="DC248">
        <f t="shared" si="98"/>
        <v>0</v>
      </c>
      <c r="DD248" t="s">
        <v>3</v>
      </c>
      <c r="DE248" t="s">
        <v>3</v>
      </c>
      <c r="DF248">
        <f t="shared" si="107"/>
        <v>0</v>
      </c>
      <c r="DG248">
        <f t="shared" si="106"/>
        <v>0</v>
      </c>
      <c r="DH248">
        <f t="shared" si="93"/>
        <v>0</v>
      </c>
      <c r="DI248">
        <f t="shared" si="94"/>
        <v>0</v>
      </c>
      <c r="DJ248">
        <f>DI248</f>
        <v>0</v>
      </c>
      <c r="DK248">
        <v>0</v>
      </c>
      <c r="DL248" t="s">
        <v>3</v>
      </c>
      <c r="DM248">
        <v>0</v>
      </c>
      <c r="DN248" t="s">
        <v>3</v>
      </c>
      <c r="DO248">
        <v>0</v>
      </c>
    </row>
    <row r="249" spans="1:119" x14ac:dyDescent="0.2">
      <c r="A249">
        <f>ROW(Source!A227)</f>
        <v>227</v>
      </c>
      <c r="B249">
        <v>92701116</v>
      </c>
      <c r="C249">
        <v>92701734</v>
      </c>
      <c r="D249">
        <v>89487184</v>
      </c>
      <c r="E249">
        <v>1</v>
      </c>
      <c r="F249">
        <v>1</v>
      </c>
      <c r="G249">
        <v>1</v>
      </c>
      <c r="H249">
        <v>2</v>
      </c>
      <c r="I249" t="s">
        <v>451</v>
      </c>
      <c r="J249" t="s">
        <v>452</v>
      </c>
      <c r="K249" t="s">
        <v>453</v>
      </c>
      <c r="L249">
        <v>1368</v>
      </c>
      <c r="N249">
        <v>1011</v>
      </c>
      <c r="O249" t="s">
        <v>420</v>
      </c>
      <c r="P249" t="s">
        <v>420</v>
      </c>
      <c r="Q249">
        <v>1</v>
      </c>
      <c r="W249">
        <v>0</v>
      </c>
      <c r="X249">
        <v>639918019</v>
      </c>
      <c r="Y249">
        <f t="shared" si="96"/>
        <v>0.02</v>
      </c>
      <c r="AA249">
        <v>0</v>
      </c>
      <c r="AB249">
        <v>1629.55</v>
      </c>
      <c r="AC249">
        <v>969.91</v>
      </c>
      <c r="AD249">
        <v>0</v>
      </c>
      <c r="AE249">
        <v>0</v>
      </c>
      <c r="AF249">
        <v>1629.55</v>
      </c>
      <c r="AG249">
        <v>969.91</v>
      </c>
      <c r="AH249">
        <v>0</v>
      </c>
      <c r="AI249">
        <v>1</v>
      </c>
      <c r="AJ249">
        <v>1</v>
      </c>
      <c r="AK249">
        <v>1</v>
      </c>
      <c r="AL249">
        <v>1</v>
      </c>
      <c r="AM249">
        <v>-2</v>
      </c>
      <c r="AN249">
        <v>0</v>
      </c>
      <c r="AO249">
        <v>0</v>
      </c>
      <c r="AP249">
        <v>0</v>
      </c>
      <c r="AQ249">
        <v>1</v>
      </c>
      <c r="AR249">
        <v>0</v>
      </c>
      <c r="AS249" t="s">
        <v>3</v>
      </c>
      <c r="AT249">
        <v>0.02</v>
      </c>
      <c r="AU249" t="s">
        <v>3</v>
      </c>
      <c r="AV249">
        <v>1</v>
      </c>
      <c r="AW249">
        <v>2</v>
      </c>
      <c r="AX249">
        <v>92701748</v>
      </c>
      <c r="AY249">
        <v>1</v>
      </c>
      <c r="AZ249">
        <v>0</v>
      </c>
      <c r="BA249">
        <v>251</v>
      </c>
      <c r="BB249">
        <v>1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32.591000000000001</v>
      </c>
      <c r="BL249">
        <v>19.398199999999999</v>
      </c>
      <c r="BM249">
        <v>0</v>
      </c>
      <c r="BN249">
        <v>0</v>
      </c>
      <c r="BO249">
        <v>0.02</v>
      </c>
      <c r="BP249">
        <v>1</v>
      </c>
      <c r="BQ249">
        <v>0</v>
      </c>
      <c r="BR249">
        <v>32.591000000000001</v>
      </c>
      <c r="BS249">
        <v>19.398199999999999</v>
      </c>
      <c r="BT249">
        <v>0</v>
      </c>
      <c r="BU249">
        <v>0</v>
      </c>
      <c r="BV249">
        <v>0.02</v>
      </c>
      <c r="BW249">
        <v>1</v>
      </c>
      <c r="CV249">
        <v>0</v>
      </c>
      <c r="CW249">
        <f>ROUND(Y249*Source!I227*DO249,7)</f>
        <v>0</v>
      </c>
      <c r="CX249">
        <f>ROUND(Y249*Source!I227,7)</f>
        <v>0</v>
      </c>
      <c r="CY249">
        <f>AB249</f>
        <v>1629.55</v>
      </c>
      <c r="CZ249">
        <f>AF249</f>
        <v>1629.55</v>
      </c>
      <c r="DA249">
        <f>AJ249</f>
        <v>1</v>
      </c>
      <c r="DB249">
        <f t="shared" si="97"/>
        <v>32.590000000000003</v>
      </c>
      <c r="DC249">
        <f t="shared" si="98"/>
        <v>19.399999999999999</v>
      </c>
      <c r="DD249" t="s">
        <v>3</v>
      </c>
      <c r="DE249" t="s">
        <v>3</v>
      </c>
      <c r="DF249">
        <f t="shared" si="107"/>
        <v>0</v>
      </c>
      <c r="DG249">
        <f t="shared" si="106"/>
        <v>0</v>
      </c>
      <c r="DH249">
        <f t="shared" si="93"/>
        <v>0</v>
      </c>
      <c r="DI249">
        <f t="shared" si="94"/>
        <v>0</v>
      </c>
      <c r="DJ249">
        <f>DG249+DH249</f>
        <v>0</v>
      </c>
      <c r="DK249">
        <v>1</v>
      </c>
      <c r="DL249" t="s">
        <v>450</v>
      </c>
      <c r="DM249">
        <v>6</v>
      </c>
      <c r="DN249" t="s">
        <v>400</v>
      </c>
      <c r="DO249">
        <v>1</v>
      </c>
    </row>
    <row r="250" spans="1:119" x14ac:dyDescent="0.2">
      <c r="A250">
        <f>ROW(Source!A227)</f>
        <v>227</v>
      </c>
      <c r="B250">
        <v>92701116</v>
      </c>
      <c r="C250">
        <v>92701734</v>
      </c>
      <c r="D250">
        <v>89488079</v>
      </c>
      <c r="E250">
        <v>1</v>
      </c>
      <c r="F250">
        <v>1</v>
      </c>
      <c r="G250">
        <v>1</v>
      </c>
      <c r="H250">
        <v>2</v>
      </c>
      <c r="I250" t="s">
        <v>417</v>
      </c>
      <c r="J250" t="s">
        <v>418</v>
      </c>
      <c r="K250" t="s">
        <v>419</v>
      </c>
      <c r="L250">
        <v>1368</v>
      </c>
      <c r="N250">
        <v>1011</v>
      </c>
      <c r="O250" t="s">
        <v>420</v>
      </c>
      <c r="P250" t="s">
        <v>420</v>
      </c>
      <c r="Q250">
        <v>1</v>
      </c>
      <c r="W250">
        <v>0</v>
      </c>
      <c r="X250">
        <v>-849950259</v>
      </c>
      <c r="Y250">
        <f t="shared" si="96"/>
        <v>0.02</v>
      </c>
      <c r="AA250">
        <v>0</v>
      </c>
      <c r="AB250">
        <v>643.29</v>
      </c>
      <c r="AC250">
        <v>722.05</v>
      </c>
      <c r="AD250">
        <v>0</v>
      </c>
      <c r="AE250">
        <v>0</v>
      </c>
      <c r="AF250">
        <v>643.29</v>
      </c>
      <c r="AG250">
        <v>722.05</v>
      </c>
      <c r="AH250">
        <v>0</v>
      </c>
      <c r="AI250">
        <v>1</v>
      </c>
      <c r="AJ250">
        <v>1</v>
      </c>
      <c r="AK250">
        <v>1</v>
      </c>
      <c r="AL250">
        <v>1</v>
      </c>
      <c r="AM250">
        <v>-2</v>
      </c>
      <c r="AN250">
        <v>0</v>
      </c>
      <c r="AO250">
        <v>0</v>
      </c>
      <c r="AP250">
        <v>0</v>
      </c>
      <c r="AQ250">
        <v>1</v>
      </c>
      <c r="AR250">
        <v>0</v>
      </c>
      <c r="AS250" t="s">
        <v>3</v>
      </c>
      <c r="AT250">
        <v>0.02</v>
      </c>
      <c r="AU250" t="s">
        <v>3</v>
      </c>
      <c r="AV250">
        <v>1</v>
      </c>
      <c r="AW250">
        <v>2</v>
      </c>
      <c r="AX250">
        <v>92701749</v>
      </c>
      <c r="AY250">
        <v>1</v>
      </c>
      <c r="AZ250">
        <v>0</v>
      </c>
      <c r="BA250">
        <v>252</v>
      </c>
      <c r="BB250">
        <v>1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12.8658</v>
      </c>
      <c r="BL250">
        <v>14.440999999999999</v>
      </c>
      <c r="BM250">
        <v>0</v>
      </c>
      <c r="BN250">
        <v>0</v>
      </c>
      <c r="BO250">
        <v>0.02</v>
      </c>
      <c r="BP250">
        <v>1</v>
      </c>
      <c r="BQ250">
        <v>0</v>
      </c>
      <c r="BR250">
        <v>12.8658</v>
      </c>
      <c r="BS250">
        <v>14.440999999999999</v>
      </c>
      <c r="BT250">
        <v>0</v>
      </c>
      <c r="BU250">
        <v>0</v>
      </c>
      <c r="BV250">
        <v>0.02</v>
      </c>
      <c r="BW250">
        <v>1</v>
      </c>
      <c r="CV250">
        <v>0</v>
      </c>
      <c r="CW250">
        <f>ROUND(Y250*Source!I227*DO250,7)</f>
        <v>0</v>
      </c>
      <c r="CX250">
        <f>ROUND(Y250*Source!I227,7)</f>
        <v>0</v>
      </c>
      <c r="CY250">
        <f>AB250</f>
        <v>643.29</v>
      </c>
      <c r="CZ250">
        <f>AF250</f>
        <v>643.29</v>
      </c>
      <c r="DA250">
        <f>AJ250</f>
        <v>1</v>
      </c>
      <c r="DB250">
        <f t="shared" si="97"/>
        <v>12.87</v>
      </c>
      <c r="DC250">
        <f t="shared" si="98"/>
        <v>14.44</v>
      </c>
      <c r="DD250" t="s">
        <v>3</v>
      </c>
      <c r="DE250" t="s">
        <v>3</v>
      </c>
      <c r="DF250">
        <f t="shared" si="107"/>
        <v>0</v>
      </c>
      <c r="DG250">
        <f t="shared" si="106"/>
        <v>0</v>
      </c>
      <c r="DH250">
        <f t="shared" si="93"/>
        <v>0</v>
      </c>
      <c r="DI250">
        <f t="shared" si="94"/>
        <v>0</v>
      </c>
      <c r="DJ250">
        <f>DG250+DH250</f>
        <v>0</v>
      </c>
      <c r="DK250">
        <v>1</v>
      </c>
      <c r="DL250" t="s">
        <v>421</v>
      </c>
      <c r="DM250">
        <v>4</v>
      </c>
      <c r="DN250" t="s">
        <v>400</v>
      </c>
      <c r="DO250">
        <v>1</v>
      </c>
    </row>
    <row r="251" spans="1:119" x14ac:dyDescent="0.2">
      <c r="A251">
        <f>ROW(Source!A227)</f>
        <v>227</v>
      </c>
      <c r="B251">
        <v>92701116</v>
      </c>
      <c r="C251">
        <v>92701734</v>
      </c>
      <c r="D251">
        <v>89488275</v>
      </c>
      <c r="E251">
        <v>1</v>
      </c>
      <c r="F251">
        <v>1</v>
      </c>
      <c r="G251">
        <v>1</v>
      </c>
      <c r="H251">
        <v>2</v>
      </c>
      <c r="I251" t="s">
        <v>454</v>
      </c>
      <c r="J251" t="s">
        <v>455</v>
      </c>
      <c r="K251" t="s">
        <v>456</v>
      </c>
      <c r="L251">
        <v>1368</v>
      </c>
      <c r="N251">
        <v>1011</v>
      </c>
      <c r="O251" t="s">
        <v>420</v>
      </c>
      <c r="P251" t="s">
        <v>420</v>
      </c>
      <c r="Q251">
        <v>1</v>
      </c>
      <c r="W251">
        <v>0</v>
      </c>
      <c r="X251">
        <v>303316554</v>
      </c>
      <c r="Y251">
        <f t="shared" si="96"/>
        <v>1.2</v>
      </c>
      <c r="AA251">
        <v>0</v>
      </c>
      <c r="AB251">
        <v>32.26</v>
      </c>
      <c r="AC251">
        <v>0</v>
      </c>
      <c r="AD251">
        <v>0</v>
      </c>
      <c r="AE251">
        <v>0</v>
      </c>
      <c r="AF251">
        <v>32.26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M251">
        <v>-2</v>
      </c>
      <c r="AN251">
        <v>0</v>
      </c>
      <c r="AO251">
        <v>0</v>
      </c>
      <c r="AP251">
        <v>0</v>
      </c>
      <c r="AQ251">
        <v>1</v>
      </c>
      <c r="AR251">
        <v>0</v>
      </c>
      <c r="AS251" t="s">
        <v>3</v>
      </c>
      <c r="AT251">
        <v>1.2</v>
      </c>
      <c r="AU251" t="s">
        <v>3</v>
      </c>
      <c r="AV251">
        <v>1</v>
      </c>
      <c r="AW251">
        <v>2</v>
      </c>
      <c r="AX251">
        <v>92701750</v>
      </c>
      <c r="AY251">
        <v>1</v>
      </c>
      <c r="AZ251">
        <v>0</v>
      </c>
      <c r="BA251">
        <v>253</v>
      </c>
      <c r="BB251">
        <v>1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38.711999999999996</v>
      </c>
      <c r="BL251">
        <v>0</v>
      </c>
      <c r="BM251">
        <v>0</v>
      </c>
      <c r="BN251">
        <v>0</v>
      </c>
      <c r="BO251">
        <v>0</v>
      </c>
      <c r="BP251">
        <v>1</v>
      </c>
      <c r="BQ251">
        <v>0</v>
      </c>
      <c r="BR251">
        <v>38.711999999999996</v>
      </c>
      <c r="BS251">
        <v>0</v>
      </c>
      <c r="BT251">
        <v>0</v>
      </c>
      <c r="BU251">
        <v>0</v>
      </c>
      <c r="BV251">
        <v>0</v>
      </c>
      <c r="BW251">
        <v>1</v>
      </c>
      <c r="CV251">
        <v>0</v>
      </c>
      <c r="CW251">
        <f>ROUND(Y251*Source!I227*DO251,7)</f>
        <v>0</v>
      </c>
      <c r="CX251">
        <f>ROUND(Y251*Source!I227,7)</f>
        <v>0</v>
      </c>
      <c r="CY251">
        <f>AB251</f>
        <v>32.26</v>
      </c>
      <c r="CZ251">
        <f>AF251</f>
        <v>32.26</v>
      </c>
      <c r="DA251">
        <f>AJ251</f>
        <v>1</v>
      </c>
      <c r="DB251">
        <f t="shared" si="97"/>
        <v>38.71</v>
      </c>
      <c r="DC251">
        <f t="shared" si="98"/>
        <v>0</v>
      </c>
      <c r="DD251" t="s">
        <v>3</v>
      </c>
      <c r="DE251" t="s">
        <v>3</v>
      </c>
      <c r="DF251">
        <f t="shared" si="107"/>
        <v>0</v>
      </c>
      <c r="DG251">
        <f t="shared" si="106"/>
        <v>0</v>
      </c>
      <c r="DH251">
        <f t="shared" si="93"/>
        <v>0</v>
      </c>
      <c r="DI251">
        <f t="shared" si="94"/>
        <v>0</v>
      </c>
      <c r="DJ251">
        <f>DG251+DH251</f>
        <v>0</v>
      </c>
      <c r="DK251">
        <v>1</v>
      </c>
      <c r="DL251" t="s">
        <v>3</v>
      </c>
      <c r="DM251">
        <v>0</v>
      </c>
      <c r="DN251" t="s">
        <v>3</v>
      </c>
      <c r="DO251">
        <v>0</v>
      </c>
    </row>
    <row r="252" spans="1:119" x14ac:dyDescent="0.2">
      <c r="A252">
        <f>ROW(Source!A227)</f>
        <v>227</v>
      </c>
      <c r="B252">
        <v>92701116</v>
      </c>
      <c r="C252">
        <v>92701734</v>
      </c>
      <c r="D252">
        <v>89552606</v>
      </c>
      <c r="E252">
        <v>1</v>
      </c>
      <c r="F252">
        <v>1</v>
      </c>
      <c r="G252">
        <v>1</v>
      </c>
      <c r="H252">
        <v>3</v>
      </c>
      <c r="I252" t="s">
        <v>652</v>
      </c>
      <c r="J252" t="s">
        <v>653</v>
      </c>
      <c r="K252" t="s">
        <v>654</v>
      </c>
      <c r="L252">
        <v>1348</v>
      </c>
      <c r="N252">
        <v>1009</v>
      </c>
      <c r="O252" t="s">
        <v>125</v>
      </c>
      <c r="P252" t="s">
        <v>125</v>
      </c>
      <c r="Q252">
        <v>1000</v>
      </c>
      <c r="W252">
        <v>0</v>
      </c>
      <c r="X252">
        <v>-1026352117</v>
      </c>
      <c r="Y252">
        <f t="shared" si="96"/>
        <v>3.0000000000000001E-3</v>
      </c>
      <c r="AA252">
        <v>62637.81</v>
      </c>
      <c r="AB252">
        <v>0</v>
      </c>
      <c r="AC252">
        <v>0</v>
      </c>
      <c r="AD252">
        <v>0</v>
      </c>
      <c r="AE252">
        <v>50110.25</v>
      </c>
      <c r="AF252">
        <v>0</v>
      </c>
      <c r="AG252">
        <v>0</v>
      </c>
      <c r="AH252">
        <v>0</v>
      </c>
      <c r="AI252">
        <v>1.25</v>
      </c>
      <c r="AJ252">
        <v>1</v>
      </c>
      <c r="AK252">
        <v>1</v>
      </c>
      <c r="AL252">
        <v>1</v>
      </c>
      <c r="AM252">
        <v>2</v>
      </c>
      <c r="AN252">
        <v>0</v>
      </c>
      <c r="AO252">
        <v>0</v>
      </c>
      <c r="AP252">
        <v>0</v>
      </c>
      <c r="AQ252">
        <v>1</v>
      </c>
      <c r="AR252">
        <v>0</v>
      </c>
      <c r="AS252" t="s">
        <v>3</v>
      </c>
      <c r="AT252">
        <v>3.0000000000000001E-3</v>
      </c>
      <c r="AU252" t="s">
        <v>3</v>
      </c>
      <c r="AV252">
        <v>0</v>
      </c>
      <c r="AW252">
        <v>2</v>
      </c>
      <c r="AX252">
        <v>92701751</v>
      </c>
      <c r="AY252">
        <v>1</v>
      </c>
      <c r="AZ252">
        <v>0</v>
      </c>
      <c r="BA252">
        <v>254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150.33074999999999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1</v>
      </c>
      <c r="BQ252">
        <v>150.33074999999999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1</v>
      </c>
      <c r="CV252">
        <v>0</v>
      </c>
      <c r="CW252">
        <v>0</v>
      </c>
      <c r="CX252">
        <f>ROUND(Y252*Source!I227,7)</f>
        <v>0</v>
      </c>
      <c r="CY252">
        <f t="shared" ref="CY252:CY257" si="108">AA252</f>
        <v>62637.81</v>
      </c>
      <c r="CZ252">
        <f t="shared" ref="CZ252:CZ257" si="109">AE252</f>
        <v>50110.25</v>
      </c>
      <c r="DA252">
        <f t="shared" ref="DA252:DA257" si="110">AI252</f>
        <v>1.25</v>
      </c>
      <c r="DB252">
        <f t="shared" si="97"/>
        <v>150.33000000000001</v>
      </c>
      <c r="DC252">
        <f t="shared" si="98"/>
        <v>0</v>
      </c>
      <c r="DD252" t="s">
        <v>3</v>
      </c>
      <c r="DE252" t="s">
        <v>3</v>
      </c>
      <c r="DF252">
        <f>ROUND(ROUND(AE252*AI252,2)*CX252,2)</f>
        <v>0</v>
      </c>
      <c r="DG252">
        <f t="shared" si="106"/>
        <v>0</v>
      </c>
      <c r="DH252">
        <f t="shared" si="93"/>
        <v>0</v>
      </c>
      <c r="DI252">
        <f t="shared" si="94"/>
        <v>0</v>
      </c>
      <c r="DJ252">
        <f t="shared" ref="DJ252:DJ257" si="111">DF252</f>
        <v>0</v>
      </c>
      <c r="DK252">
        <v>0</v>
      </c>
      <c r="DL252" t="s">
        <v>3</v>
      </c>
      <c r="DM252">
        <v>0</v>
      </c>
      <c r="DN252" t="s">
        <v>3</v>
      </c>
      <c r="DO252">
        <v>0</v>
      </c>
    </row>
    <row r="253" spans="1:119" x14ac:dyDescent="0.2">
      <c r="A253">
        <f>ROW(Source!A227)</f>
        <v>227</v>
      </c>
      <c r="B253">
        <v>92701116</v>
      </c>
      <c r="C253">
        <v>92701734</v>
      </c>
      <c r="D253">
        <v>89552620</v>
      </c>
      <c r="E253">
        <v>1</v>
      </c>
      <c r="F253">
        <v>1</v>
      </c>
      <c r="G253">
        <v>1</v>
      </c>
      <c r="H253">
        <v>3</v>
      </c>
      <c r="I253" t="s">
        <v>457</v>
      </c>
      <c r="J253" t="s">
        <v>458</v>
      </c>
      <c r="K253" t="s">
        <v>459</v>
      </c>
      <c r="L253">
        <v>1407</v>
      </c>
      <c r="N253">
        <v>1013</v>
      </c>
      <c r="O253" t="s">
        <v>460</v>
      </c>
      <c r="P253" t="s">
        <v>460</v>
      </c>
      <c r="Q253">
        <v>1</v>
      </c>
      <c r="W253">
        <v>0</v>
      </c>
      <c r="X253">
        <v>902029720</v>
      </c>
      <c r="Y253">
        <f t="shared" si="96"/>
        <v>4.0000000000000001E-3</v>
      </c>
      <c r="AA253">
        <v>16142.86</v>
      </c>
      <c r="AB253">
        <v>0</v>
      </c>
      <c r="AC253">
        <v>0</v>
      </c>
      <c r="AD253">
        <v>0</v>
      </c>
      <c r="AE253">
        <v>13680.39</v>
      </c>
      <c r="AF253">
        <v>0</v>
      </c>
      <c r="AG253">
        <v>0</v>
      </c>
      <c r="AH253">
        <v>0</v>
      </c>
      <c r="AI253">
        <v>1.18</v>
      </c>
      <c r="AJ253">
        <v>1</v>
      </c>
      <c r="AK253">
        <v>1</v>
      </c>
      <c r="AL253">
        <v>1</v>
      </c>
      <c r="AM253">
        <v>2</v>
      </c>
      <c r="AN253">
        <v>0</v>
      </c>
      <c r="AO253">
        <v>0</v>
      </c>
      <c r="AP253">
        <v>0</v>
      </c>
      <c r="AQ253">
        <v>1</v>
      </c>
      <c r="AR253">
        <v>0</v>
      </c>
      <c r="AS253" t="s">
        <v>3</v>
      </c>
      <c r="AT253">
        <v>4.0000000000000001E-3</v>
      </c>
      <c r="AU253" t="s">
        <v>3</v>
      </c>
      <c r="AV253">
        <v>0</v>
      </c>
      <c r="AW253">
        <v>2</v>
      </c>
      <c r="AX253">
        <v>92701752</v>
      </c>
      <c r="AY253">
        <v>1</v>
      </c>
      <c r="AZ253">
        <v>0</v>
      </c>
      <c r="BA253">
        <v>255</v>
      </c>
      <c r="BB253">
        <v>1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54.721559999999997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1</v>
      </c>
      <c r="BQ253">
        <v>54.721559999999997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1</v>
      </c>
      <c r="CV253">
        <v>0</v>
      </c>
      <c r="CW253">
        <v>0</v>
      </c>
      <c r="CX253">
        <f>ROUND(Y253*Source!I227,7)</f>
        <v>0</v>
      </c>
      <c r="CY253">
        <f t="shared" si="108"/>
        <v>16142.86</v>
      </c>
      <c r="CZ253">
        <f t="shared" si="109"/>
        <v>13680.39</v>
      </c>
      <c r="DA253">
        <f t="shared" si="110"/>
        <v>1.18</v>
      </c>
      <c r="DB253">
        <f t="shared" si="97"/>
        <v>54.72</v>
      </c>
      <c r="DC253">
        <f t="shared" si="98"/>
        <v>0</v>
      </c>
      <c r="DD253" t="s">
        <v>3</v>
      </c>
      <c r="DE253" t="s">
        <v>3</v>
      </c>
      <c r="DF253">
        <f>ROUND(ROUND(AE253*AI253,2)*CX253,2)</f>
        <v>0</v>
      </c>
      <c r="DG253">
        <f t="shared" si="106"/>
        <v>0</v>
      </c>
      <c r="DH253">
        <f t="shared" si="93"/>
        <v>0</v>
      </c>
      <c r="DI253">
        <f t="shared" si="94"/>
        <v>0</v>
      </c>
      <c r="DJ253">
        <f t="shared" si="111"/>
        <v>0</v>
      </c>
      <c r="DK253">
        <v>0</v>
      </c>
      <c r="DL253" t="s">
        <v>3</v>
      </c>
      <c r="DM253">
        <v>0</v>
      </c>
      <c r="DN253" t="s">
        <v>3</v>
      </c>
      <c r="DO253">
        <v>0</v>
      </c>
    </row>
    <row r="254" spans="1:119" x14ac:dyDescent="0.2">
      <c r="A254">
        <f>ROW(Source!A227)</f>
        <v>227</v>
      </c>
      <c r="B254">
        <v>92701116</v>
      </c>
      <c r="C254">
        <v>92701734</v>
      </c>
      <c r="D254">
        <v>89555588</v>
      </c>
      <c r="E254">
        <v>1</v>
      </c>
      <c r="F254">
        <v>1</v>
      </c>
      <c r="G254">
        <v>1</v>
      </c>
      <c r="H254">
        <v>3</v>
      </c>
      <c r="I254" t="s">
        <v>461</v>
      </c>
      <c r="J254" t="s">
        <v>462</v>
      </c>
      <c r="K254" t="s">
        <v>463</v>
      </c>
      <c r="L254">
        <v>1346</v>
      </c>
      <c r="N254">
        <v>1009</v>
      </c>
      <c r="O254" t="s">
        <v>223</v>
      </c>
      <c r="P254" t="s">
        <v>223</v>
      </c>
      <c r="Q254">
        <v>1</v>
      </c>
      <c r="W254">
        <v>0</v>
      </c>
      <c r="X254">
        <v>-163259778</v>
      </c>
      <c r="Y254">
        <f t="shared" si="96"/>
        <v>1</v>
      </c>
      <c r="AA254">
        <v>121.39</v>
      </c>
      <c r="AB254">
        <v>0</v>
      </c>
      <c r="AC254">
        <v>0</v>
      </c>
      <c r="AD254">
        <v>0</v>
      </c>
      <c r="AE254">
        <v>155.63</v>
      </c>
      <c r="AF254">
        <v>0</v>
      </c>
      <c r="AG254">
        <v>0</v>
      </c>
      <c r="AH254">
        <v>0</v>
      </c>
      <c r="AI254">
        <v>0.78</v>
      </c>
      <c r="AJ254">
        <v>1</v>
      </c>
      <c r="AK254">
        <v>1</v>
      </c>
      <c r="AL254">
        <v>1</v>
      </c>
      <c r="AM254">
        <v>2</v>
      </c>
      <c r="AN254">
        <v>0</v>
      </c>
      <c r="AO254">
        <v>0</v>
      </c>
      <c r="AP254">
        <v>0</v>
      </c>
      <c r="AQ254">
        <v>1</v>
      </c>
      <c r="AR254">
        <v>0</v>
      </c>
      <c r="AS254" t="s">
        <v>3</v>
      </c>
      <c r="AT254">
        <v>1</v>
      </c>
      <c r="AU254" t="s">
        <v>3</v>
      </c>
      <c r="AV254">
        <v>0</v>
      </c>
      <c r="AW254">
        <v>2</v>
      </c>
      <c r="AX254">
        <v>92701753</v>
      </c>
      <c r="AY254">
        <v>1</v>
      </c>
      <c r="AZ254">
        <v>0</v>
      </c>
      <c r="BA254">
        <v>256</v>
      </c>
      <c r="BB254">
        <v>1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155.63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1</v>
      </c>
      <c r="BQ254">
        <v>155.63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1</v>
      </c>
      <c r="CV254">
        <v>0</v>
      </c>
      <c r="CW254">
        <v>0</v>
      </c>
      <c r="CX254">
        <f>ROUND(Y254*Source!I227,7)</f>
        <v>0</v>
      </c>
      <c r="CY254">
        <f t="shared" si="108"/>
        <v>121.39</v>
      </c>
      <c r="CZ254">
        <f t="shared" si="109"/>
        <v>155.63</v>
      </c>
      <c r="DA254">
        <f t="shared" si="110"/>
        <v>0.78</v>
      </c>
      <c r="DB254">
        <f t="shared" si="97"/>
        <v>155.63</v>
      </c>
      <c r="DC254">
        <f t="shared" si="98"/>
        <v>0</v>
      </c>
      <c r="DD254" t="s">
        <v>3</v>
      </c>
      <c r="DE254" t="s">
        <v>3</v>
      </c>
      <c r="DF254">
        <f>ROUND(ROUND(AE254*AI254,2)*CX254,2)</f>
        <v>0</v>
      </c>
      <c r="DG254">
        <f t="shared" si="106"/>
        <v>0</v>
      </c>
      <c r="DH254">
        <f t="shared" si="93"/>
        <v>0</v>
      </c>
      <c r="DI254">
        <f t="shared" si="94"/>
        <v>0</v>
      </c>
      <c r="DJ254">
        <f t="shared" si="111"/>
        <v>0</v>
      </c>
      <c r="DK254">
        <v>0</v>
      </c>
      <c r="DL254" t="s">
        <v>3</v>
      </c>
      <c r="DM254">
        <v>0</v>
      </c>
      <c r="DN254" t="s">
        <v>3</v>
      </c>
      <c r="DO254">
        <v>0</v>
      </c>
    </row>
    <row r="255" spans="1:119" x14ac:dyDescent="0.2">
      <c r="A255">
        <f>ROW(Source!A227)</f>
        <v>227</v>
      </c>
      <c r="B255">
        <v>92701116</v>
      </c>
      <c r="C255">
        <v>92701734</v>
      </c>
      <c r="D255">
        <v>89556331</v>
      </c>
      <c r="E255">
        <v>1</v>
      </c>
      <c r="F255">
        <v>1</v>
      </c>
      <c r="G255">
        <v>1</v>
      </c>
      <c r="H255">
        <v>3</v>
      </c>
      <c r="I255" t="s">
        <v>655</v>
      </c>
      <c r="J255" t="s">
        <v>656</v>
      </c>
      <c r="K255" t="s">
        <v>657</v>
      </c>
      <c r="L255">
        <v>1348</v>
      </c>
      <c r="N255">
        <v>1009</v>
      </c>
      <c r="O255" t="s">
        <v>125</v>
      </c>
      <c r="P255" t="s">
        <v>125</v>
      </c>
      <c r="Q255">
        <v>1000</v>
      </c>
      <c r="W255">
        <v>0</v>
      </c>
      <c r="X255">
        <v>1784650893</v>
      </c>
      <c r="Y255">
        <f t="shared" si="96"/>
        <v>2.0200000000000001E-3</v>
      </c>
      <c r="AA255">
        <v>147652.14000000001</v>
      </c>
      <c r="AB255">
        <v>0</v>
      </c>
      <c r="AC255">
        <v>0</v>
      </c>
      <c r="AD255">
        <v>0</v>
      </c>
      <c r="AE255">
        <v>135460.68</v>
      </c>
      <c r="AF255">
        <v>0</v>
      </c>
      <c r="AG255">
        <v>0</v>
      </c>
      <c r="AH255">
        <v>0</v>
      </c>
      <c r="AI255">
        <v>1.0900000000000001</v>
      </c>
      <c r="AJ255">
        <v>1</v>
      </c>
      <c r="AK255">
        <v>1</v>
      </c>
      <c r="AL255">
        <v>1</v>
      </c>
      <c r="AM255">
        <v>2</v>
      </c>
      <c r="AN255">
        <v>0</v>
      </c>
      <c r="AO255">
        <v>0</v>
      </c>
      <c r="AP255">
        <v>0</v>
      </c>
      <c r="AQ255">
        <v>1</v>
      </c>
      <c r="AR255">
        <v>0</v>
      </c>
      <c r="AS255" t="s">
        <v>3</v>
      </c>
      <c r="AT255">
        <v>2.0200000000000001E-3</v>
      </c>
      <c r="AU255" t="s">
        <v>3</v>
      </c>
      <c r="AV255">
        <v>0</v>
      </c>
      <c r="AW255">
        <v>2</v>
      </c>
      <c r="AX255">
        <v>92701754</v>
      </c>
      <c r="AY255">
        <v>1</v>
      </c>
      <c r="AZ255">
        <v>0</v>
      </c>
      <c r="BA255">
        <v>257</v>
      </c>
      <c r="BB255">
        <v>1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273.63057359999999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1</v>
      </c>
      <c r="BQ255">
        <v>273.63057359999999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1</v>
      </c>
      <c r="CV255">
        <v>0</v>
      </c>
      <c r="CW255">
        <v>0</v>
      </c>
      <c r="CX255">
        <f>ROUND(Y255*Source!I227,7)</f>
        <v>0</v>
      </c>
      <c r="CY255">
        <f t="shared" si="108"/>
        <v>147652.14000000001</v>
      </c>
      <c r="CZ255">
        <f t="shared" si="109"/>
        <v>135460.68</v>
      </c>
      <c r="DA255">
        <f t="shared" si="110"/>
        <v>1.0900000000000001</v>
      </c>
      <c r="DB255">
        <f t="shared" si="97"/>
        <v>273.63</v>
      </c>
      <c r="DC255">
        <f t="shared" si="98"/>
        <v>0</v>
      </c>
      <c r="DD255" t="s">
        <v>3</v>
      </c>
      <c r="DE255" t="s">
        <v>3</v>
      </c>
      <c r="DF255">
        <f>ROUND(ROUND(AE255*AI255,2)*CX255,2)</f>
        <v>0</v>
      </c>
      <c r="DG255">
        <f t="shared" si="106"/>
        <v>0</v>
      </c>
      <c r="DH255">
        <f t="shared" si="93"/>
        <v>0</v>
      </c>
      <c r="DI255">
        <f t="shared" si="94"/>
        <v>0</v>
      </c>
      <c r="DJ255">
        <f t="shared" si="111"/>
        <v>0</v>
      </c>
      <c r="DK255">
        <v>0</v>
      </c>
      <c r="DL255" t="s">
        <v>3</v>
      </c>
      <c r="DM255">
        <v>0</v>
      </c>
      <c r="DN255" t="s">
        <v>3</v>
      </c>
      <c r="DO255">
        <v>0</v>
      </c>
    </row>
    <row r="256" spans="1:119" x14ac:dyDescent="0.2">
      <c r="A256">
        <f>ROW(Source!A227)</f>
        <v>227</v>
      </c>
      <c r="B256">
        <v>92701116</v>
      </c>
      <c r="C256">
        <v>92701734</v>
      </c>
      <c r="D256">
        <v>89485102</v>
      </c>
      <c r="E256">
        <v>117</v>
      </c>
      <c r="F256">
        <v>1</v>
      </c>
      <c r="G256">
        <v>1</v>
      </c>
      <c r="H256">
        <v>3</v>
      </c>
      <c r="I256" t="s">
        <v>314</v>
      </c>
      <c r="J256" t="s">
        <v>3</v>
      </c>
      <c r="K256" t="s">
        <v>315</v>
      </c>
      <c r="L256">
        <v>1371</v>
      </c>
      <c r="N256">
        <v>1013</v>
      </c>
      <c r="O256" t="s">
        <v>129</v>
      </c>
      <c r="P256" t="s">
        <v>129</v>
      </c>
      <c r="Q256">
        <v>1</v>
      </c>
      <c r="W256">
        <v>0</v>
      </c>
      <c r="X256">
        <v>753227449</v>
      </c>
      <c r="Y256">
        <f t="shared" si="96"/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</v>
      </c>
      <c r="AJ256">
        <v>1</v>
      </c>
      <c r="AK256">
        <v>1</v>
      </c>
      <c r="AL256">
        <v>1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 t="s">
        <v>3</v>
      </c>
      <c r="AT256">
        <v>1</v>
      </c>
      <c r="AU256" t="s">
        <v>3</v>
      </c>
      <c r="AV256">
        <v>0</v>
      </c>
      <c r="AW256">
        <v>2</v>
      </c>
      <c r="AX256">
        <v>92701755</v>
      </c>
      <c r="AY256">
        <v>1</v>
      </c>
      <c r="AZ256">
        <v>0</v>
      </c>
      <c r="BA256">
        <v>258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V256">
        <v>0</v>
      </c>
      <c r="CW256">
        <v>0</v>
      </c>
      <c r="CX256">
        <f>ROUND(Y256*Source!I227,7)</f>
        <v>0</v>
      </c>
      <c r="CY256">
        <f t="shared" si="108"/>
        <v>0</v>
      </c>
      <c r="CZ256">
        <f t="shared" si="109"/>
        <v>0</v>
      </c>
      <c r="DA256">
        <f t="shared" si="110"/>
        <v>1</v>
      </c>
      <c r="DB256">
        <f t="shared" si="97"/>
        <v>0</v>
      </c>
      <c r="DC256">
        <f t="shared" si="98"/>
        <v>0</v>
      </c>
      <c r="DD256" t="s">
        <v>3</v>
      </c>
      <c r="DE256" t="s">
        <v>3</v>
      </c>
      <c r="DF256">
        <f>ROUND(ROUND(AE256,2)*CX256,2)</f>
        <v>0</v>
      </c>
      <c r="DG256">
        <f t="shared" si="106"/>
        <v>0</v>
      </c>
      <c r="DH256">
        <f t="shared" si="93"/>
        <v>0</v>
      </c>
      <c r="DI256">
        <f t="shared" si="94"/>
        <v>0</v>
      </c>
      <c r="DJ256">
        <f t="shared" si="111"/>
        <v>0</v>
      </c>
      <c r="DK256">
        <v>0</v>
      </c>
      <c r="DL256" t="s">
        <v>3</v>
      </c>
      <c r="DM256">
        <v>0</v>
      </c>
      <c r="DN256" t="s">
        <v>3</v>
      </c>
      <c r="DO256">
        <v>0</v>
      </c>
    </row>
    <row r="257" spans="1:119" x14ac:dyDescent="0.2">
      <c r="A257">
        <f>ROW(Source!A227)</f>
        <v>227</v>
      </c>
      <c r="B257">
        <v>92701116</v>
      </c>
      <c r="C257">
        <v>92701734</v>
      </c>
      <c r="D257">
        <v>89485955</v>
      </c>
      <c r="E257">
        <v>117</v>
      </c>
      <c r="F257">
        <v>1</v>
      </c>
      <c r="G257">
        <v>1</v>
      </c>
      <c r="H257">
        <v>3</v>
      </c>
      <c r="I257" t="s">
        <v>316</v>
      </c>
      <c r="J257" t="s">
        <v>3</v>
      </c>
      <c r="K257" t="s">
        <v>317</v>
      </c>
      <c r="L257">
        <v>1371</v>
      </c>
      <c r="N257">
        <v>1013</v>
      </c>
      <c r="O257" t="s">
        <v>129</v>
      </c>
      <c r="P257" t="s">
        <v>129</v>
      </c>
      <c r="Q257">
        <v>1</v>
      </c>
      <c r="W257">
        <v>0</v>
      </c>
      <c r="X257">
        <v>-2036935815</v>
      </c>
      <c r="Y257">
        <f t="shared" si="96"/>
        <v>4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1</v>
      </c>
      <c r="AK257">
        <v>1</v>
      </c>
      <c r="AL257">
        <v>1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 t="s">
        <v>3</v>
      </c>
      <c r="AT257">
        <v>4</v>
      </c>
      <c r="AU257" t="s">
        <v>3</v>
      </c>
      <c r="AV257">
        <v>0</v>
      </c>
      <c r="AW257">
        <v>2</v>
      </c>
      <c r="AX257">
        <v>92701756</v>
      </c>
      <c r="AY257">
        <v>1</v>
      </c>
      <c r="AZ257">
        <v>0</v>
      </c>
      <c r="BA257">
        <v>259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V257">
        <v>0</v>
      </c>
      <c r="CW257">
        <v>0</v>
      </c>
      <c r="CX257">
        <f>ROUND(Y257*Source!I227,7)</f>
        <v>0</v>
      </c>
      <c r="CY257">
        <f t="shared" si="108"/>
        <v>0</v>
      </c>
      <c r="CZ257">
        <f t="shared" si="109"/>
        <v>0</v>
      </c>
      <c r="DA257">
        <f t="shared" si="110"/>
        <v>1</v>
      </c>
      <c r="DB257">
        <f t="shared" si="97"/>
        <v>0</v>
      </c>
      <c r="DC257">
        <f t="shared" si="98"/>
        <v>0</v>
      </c>
      <c r="DD257" t="s">
        <v>3</v>
      </c>
      <c r="DE257" t="s">
        <v>3</v>
      </c>
      <c r="DF257">
        <f>ROUND(ROUND(AE257,2)*CX257,2)</f>
        <v>0</v>
      </c>
      <c r="DG257">
        <f t="shared" si="106"/>
        <v>0</v>
      </c>
      <c r="DH257">
        <f t="shared" si="93"/>
        <v>0</v>
      </c>
      <c r="DI257">
        <f t="shared" si="94"/>
        <v>0</v>
      </c>
      <c r="DJ257">
        <f t="shared" si="111"/>
        <v>0</v>
      </c>
      <c r="DK257">
        <v>0</v>
      </c>
      <c r="DL257" t="s">
        <v>3</v>
      </c>
      <c r="DM257">
        <v>0</v>
      </c>
      <c r="DN257" t="s">
        <v>3</v>
      </c>
      <c r="DO257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259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92701187</v>
      </c>
      <c r="C1">
        <v>92701181</v>
      </c>
      <c r="D1">
        <v>89480503</v>
      </c>
      <c r="E1">
        <v>117</v>
      </c>
      <c r="F1">
        <v>1</v>
      </c>
      <c r="G1">
        <v>1</v>
      </c>
      <c r="H1">
        <v>1</v>
      </c>
      <c r="I1" t="s">
        <v>398</v>
      </c>
      <c r="J1" t="s">
        <v>3</v>
      </c>
      <c r="K1" t="s">
        <v>399</v>
      </c>
      <c r="L1">
        <v>1191</v>
      </c>
      <c r="N1">
        <v>1013</v>
      </c>
      <c r="O1" t="s">
        <v>400</v>
      </c>
      <c r="P1" t="s">
        <v>400</v>
      </c>
      <c r="Q1">
        <v>1</v>
      </c>
      <c r="X1">
        <v>388.51</v>
      </c>
      <c r="Y1">
        <v>0</v>
      </c>
      <c r="Z1">
        <v>0</v>
      </c>
      <c r="AA1">
        <v>0</v>
      </c>
      <c r="AB1">
        <v>649.29999999999995</v>
      </c>
      <c r="AC1">
        <v>0</v>
      </c>
      <c r="AD1">
        <v>1</v>
      </c>
      <c r="AE1">
        <v>1</v>
      </c>
      <c r="AF1" t="s">
        <v>23</v>
      </c>
      <c r="AG1">
        <v>446.78649999999999</v>
      </c>
      <c r="AH1">
        <v>2</v>
      </c>
      <c r="AI1">
        <v>92701182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92701188</v>
      </c>
      <c r="C2">
        <v>92701181</v>
      </c>
      <c r="D2">
        <v>89554835</v>
      </c>
      <c r="E2">
        <v>1</v>
      </c>
      <c r="F2">
        <v>1</v>
      </c>
      <c r="G2">
        <v>1</v>
      </c>
      <c r="H2">
        <v>3</v>
      </c>
      <c r="I2" t="s">
        <v>401</v>
      </c>
      <c r="J2" t="s">
        <v>402</v>
      </c>
      <c r="K2" t="s">
        <v>403</v>
      </c>
      <c r="L2">
        <v>1339</v>
      </c>
      <c r="N2">
        <v>1007</v>
      </c>
      <c r="O2" t="s">
        <v>113</v>
      </c>
      <c r="P2" t="s">
        <v>113</v>
      </c>
      <c r="Q2">
        <v>1</v>
      </c>
      <c r="X2">
        <v>12.3</v>
      </c>
      <c r="Y2">
        <v>35.71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3</v>
      </c>
      <c r="AG2">
        <v>12.3</v>
      </c>
      <c r="AH2">
        <v>2</v>
      </c>
      <c r="AI2">
        <v>92701183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92701189</v>
      </c>
      <c r="C3">
        <v>92701181</v>
      </c>
      <c r="D3">
        <v>89555307</v>
      </c>
      <c r="E3">
        <v>1</v>
      </c>
      <c r="F3">
        <v>1</v>
      </c>
      <c r="G3">
        <v>1</v>
      </c>
      <c r="H3">
        <v>3</v>
      </c>
      <c r="I3" t="s">
        <v>404</v>
      </c>
      <c r="J3" t="s">
        <v>405</v>
      </c>
      <c r="K3" t="s">
        <v>406</v>
      </c>
      <c r="L3">
        <v>1346</v>
      </c>
      <c r="N3">
        <v>1009</v>
      </c>
      <c r="O3" t="s">
        <v>223</v>
      </c>
      <c r="P3" t="s">
        <v>223</v>
      </c>
      <c r="Q3">
        <v>1</v>
      </c>
      <c r="X3">
        <v>5</v>
      </c>
      <c r="Y3">
        <v>128.4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5</v>
      </c>
      <c r="AH3">
        <v>2</v>
      </c>
      <c r="AI3">
        <v>92701184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92701190</v>
      </c>
      <c r="C4">
        <v>92701181</v>
      </c>
      <c r="D4">
        <v>89573541</v>
      </c>
      <c r="E4">
        <v>1</v>
      </c>
      <c r="F4">
        <v>1</v>
      </c>
      <c r="G4">
        <v>1</v>
      </c>
      <c r="H4">
        <v>3</v>
      </c>
      <c r="I4" t="s">
        <v>407</v>
      </c>
      <c r="J4" t="s">
        <v>408</v>
      </c>
      <c r="K4" t="s">
        <v>409</v>
      </c>
      <c r="L4">
        <v>1346</v>
      </c>
      <c r="N4">
        <v>1009</v>
      </c>
      <c r="O4" t="s">
        <v>223</v>
      </c>
      <c r="P4" t="s">
        <v>223</v>
      </c>
      <c r="Q4">
        <v>1</v>
      </c>
      <c r="X4">
        <v>12</v>
      </c>
      <c r="Y4">
        <v>79.88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12</v>
      </c>
      <c r="AH4">
        <v>2</v>
      </c>
      <c r="AI4">
        <v>92701185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92701191</v>
      </c>
      <c r="C5">
        <v>92701181</v>
      </c>
      <c r="D5">
        <v>89573826</v>
      </c>
      <c r="E5">
        <v>1</v>
      </c>
      <c r="F5">
        <v>1</v>
      </c>
      <c r="G5">
        <v>1</v>
      </c>
      <c r="H5">
        <v>3</v>
      </c>
      <c r="I5" t="s">
        <v>410</v>
      </c>
      <c r="J5" t="s">
        <v>411</v>
      </c>
      <c r="K5" t="s">
        <v>412</v>
      </c>
      <c r="L5">
        <v>1348</v>
      </c>
      <c r="N5">
        <v>1009</v>
      </c>
      <c r="O5" t="s">
        <v>125</v>
      </c>
      <c r="P5" t="s">
        <v>125</v>
      </c>
      <c r="Q5">
        <v>1000</v>
      </c>
      <c r="X5">
        <v>5.0000000000000001E-3</v>
      </c>
      <c r="Y5">
        <v>60697.21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5.0000000000000001E-3</v>
      </c>
      <c r="AH5">
        <v>2</v>
      </c>
      <c r="AI5">
        <v>92701186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ROW(Source!A29)</f>
        <v>29</v>
      </c>
      <c r="B6">
        <v>92701194</v>
      </c>
      <c r="C6">
        <v>92701192</v>
      </c>
      <c r="D6">
        <v>89480531</v>
      </c>
      <c r="E6">
        <v>117</v>
      </c>
      <c r="F6">
        <v>1</v>
      </c>
      <c r="G6">
        <v>1</v>
      </c>
      <c r="H6">
        <v>1</v>
      </c>
      <c r="I6" t="s">
        <v>413</v>
      </c>
      <c r="J6" t="s">
        <v>3</v>
      </c>
      <c r="K6" t="s">
        <v>414</v>
      </c>
      <c r="L6">
        <v>1191</v>
      </c>
      <c r="N6">
        <v>1013</v>
      </c>
      <c r="O6" t="s">
        <v>400</v>
      </c>
      <c r="P6" t="s">
        <v>400</v>
      </c>
      <c r="Q6">
        <v>1</v>
      </c>
      <c r="X6">
        <v>958</v>
      </c>
      <c r="Y6">
        <v>0</v>
      </c>
      <c r="Z6">
        <v>0</v>
      </c>
      <c r="AA6">
        <v>0</v>
      </c>
      <c r="AB6">
        <v>743.6</v>
      </c>
      <c r="AC6">
        <v>0</v>
      </c>
      <c r="AD6">
        <v>1</v>
      </c>
      <c r="AE6">
        <v>1</v>
      </c>
      <c r="AF6" t="s">
        <v>3</v>
      </c>
      <c r="AG6">
        <v>958</v>
      </c>
      <c r="AH6">
        <v>2</v>
      </c>
      <c r="AI6">
        <v>92701193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ROW(Source!A30)</f>
        <v>30</v>
      </c>
      <c r="B7">
        <v>92701201</v>
      </c>
      <c r="C7">
        <v>92701195</v>
      </c>
      <c r="D7">
        <v>89480503</v>
      </c>
      <c r="E7">
        <v>117</v>
      </c>
      <c r="F7">
        <v>1</v>
      </c>
      <c r="G7">
        <v>1</v>
      </c>
      <c r="H7">
        <v>1</v>
      </c>
      <c r="I7" t="s">
        <v>398</v>
      </c>
      <c r="J7" t="s">
        <v>3</v>
      </c>
      <c r="K7" t="s">
        <v>399</v>
      </c>
      <c r="L7">
        <v>1191</v>
      </c>
      <c r="N7">
        <v>1013</v>
      </c>
      <c r="O7" t="s">
        <v>400</v>
      </c>
      <c r="P7" t="s">
        <v>400</v>
      </c>
      <c r="Q7">
        <v>1</v>
      </c>
      <c r="X7">
        <v>178.51</v>
      </c>
      <c r="Y7">
        <v>0</v>
      </c>
      <c r="Z7">
        <v>0</v>
      </c>
      <c r="AA7">
        <v>0</v>
      </c>
      <c r="AB7">
        <v>649.29999999999995</v>
      </c>
      <c r="AC7">
        <v>0</v>
      </c>
      <c r="AD7">
        <v>1</v>
      </c>
      <c r="AE7">
        <v>1</v>
      </c>
      <c r="AF7" t="s">
        <v>23</v>
      </c>
      <c r="AG7">
        <v>205.28649999999999</v>
      </c>
      <c r="AH7">
        <v>2</v>
      </c>
      <c r="AI7">
        <v>92701196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ROW(Source!A30)</f>
        <v>30</v>
      </c>
      <c r="B8">
        <v>92701202</v>
      </c>
      <c r="C8">
        <v>92701195</v>
      </c>
      <c r="D8">
        <v>89554835</v>
      </c>
      <c r="E8">
        <v>1</v>
      </c>
      <c r="F8">
        <v>1</v>
      </c>
      <c r="G8">
        <v>1</v>
      </c>
      <c r="H8">
        <v>3</v>
      </c>
      <c r="I8" t="s">
        <v>401</v>
      </c>
      <c r="J8" t="s">
        <v>402</v>
      </c>
      <c r="K8" t="s">
        <v>403</v>
      </c>
      <c r="L8">
        <v>1339</v>
      </c>
      <c r="N8">
        <v>1007</v>
      </c>
      <c r="O8" t="s">
        <v>113</v>
      </c>
      <c r="P8" t="s">
        <v>113</v>
      </c>
      <c r="Q8">
        <v>1</v>
      </c>
      <c r="X8">
        <v>4.2</v>
      </c>
      <c r="Y8">
        <v>35.71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4.2</v>
      </c>
      <c r="AH8">
        <v>2</v>
      </c>
      <c r="AI8">
        <v>92701197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ROW(Source!A30)</f>
        <v>30</v>
      </c>
      <c r="B9">
        <v>92701203</v>
      </c>
      <c r="C9">
        <v>92701195</v>
      </c>
      <c r="D9">
        <v>89555307</v>
      </c>
      <c r="E9">
        <v>1</v>
      </c>
      <c r="F9">
        <v>1</v>
      </c>
      <c r="G9">
        <v>1</v>
      </c>
      <c r="H9">
        <v>3</v>
      </c>
      <c r="I9" t="s">
        <v>404</v>
      </c>
      <c r="J9" t="s">
        <v>405</v>
      </c>
      <c r="K9" t="s">
        <v>406</v>
      </c>
      <c r="L9">
        <v>1346</v>
      </c>
      <c r="N9">
        <v>1009</v>
      </c>
      <c r="O9" t="s">
        <v>223</v>
      </c>
      <c r="P9" t="s">
        <v>223</v>
      </c>
      <c r="Q9">
        <v>1</v>
      </c>
      <c r="X9">
        <v>5</v>
      </c>
      <c r="Y9">
        <v>128.4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5</v>
      </c>
      <c r="AH9">
        <v>2</v>
      </c>
      <c r="AI9">
        <v>92701198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ROW(Source!A30)</f>
        <v>30</v>
      </c>
      <c r="B10">
        <v>92701204</v>
      </c>
      <c r="C10">
        <v>92701195</v>
      </c>
      <c r="D10">
        <v>89573541</v>
      </c>
      <c r="E10">
        <v>1</v>
      </c>
      <c r="F10">
        <v>1</v>
      </c>
      <c r="G10">
        <v>1</v>
      </c>
      <c r="H10">
        <v>3</v>
      </c>
      <c r="I10" t="s">
        <v>407</v>
      </c>
      <c r="J10" t="s">
        <v>408</v>
      </c>
      <c r="K10" t="s">
        <v>409</v>
      </c>
      <c r="L10">
        <v>1346</v>
      </c>
      <c r="N10">
        <v>1009</v>
      </c>
      <c r="O10" t="s">
        <v>223</v>
      </c>
      <c r="P10" t="s">
        <v>223</v>
      </c>
      <c r="Q10">
        <v>1</v>
      </c>
      <c r="X10">
        <v>12</v>
      </c>
      <c r="Y10">
        <v>79.88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12</v>
      </c>
      <c r="AH10">
        <v>2</v>
      </c>
      <c r="AI10">
        <v>92701199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ROW(Source!A30)</f>
        <v>30</v>
      </c>
      <c r="B11">
        <v>92701205</v>
      </c>
      <c r="C11">
        <v>92701195</v>
      </c>
      <c r="D11">
        <v>89573826</v>
      </c>
      <c r="E11">
        <v>1</v>
      </c>
      <c r="F11">
        <v>1</v>
      </c>
      <c r="G11">
        <v>1</v>
      </c>
      <c r="H11">
        <v>3</v>
      </c>
      <c r="I11" t="s">
        <v>410</v>
      </c>
      <c r="J11" t="s">
        <v>411</v>
      </c>
      <c r="K11" t="s">
        <v>412</v>
      </c>
      <c r="L11">
        <v>1348</v>
      </c>
      <c r="N11">
        <v>1009</v>
      </c>
      <c r="O11" t="s">
        <v>125</v>
      </c>
      <c r="P11" t="s">
        <v>125</v>
      </c>
      <c r="Q11">
        <v>1000</v>
      </c>
      <c r="X11">
        <v>5.0000000000000001E-3</v>
      </c>
      <c r="Y11">
        <v>60697.21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5.0000000000000001E-3</v>
      </c>
      <c r="AH11">
        <v>2</v>
      </c>
      <c r="AI11">
        <v>92701200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ROW(Source!A31)</f>
        <v>31</v>
      </c>
      <c r="B12">
        <v>92701212</v>
      </c>
      <c r="C12">
        <v>92701206</v>
      </c>
      <c r="D12">
        <v>89480503</v>
      </c>
      <c r="E12">
        <v>117</v>
      </c>
      <c r="F12">
        <v>1</v>
      </c>
      <c r="G12">
        <v>1</v>
      </c>
      <c r="H12">
        <v>1</v>
      </c>
      <c r="I12" t="s">
        <v>398</v>
      </c>
      <c r="J12" t="s">
        <v>3</v>
      </c>
      <c r="K12" t="s">
        <v>399</v>
      </c>
      <c r="L12">
        <v>1191</v>
      </c>
      <c r="N12">
        <v>1013</v>
      </c>
      <c r="O12" t="s">
        <v>400</v>
      </c>
      <c r="P12" t="s">
        <v>400</v>
      </c>
      <c r="Q12">
        <v>1</v>
      </c>
      <c r="X12">
        <v>262.51</v>
      </c>
      <c r="Y12">
        <v>0</v>
      </c>
      <c r="Z12">
        <v>0</v>
      </c>
      <c r="AA12">
        <v>0</v>
      </c>
      <c r="AB12">
        <v>649.29999999999995</v>
      </c>
      <c r="AC12">
        <v>0</v>
      </c>
      <c r="AD12">
        <v>1</v>
      </c>
      <c r="AE12">
        <v>1</v>
      </c>
      <c r="AF12" t="s">
        <v>23</v>
      </c>
      <c r="AG12">
        <v>301.88650000000001</v>
      </c>
      <c r="AH12">
        <v>2</v>
      </c>
      <c r="AI12">
        <v>92701207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ROW(Source!A31)</f>
        <v>31</v>
      </c>
      <c r="B13">
        <v>92701213</v>
      </c>
      <c r="C13">
        <v>92701206</v>
      </c>
      <c r="D13">
        <v>89554835</v>
      </c>
      <c r="E13">
        <v>1</v>
      </c>
      <c r="F13">
        <v>1</v>
      </c>
      <c r="G13">
        <v>1</v>
      </c>
      <c r="H13">
        <v>3</v>
      </c>
      <c r="I13" t="s">
        <v>401</v>
      </c>
      <c r="J13" t="s">
        <v>402</v>
      </c>
      <c r="K13" t="s">
        <v>403</v>
      </c>
      <c r="L13">
        <v>1339</v>
      </c>
      <c r="N13">
        <v>1007</v>
      </c>
      <c r="O13" t="s">
        <v>113</v>
      </c>
      <c r="P13" t="s">
        <v>113</v>
      </c>
      <c r="Q13">
        <v>1</v>
      </c>
      <c r="X13">
        <v>8.1</v>
      </c>
      <c r="Y13">
        <v>35.71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8.1</v>
      </c>
      <c r="AH13">
        <v>2</v>
      </c>
      <c r="AI13">
        <v>92701208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ROW(Source!A31)</f>
        <v>31</v>
      </c>
      <c r="B14">
        <v>92701214</v>
      </c>
      <c r="C14">
        <v>92701206</v>
      </c>
      <c r="D14">
        <v>89555307</v>
      </c>
      <c r="E14">
        <v>1</v>
      </c>
      <c r="F14">
        <v>1</v>
      </c>
      <c r="G14">
        <v>1</v>
      </c>
      <c r="H14">
        <v>3</v>
      </c>
      <c r="I14" t="s">
        <v>404</v>
      </c>
      <c r="J14" t="s">
        <v>405</v>
      </c>
      <c r="K14" t="s">
        <v>406</v>
      </c>
      <c r="L14">
        <v>1346</v>
      </c>
      <c r="N14">
        <v>1009</v>
      </c>
      <c r="O14" t="s">
        <v>223</v>
      </c>
      <c r="P14" t="s">
        <v>223</v>
      </c>
      <c r="Q14">
        <v>1</v>
      </c>
      <c r="X14">
        <v>5</v>
      </c>
      <c r="Y14">
        <v>128.4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 t="s">
        <v>3</v>
      </c>
      <c r="AG14">
        <v>5</v>
      </c>
      <c r="AH14">
        <v>2</v>
      </c>
      <c r="AI14">
        <v>92701209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ROW(Source!A31)</f>
        <v>31</v>
      </c>
      <c r="B15">
        <v>92701215</v>
      </c>
      <c r="C15">
        <v>92701206</v>
      </c>
      <c r="D15">
        <v>89573541</v>
      </c>
      <c r="E15">
        <v>1</v>
      </c>
      <c r="F15">
        <v>1</v>
      </c>
      <c r="G15">
        <v>1</v>
      </c>
      <c r="H15">
        <v>3</v>
      </c>
      <c r="I15" t="s">
        <v>407</v>
      </c>
      <c r="J15" t="s">
        <v>408</v>
      </c>
      <c r="K15" t="s">
        <v>409</v>
      </c>
      <c r="L15">
        <v>1346</v>
      </c>
      <c r="N15">
        <v>1009</v>
      </c>
      <c r="O15" t="s">
        <v>223</v>
      </c>
      <c r="P15" t="s">
        <v>223</v>
      </c>
      <c r="Q15">
        <v>1</v>
      </c>
      <c r="X15">
        <v>12</v>
      </c>
      <c r="Y15">
        <v>79.88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12</v>
      </c>
      <c r="AH15">
        <v>2</v>
      </c>
      <c r="AI15">
        <v>92701210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ROW(Source!A31)</f>
        <v>31</v>
      </c>
      <c r="B16">
        <v>92701216</v>
      </c>
      <c r="C16">
        <v>92701206</v>
      </c>
      <c r="D16">
        <v>89573826</v>
      </c>
      <c r="E16">
        <v>1</v>
      </c>
      <c r="F16">
        <v>1</v>
      </c>
      <c r="G16">
        <v>1</v>
      </c>
      <c r="H16">
        <v>3</v>
      </c>
      <c r="I16" t="s">
        <v>410</v>
      </c>
      <c r="J16" t="s">
        <v>411</v>
      </c>
      <c r="K16" t="s">
        <v>412</v>
      </c>
      <c r="L16">
        <v>1348</v>
      </c>
      <c r="N16">
        <v>1009</v>
      </c>
      <c r="O16" t="s">
        <v>125</v>
      </c>
      <c r="P16" t="s">
        <v>125</v>
      </c>
      <c r="Q16">
        <v>1000</v>
      </c>
      <c r="X16">
        <v>5.0000000000000001E-3</v>
      </c>
      <c r="Y16">
        <v>60697.21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3</v>
      </c>
      <c r="AG16">
        <v>5.0000000000000001E-3</v>
      </c>
      <c r="AH16">
        <v>2</v>
      </c>
      <c r="AI16">
        <v>92701211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ROW(Source!A32)</f>
        <v>32</v>
      </c>
      <c r="B17">
        <v>92701223</v>
      </c>
      <c r="C17">
        <v>92701217</v>
      </c>
      <c r="D17">
        <v>89480503</v>
      </c>
      <c r="E17">
        <v>117</v>
      </c>
      <c r="F17">
        <v>1</v>
      </c>
      <c r="G17">
        <v>1</v>
      </c>
      <c r="H17">
        <v>1</v>
      </c>
      <c r="I17" t="s">
        <v>398</v>
      </c>
      <c r="J17" t="s">
        <v>3</v>
      </c>
      <c r="K17" t="s">
        <v>399</v>
      </c>
      <c r="L17">
        <v>1191</v>
      </c>
      <c r="N17">
        <v>1013</v>
      </c>
      <c r="O17" t="s">
        <v>400</v>
      </c>
      <c r="P17" t="s">
        <v>400</v>
      </c>
      <c r="Q17">
        <v>1</v>
      </c>
      <c r="X17">
        <v>262.51</v>
      </c>
      <c r="Y17">
        <v>0</v>
      </c>
      <c r="Z17">
        <v>0</v>
      </c>
      <c r="AA17">
        <v>0</v>
      </c>
      <c r="AB17">
        <v>649.29999999999995</v>
      </c>
      <c r="AC17">
        <v>0</v>
      </c>
      <c r="AD17">
        <v>1</v>
      </c>
      <c r="AE17">
        <v>1</v>
      </c>
      <c r="AF17" t="s">
        <v>23</v>
      </c>
      <c r="AG17">
        <v>301.88650000000001</v>
      </c>
      <c r="AH17">
        <v>2</v>
      </c>
      <c r="AI17">
        <v>92701218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ROW(Source!A32)</f>
        <v>32</v>
      </c>
      <c r="B18">
        <v>92701224</v>
      </c>
      <c r="C18">
        <v>92701217</v>
      </c>
      <c r="D18">
        <v>89554835</v>
      </c>
      <c r="E18">
        <v>1</v>
      </c>
      <c r="F18">
        <v>1</v>
      </c>
      <c r="G18">
        <v>1</v>
      </c>
      <c r="H18">
        <v>3</v>
      </c>
      <c r="I18" t="s">
        <v>401</v>
      </c>
      <c r="J18" t="s">
        <v>402</v>
      </c>
      <c r="K18" t="s">
        <v>403</v>
      </c>
      <c r="L18">
        <v>1339</v>
      </c>
      <c r="N18">
        <v>1007</v>
      </c>
      <c r="O18" t="s">
        <v>113</v>
      </c>
      <c r="P18" t="s">
        <v>113</v>
      </c>
      <c r="Q18">
        <v>1</v>
      </c>
      <c r="X18">
        <v>8.1</v>
      </c>
      <c r="Y18">
        <v>35.71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8.1</v>
      </c>
      <c r="AH18">
        <v>2</v>
      </c>
      <c r="AI18">
        <v>92701219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ROW(Source!A32)</f>
        <v>32</v>
      </c>
      <c r="B19">
        <v>92701225</v>
      </c>
      <c r="C19">
        <v>92701217</v>
      </c>
      <c r="D19">
        <v>89555307</v>
      </c>
      <c r="E19">
        <v>1</v>
      </c>
      <c r="F19">
        <v>1</v>
      </c>
      <c r="G19">
        <v>1</v>
      </c>
      <c r="H19">
        <v>3</v>
      </c>
      <c r="I19" t="s">
        <v>404</v>
      </c>
      <c r="J19" t="s">
        <v>405</v>
      </c>
      <c r="K19" t="s">
        <v>406</v>
      </c>
      <c r="L19">
        <v>1346</v>
      </c>
      <c r="N19">
        <v>1009</v>
      </c>
      <c r="O19" t="s">
        <v>223</v>
      </c>
      <c r="P19" t="s">
        <v>223</v>
      </c>
      <c r="Q19">
        <v>1</v>
      </c>
      <c r="X19">
        <v>5</v>
      </c>
      <c r="Y19">
        <v>128.4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 t="s">
        <v>3</v>
      </c>
      <c r="AG19">
        <v>5</v>
      </c>
      <c r="AH19">
        <v>2</v>
      </c>
      <c r="AI19">
        <v>92701220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ROW(Source!A32)</f>
        <v>32</v>
      </c>
      <c r="B20">
        <v>92701226</v>
      </c>
      <c r="C20">
        <v>92701217</v>
      </c>
      <c r="D20">
        <v>89573541</v>
      </c>
      <c r="E20">
        <v>1</v>
      </c>
      <c r="F20">
        <v>1</v>
      </c>
      <c r="G20">
        <v>1</v>
      </c>
      <c r="H20">
        <v>3</v>
      </c>
      <c r="I20" t="s">
        <v>407</v>
      </c>
      <c r="J20" t="s">
        <v>408</v>
      </c>
      <c r="K20" t="s">
        <v>409</v>
      </c>
      <c r="L20">
        <v>1346</v>
      </c>
      <c r="N20">
        <v>1009</v>
      </c>
      <c r="O20" t="s">
        <v>223</v>
      </c>
      <c r="P20" t="s">
        <v>223</v>
      </c>
      <c r="Q20">
        <v>1</v>
      </c>
      <c r="X20">
        <v>12</v>
      </c>
      <c r="Y20">
        <v>79.88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12</v>
      </c>
      <c r="AH20">
        <v>2</v>
      </c>
      <c r="AI20">
        <v>92701221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ROW(Source!A32)</f>
        <v>32</v>
      </c>
      <c r="B21">
        <v>92701227</v>
      </c>
      <c r="C21">
        <v>92701217</v>
      </c>
      <c r="D21">
        <v>89573826</v>
      </c>
      <c r="E21">
        <v>1</v>
      </c>
      <c r="F21">
        <v>1</v>
      </c>
      <c r="G21">
        <v>1</v>
      </c>
      <c r="H21">
        <v>3</v>
      </c>
      <c r="I21" t="s">
        <v>410</v>
      </c>
      <c r="J21" t="s">
        <v>411</v>
      </c>
      <c r="K21" t="s">
        <v>412</v>
      </c>
      <c r="L21">
        <v>1348</v>
      </c>
      <c r="N21">
        <v>1009</v>
      </c>
      <c r="O21" t="s">
        <v>125</v>
      </c>
      <c r="P21" t="s">
        <v>125</v>
      </c>
      <c r="Q21">
        <v>1000</v>
      </c>
      <c r="X21">
        <v>5.0000000000000001E-3</v>
      </c>
      <c r="Y21">
        <v>60697.21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3</v>
      </c>
      <c r="AG21">
        <v>5.0000000000000001E-3</v>
      </c>
      <c r="AH21">
        <v>2</v>
      </c>
      <c r="AI21">
        <v>92701222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ROW(Source!A33)</f>
        <v>33</v>
      </c>
      <c r="B22">
        <v>92702001</v>
      </c>
      <c r="C22">
        <v>92701995</v>
      </c>
      <c r="D22">
        <v>37069580</v>
      </c>
      <c r="E22">
        <v>117</v>
      </c>
      <c r="F22">
        <v>1</v>
      </c>
      <c r="G22">
        <v>1</v>
      </c>
      <c r="H22">
        <v>1</v>
      </c>
      <c r="I22" t="s">
        <v>398</v>
      </c>
      <c r="J22" t="s">
        <v>3</v>
      </c>
      <c r="K22" t="s">
        <v>399</v>
      </c>
      <c r="L22">
        <v>1191</v>
      </c>
      <c r="N22">
        <v>1013</v>
      </c>
      <c r="O22" t="s">
        <v>400</v>
      </c>
      <c r="P22" t="s">
        <v>400</v>
      </c>
      <c r="Q22">
        <v>1</v>
      </c>
      <c r="X22">
        <v>262.51</v>
      </c>
      <c r="Y22">
        <v>0</v>
      </c>
      <c r="Z22">
        <v>0</v>
      </c>
      <c r="AA22">
        <v>0</v>
      </c>
      <c r="AB22">
        <v>649.29999999999995</v>
      </c>
      <c r="AC22">
        <v>0</v>
      </c>
      <c r="AD22">
        <v>1</v>
      </c>
      <c r="AE22">
        <v>1</v>
      </c>
      <c r="AF22" t="s">
        <v>23</v>
      </c>
      <c r="AG22">
        <v>301.88650000000001</v>
      </c>
      <c r="AH22">
        <v>2</v>
      </c>
      <c r="AI22">
        <v>92701996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ROW(Source!A33)</f>
        <v>33</v>
      </c>
      <c r="B23">
        <v>92702002</v>
      </c>
      <c r="C23">
        <v>92701995</v>
      </c>
      <c r="D23">
        <v>89554835</v>
      </c>
      <c r="E23">
        <v>1</v>
      </c>
      <c r="F23">
        <v>1</v>
      </c>
      <c r="G23">
        <v>1</v>
      </c>
      <c r="H23">
        <v>3</v>
      </c>
      <c r="I23" t="s">
        <v>401</v>
      </c>
      <c r="J23" t="s">
        <v>402</v>
      </c>
      <c r="K23" t="s">
        <v>403</v>
      </c>
      <c r="L23">
        <v>1339</v>
      </c>
      <c r="N23">
        <v>1007</v>
      </c>
      <c r="O23" t="s">
        <v>113</v>
      </c>
      <c r="P23" t="s">
        <v>113</v>
      </c>
      <c r="Q23">
        <v>1</v>
      </c>
      <c r="X23">
        <v>8.1</v>
      </c>
      <c r="Y23">
        <v>35.71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8.1</v>
      </c>
      <c r="AH23">
        <v>2</v>
      </c>
      <c r="AI23">
        <v>92701997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ROW(Source!A33)</f>
        <v>33</v>
      </c>
      <c r="B24">
        <v>92702003</v>
      </c>
      <c r="C24">
        <v>92701995</v>
      </c>
      <c r="D24">
        <v>89555307</v>
      </c>
      <c r="E24">
        <v>1</v>
      </c>
      <c r="F24">
        <v>1</v>
      </c>
      <c r="G24">
        <v>1</v>
      </c>
      <c r="H24">
        <v>3</v>
      </c>
      <c r="I24" t="s">
        <v>404</v>
      </c>
      <c r="J24" t="s">
        <v>405</v>
      </c>
      <c r="K24" t="s">
        <v>406</v>
      </c>
      <c r="L24">
        <v>1346</v>
      </c>
      <c r="N24">
        <v>1009</v>
      </c>
      <c r="O24" t="s">
        <v>223</v>
      </c>
      <c r="P24" t="s">
        <v>223</v>
      </c>
      <c r="Q24">
        <v>1</v>
      </c>
      <c r="X24">
        <v>5</v>
      </c>
      <c r="Y24">
        <v>128.4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5</v>
      </c>
      <c r="AH24">
        <v>2</v>
      </c>
      <c r="AI24">
        <v>92701998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ROW(Source!A33)</f>
        <v>33</v>
      </c>
      <c r="B25">
        <v>92702004</v>
      </c>
      <c r="C25">
        <v>92701995</v>
      </c>
      <c r="D25">
        <v>89573541</v>
      </c>
      <c r="E25">
        <v>1</v>
      </c>
      <c r="F25">
        <v>1</v>
      </c>
      <c r="G25">
        <v>1</v>
      </c>
      <c r="H25">
        <v>3</v>
      </c>
      <c r="I25" t="s">
        <v>407</v>
      </c>
      <c r="J25" t="s">
        <v>408</v>
      </c>
      <c r="K25" t="s">
        <v>409</v>
      </c>
      <c r="L25">
        <v>1346</v>
      </c>
      <c r="N25">
        <v>1009</v>
      </c>
      <c r="O25" t="s">
        <v>223</v>
      </c>
      <c r="P25" t="s">
        <v>223</v>
      </c>
      <c r="Q25">
        <v>1</v>
      </c>
      <c r="X25">
        <v>12</v>
      </c>
      <c r="Y25">
        <v>79.88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12</v>
      </c>
      <c r="AH25">
        <v>2</v>
      </c>
      <c r="AI25">
        <v>92701999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ROW(Source!A33)</f>
        <v>33</v>
      </c>
      <c r="B26">
        <v>92702005</v>
      </c>
      <c r="C26">
        <v>92701995</v>
      </c>
      <c r="D26">
        <v>89573826</v>
      </c>
      <c r="E26">
        <v>1</v>
      </c>
      <c r="F26">
        <v>1</v>
      </c>
      <c r="G26">
        <v>1</v>
      </c>
      <c r="H26">
        <v>3</v>
      </c>
      <c r="I26" t="s">
        <v>410</v>
      </c>
      <c r="J26" t="s">
        <v>411</v>
      </c>
      <c r="K26" t="s">
        <v>412</v>
      </c>
      <c r="L26">
        <v>1348</v>
      </c>
      <c r="N26">
        <v>1009</v>
      </c>
      <c r="O26" t="s">
        <v>125</v>
      </c>
      <c r="P26" t="s">
        <v>125</v>
      </c>
      <c r="Q26">
        <v>1000</v>
      </c>
      <c r="X26">
        <v>5.0000000000000001E-3</v>
      </c>
      <c r="Y26">
        <v>60697.21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</v>
      </c>
      <c r="AG26">
        <v>5.0000000000000001E-3</v>
      </c>
      <c r="AH26">
        <v>2</v>
      </c>
      <c r="AI26">
        <v>92702000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ROW(Source!A34)</f>
        <v>34</v>
      </c>
      <c r="B27">
        <v>92702012</v>
      </c>
      <c r="C27">
        <v>92702006</v>
      </c>
      <c r="D27">
        <v>37069580</v>
      </c>
      <c r="E27">
        <v>117</v>
      </c>
      <c r="F27">
        <v>1</v>
      </c>
      <c r="G27">
        <v>1</v>
      </c>
      <c r="H27">
        <v>1</v>
      </c>
      <c r="I27" t="s">
        <v>398</v>
      </c>
      <c r="J27" t="s">
        <v>3</v>
      </c>
      <c r="K27" t="s">
        <v>399</v>
      </c>
      <c r="L27">
        <v>1191</v>
      </c>
      <c r="N27">
        <v>1013</v>
      </c>
      <c r="O27" t="s">
        <v>400</v>
      </c>
      <c r="P27" t="s">
        <v>400</v>
      </c>
      <c r="Q27">
        <v>1</v>
      </c>
      <c r="X27">
        <v>388.51</v>
      </c>
      <c r="Y27">
        <v>0</v>
      </c>
      <c r="Z27">
        <v>0</v>
      </c>
      <c r="AA27">
        <v>0</v>
      </c>
      <c r="AB27">
        <v>649.29999999999995</v>
      </c>
      <c r="AC27">
        <v>0</v>
      </c>
      <c r="AD27">
        <v>1</v>
      </c>
      <c r="AE27">
        <v>1</v>
      </c>
      <c r="AF27" t="s">
        <v>23</v>
      </c>
      <c r="AG27">
        <v>446.78649999999999</v>
      </c>
      <c r="AH27">
        <v>2</v>
      </c>
      <c r="AI27">
        <v>92702007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ROW(Source!A34)</f>
        <v>34</v>
      </c>
      <c r="B28">
        <v>92702013</v>
      </c>
      <c r="C28">
        <v>92702006</v>
      </c>
      <c r="D28">
        <v>89554835</v>
      </c>
      <c r="E28">
        <v>1</v>
      </c>
      <c r="F28">
        <v>1</v>
      </c>
      <c r="G28">
        <v>1</v>
      </c>
      <c r="H28">
        <v>3</v>
      </c>
      <c r="I28" t="s">
        <v>401</v>
      </c>
      <c r="J28" t="s">
        <v>402</v>
      </c>
      <c r="K28" t="s">
        <v>403</v>
      </c>
      <c r="L28">
        <v>1339</v>
      </c>
      <c r="N28">
        <v>1007</v>
      </c>
      <c r="O28" t="s">
        <v>113</v>
      </c>
      <c r="P28" t="s">
        <v>113</v>
      </c>
      <c r="Q28">
        <v>1</v>
      </c>
      <c r="X28">
        <v>12.3</v>
      </c>
      <c r="Y28">
        <v>35.71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3</v>
      </c>
      <c r="AG28">
        <v>12.3</v>
      </c>
      <c r="AH28">
        <v>2</v>
      </c>
      <c r="AI28">
        <v>92702008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ROW(Source!A34)</f>
        <v>34</v>
      </c>
      <c r="B29">
        <v>92702014</v>
      </c>
      <c r="C29">
        <v>92702006</v>
      </c>
      <c r="D29">
        <v>89555307</v>
      </c>
      <c r="E29">
        <v>1</v>
      </c>
      <c r="F29">
        <v>1</v>
      </c>
      <c r="G29">
        <v>1</v>
      </c>
      <c r="H29">
        <v>3</v>
      </c>
      <c r="I29" t="s">
        <v>404</v>
      </c>
      <c r="J29" t="s">
        <v>405</v>
      </c>
      <c r="K29" t="s">
        <v>406</v>
      </c>
      <c r="L29">
        <v>1346</v>
      </c>
      <c r="N29">
        <v>1009</v>
      </c>
      <c r="O29" t="s">
        <v>223</v>
      </c>
      <c r="P29" t="s">
        <v>223</v>
      </c>
      <c r="Q29">
        <v>1</v>
      </c>
      <c r="X29">
        <v>5</v>
      </c>
      <c r="Y29">
        <v>128.4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 t="s">
        <v>3</v>
      </c>
      <c r="AG29">
        <v>5</v>
      </c>
      <c r="AH29">
        <v>2</v>
      </c>
      <c r="AI29">
        <v>92702009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ROW(Source!A34)</f>
        <v>34</v>
      </c>
      <c r="B30">
        <v>92702015</v>
      </c>
      <c r="C30">
        <v>92702006</v>
      </c>
      <c r="D30">
        <v>89573541</v>
      </c>
      <c r="E30">
        <v>1</v>
      </c>
      <c r="F30">
        <v>1</v>
      </c>
      <c r="G30">
        <v>1</v>
      </c>
      <c r="H30">
        <v>3</v>
      </c>
      <c r="I30" t="s">
        <v>407</v>
      </c>
      <c r="J30" t="s">
        <v>408</v>
      </c>
      <c r="K30" t="s">
        <v>409</v>
      </c>
      <c r="L30">
        <v>1346</v>
      </c>
      <c r="N30">
        <v>1009</v>
      </c>
      <c r="O30" t="s">
        <v>223</v>
      </c>
      <c r="P30" t="s">
        <v>223</v>
      </c>
      <c r="Q30">
        <v>1</v>
      </c>
      <c r="X30">
        <v>12</v>
      </c>
      <c r="Y30">
        <v>79.88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3</v>
      </c>
      <c r="AG30">
        <v>12</v>
      </c>
      <c r="AH30">
        <v>2</v>
      </c>
      <c r="AI30">
        <v>92702010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ROW(Source!A34)</f>
        <v>34</v>
      </c>
      <c r="B31">
        <v>92702016</v>
      </c>
      <c r="C31">
        <v>92702006</v>
      </c>
      <c r="D31">
        <v>89573826</v>
      </c>
      <c r="E31">
        <v>1</v>
      </c>
      <c r="F31">
        <v>1</v>
      </c>
      <c r="G31">
        <v>1</v>
      </c>
      <c r="H31">
        <v>3</v>
      </c>
      <c r="I31" t="s">
        <v>410</v>
      </c>
      <c r="J31" t="s">
        <v>411</v>
      </c>
      <c r="K31" t="s">
        <v>412</v>
      </c>
      <c r="L31">
        <v>1348</v>
      </c>
      <c r="N31">
        <v>1009</v>
      </c>
      <c r="O31" t="s">
        <v>125</v>
      </c>
      <c r="P31" t="s">
        <v>125</v>
      </c>
      <c r="Q31">
        <v>1000</v>
      </c>
      <c r="X31">
        <v>5.0000000000000001E-3</v>
      </c>
      <c r="Y31">
        <v>60697.21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5.0000000000000001E-3</v>
      </c>
      <c r="AH31">
        <v>2</v>
      </c>
      <c r="AI31">
        <v>92702011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ROW(Source!A70)</f>
        <v>70</v>
      </c>
      <c r="B32">
        <v>92701235</v>
      </c>
      <c r="C32">
        <v>92701228</v>
      </c>
      <c r="D32">
        <v>89480503</v>
      </c>
      <c r="E32">
        <v>117</v>
      </c>
      <c r="F32">
        <v>1</v>
      </c>
      <c r="G32">
        <v>1</v>
      </c>
      <c r="H32">
        <v>1</v>
      </c>
      <c r="I32" t="s">
        <v>398</v>
      </c>
      <c r="J32" t="s">
        <v>3</v>
      </c>
      <c r="K32" t="s">
        <v>399</v>
      </c>
      <c r="L32">
        <v>1191</v>
      </c>
      <c r="N32">
        <v>1013</v>
      </c>
      <c r="O32" t="s">
        <v>400</v>
      </c>
      <c r="P32" t="s">
        <v>400</v>
      </c>
      <c r="Q32">
        <v>1</v>
      </c>
      <c r="X32">
        <v>302.39999999999998</v>
      </c>
      <c r="Y32">
        <v>0</v>
      </c>
      <c r="Z32">
        <v>0</v>
      </c>
      <c r="AA32">
        <v>0</v>
      </c>
      <c r="AB32">
        <v>649.29999999999995</v>
      </c>
      <c r="AC32">
        <v>0</v>
      </c>
      <c r="AD32">
        <v>1</v>
      </c>
      <c r="AE32">
        <v>1</v>
      </c>
      <c r="AF32" t="s">
        <v>23</v>
      </c>
      <c r="AG32">
        <v>347.76</v>
      </c>
      <c r="AH32">
        <v>2</v>
      </c>
      <c r="AI32">
        <v>92701229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ROW(Source!A70)</f>
        <v>70</v>
      </c>
      <c r="B33">
        <v>92701236</v>
      </c>
      <c r="C33">
        <v>92701228</v>
      </c>
      <c r="D33">
        <v>89480695</v>
      </c>
      <c r="E33">
        <v>117</v>
      </c>
      <c r="F33">
        <v>1</v>
      </c>
      <c r="G33">
        <v>1</v>
      </c>
      <c r="H33">
        <v>1</v>
      </c>
      <c r="I33" t="s">
        <v>415</v>
      </c>
      <c r="J33" t="s">
        <v>3</v>
      </c>
      <c r="K33" t="s">
        <v>416</v>
      </c>
      <c r="L33">
        <v>1191</v>
      </c>
      <c r="N33">
        <v>1013</v>
      </c>
      <c r="O33" t="s">
        <v>400</v>
      </c>
      <c r="P33" t="s">
        <v>400</v>
      </c>
      <c r="Q33">
        <v>1</v>
      </c>
      <c r="X33">
        <v>0.01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2</v>
      </c>
      <c r="AF33" t="s">
        <v>23</v>
      </c>
      <c r="AG33">
        <v>1.15E-2</v>
      </c>
      <c r="AH33">
        <v>2</v>
      </c>
      <c r="AI33">
        <v>92701230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ROW(Source!A70)</f>
        <v>70</v>
      </c>
      <c r="B34">
        <v>92701237</v>
      </c>
      <c r="C34">
        <v>92701228</v>
      </c>
      <c r="D34">
        <v>89488079</v>
      </c>
      <c r="E34">
        <v>1</v>
      </c>
      <c r="F34">
        <v>1</v>
      </c>
      <c r="G34">
        <v>1</v>
      </c>
      <c r="H34">
        <v>2</v>
      </c>
      <c r="I34" t="s">
        <v>417</v>
      </c>
      <c r="J34" t="s">
        <v>418</v>
      </c>
      <c r="K34" t="s">
        <v>419</v>
      </c>
      <c r="L34">
        <v>1368</v>
      </c>
      <c r="N34">
        <v>1011</v>
      </c>
      <c r="O34" t="s">
        <v>420</v>
      </c>
      <c r="P34" t="s">
        <v>420</v>
      </c>
      <c r="Q34">
        <v>1</v>
      </c>
      <c r="X34">
        <v>0.01</v>
      </c>
      <c r="Y34">
        <v>0</v>
      </c>
      <c r="Z34">
        <v>643.29</v>
      </c>
      <c r="AA34">
        <v>722.05</v>
      </c>
      <c r="AB34">
        <v>0</v>
      </c>
      <c r="AC34">
        <v>0</v>
      </c>
      <c r="AD34">
        <v>1</v>
      </c>
      <c r="AE34">
        <v>0</v>
      </c>
      <c r="AF34" t="s">
        <v>23</v>
      </c>
      <c r="AG34">
        <v>1.15E-2</v>
      </c>
      <c r="AH34">
        <v>2</v>
      </c>
      <c r="AI34">
        <v>92701231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ROW(Source!A70)</f>
        <v>70</v>
      </c>
      <c r="B35">
        <v>92701238</v>
      </c>
      <c r="C35">
        <v>92701228</v>
      </c>
      <c r="D35">
        <v>89552685</v>
      </c>
      <c r="E35">
        <v>1</v>
      </c>
      <c r="F35">
        <v>1</v>
      </c>
      <c r="G35">
        <v>1</v>
      </c>
      <c r="H35">
        <v>3</v>
      </c>
      <c r="I35" t="s">
        <v>422</v>
      </c>
      <c r="J35" t="s">
        <v>423</v>
      </c>
      <c r="K35" t="s">
        <v>424</v>
      </c>
      <c r="L35">
        <v>1346</v>
      </c>
      <c r="N35">
        <v>1009</v>
      </c>
      <c r="O35" t="s">
        <v>223</v>
      </c>
      <c r="P35" t="s">
        <v>223</v>
      </c>
      <c r="Q35">
        <v>1</v>
      </c>
      <c r="X35">
        <v>25.2</v>
      </c>
      <c r="Y35">
        <v>137.59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3</v>
      </c>
      <c r="AG35">
        <v>25.2</v>
      </c>
      <c r="AH35">
        <v>2</v>
      </c>
      <c r="AI35">
        <v>92701232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ROW(Source!A70)</f>
        <v>70</v>
      </c>
      <c r="B36">
        <v>92701239</v>
      </c>
      <c r="C36">
        <v>92701228</v>
      </c>
      <c r="D36">
        <v>89552807</v>
      </c>
      <c r="E36">
        <v>1</v>
      </c>
      <c r="F36">
        <v>1</v>
      </c>
      <c r="G36">
        <v>1</v>
      </c>
      <c r="H36">
        <v>3</v>
      </c>
      <c r="I36" t="s">
        <v>425</v>
      </c>
      <c r="J36" t="s">
        <v>426</v>
      </c>
      <c r="K36" t="s">
        <v>427</v>
      </c>
      <c r="L36">
        <v>1346</v>
      </c>
      <c r="N36">
        <v>1009</v>
      </c>
      <c r="O36" t="s">
        <v>223</v>
      </c>
      <c r="P36" t="s">
        <v>223</v>
      </c>
      <c r="Q36">
        <v>1</v>
      </c>
      <c r="X36">
        <v>7.8</v>
      </c>
      <c r="Y36">
        <v>58.53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7.8</v>
      </c>
      <c r="AH36">
        <v>2</v>
      </c>
      <c r="AI36">
        <v>92701233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ROW(Source!A70)</f>
        <v>70</v>
      </c>
      <c r="B37">
        <v>92701240</v>
      </c>
      <c r="C37">
        <v>92701228</v>
      </c>
      <c r="D37">
        <v>89555136</v>
      </c>
      <c r="E37">
        <v>1</v>
      </c>
      <c r="F37">
        <v>1</v>
      </c>
      <c r="G37">
        <v>1</v>
      </c>
      <c r="H37">
        <v>3</v>
      </c>
      <c r="I37" t="s">
        <v>428</v>
      </c>
      <c r="J37" t="s">
        <v>429</v>
      </c>
      <c r="K37" t="s">
        <v>430</v>
      </c>
      <c r="L37">
        <v>1346</v>
      </c>
      <c r="N37">
        <v>1009</v>
      </c>
      <c r="O37" t="s">
        <v>223</v>
      </c>
      <c r="P37" t="s">
        <v>223</v>
      </c>
      <c r="Q37">
        <v>1</v>
      </c>
      <c r="X37">
        <v>3.5</v>
      </c>
      <c r="Y37">
        <v>303.95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3.5</v>
      </c>
      <c r="AH37">
        <v>2</v>
      </c>
      <c r="AI37">
        <v>92701234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ROW(Source!A71)</f>
        <v>71</v>
      </c>
      <c r="B38">
        <v>92701246</v>
      </c>
      <c r="C38">
        <v>92701241</v>
      </c>
      <c r="D38">
        <v>89480529</v>
      </c>
      <c r="E38">
        <v>117</v>
      </c>
      <c r="F38">
        <v>1</v>
      </c>
      <c r="G38">
        <v>1</v>
      </c>
      <c r="H38">
        <v>1</v>
      </c>
      <c r="I38" t="s">
        <v>431</v>
      </c>
      <c r="J38" t="s">
        <v>3</v>
      </c>
      <c r="K38" t="s">
        <v>432</v>
      </c>
      <c r="L38">
        <v>1191</v>
      </c>
      <c r="N38">
        <v>1013</v>
      </c>
      <c r="O38" t="s">
        <v>400</v>
      </c>
      <c r="P38" t="s">
        <v>400</v>
      </c>
      <c r="Q38">
        <v>1</v>
      </c>
      <c r="X38">
        <v>114.73</v>
      </c>
      <c r="Y38">
        <v>0</v>
      </c>
      <c r="Z38">
        <v>0</v>
      </c>
      <c r="AA38">
        <v>0</v>
      </c>
      <c r="AB38">
        <v>732.82</v>
      </c>
      <c r="AC38">
        <v>0</v>
      </c>
      <c r="AD38">
        <v>1</v>
      </c>
      <c r="AE38">
        <v>1</v>
      </c>
      <c r="AF38" t="s">
        <v>23</v>
      </c>
      <c r="AG38">
        <v>131.93950000000001</v>
      </c>
      <c r="AH38">
        <v>2</v>
      </c>
      <c r="AI38">
        <v>92701242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ROW(Source!A71)</f>
        <v>71</v>
      </c>
      <c r="B39">
        <v>92701247</v>
      </c>
      <c r="C39">
        <v>92701241</v>
      </c>
      <c r="D39">
        <v>89557374</v>
      </c>
      <c r="E39">
        <v>1</v>
      </c>
      <c r="F39">
        <v>1</v>
      </c>
      <c r="G39">
        <v>1</v>
      </c>
      <c r="H39">
        <v>3</v>
      </c>
      <c r="I39" t="s">
        <v>433</v>
      </c>
      <c r="J39" t="s">
        <v>434</v>
      </c>
      <c r="K39" t="s">
        <v>435</v>
      </c>
      <c r="L39">
        <v>1346</v>
      </c>
      <c r="N39">
        <v>1009</v>
      </c>
      <c r="O39" t="s">
        <v>223</v>
      </c>
      <c r="P39" t="s">
        <v>223</v>
      </c>
      <c r="Q39">
        <v>1</v>
      </c>
      <c r="X39">
        <v>1.2</v>
      </c>
      <c r="Y39">
        <v>320.35000000000002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1.2</v>
      </c>
      <c r="AH39">
        <v>2</v>
      </c>
      <c r="AI39">
        <v>92701243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ROW(Source!A71)</f>
        <v>71</v>
      </c>
      <c r="B40">
        <v>92701248</v>
      </c>
      <c r="C40">
        <v>92701241</v>
      </c>
      <c r="D40">
        <v>89481888</v>
      </c>
      <c r="E40">
        <v>117</v>
      </c>
      <c r="F40">
        <v>1</v>
      </c>
      <c r="G40">
        <v>1</v>
      </c>
      <c r="H40">
        <v>3</v>
      </c>
      <c r="I40" t="s">
        <v>658</v>
      </c>
      <c r="J40" t="s">
        <v>3</v>
      </c>
      <c r="K40" t="s">
        <v>659</v>
      </c>
      <c r="L40">
        <v>1339</v>
      </c>
      <c r="N40">
        <v>1007</v>
      </c>
      <c r="O40" t="s">
        <v>113</v>
      </c>
      <c r="P40" t="s">
        <v>113</v>
      </c>
      <c r="Q40">
        <v>1</v>
      </c>
      <c r="X40">
        <v>0.2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 t="s">
        <v>3</v>
      </c>
      <c r="AG40">
        <v>0.2</v>
      </c>
      <c r="AH40">
        <v>3</v>
      </c>
      <c r="AI40">
        <v>-1</v>
      </c>
      <c r="AJ40" t="s">
        <v>3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ROW(Source!A71)</f>
        <v>71</v>
      </c>
      <c r="B41">
        <v>92701249</v>
      </c>
      <c r="C41">
        <v>92701241</v>
      </c>
      <c r="D41">
        <v>89562271</v>
      </c>
      <c r="E41">
        <v>1</v>
      </c>
      <c r="F41">
        <v>1</v>
      </c>
      <c r="G41">
        <v>1</v>
      </c>
      <c r="H41">
        <v>3</v>
      </c>
      <c r="I41" t="s">
        <v>436</v>
      </c>
      <c r="J41" t="s">
        <v>437</v>
      </c>
      <c r="K41" t="s">
        <v>438</v>
      </c>
      <c r="L41">
        <v>1346</v>
      </c>
      <c r="N41">
        <v>1009</v>
      </c>
      <c r="O41" t="s">
        <v>223</v>
      </c>
      <c r="P41" t="s">
        <v>223</v>
      </c>
      <c r="Q41">
        <v>1</v>
      </c>
      <c r="X41">
        <v>145</v>
      </c>
      <c r="Y41">
        <v>122.66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145</v>
      </c>
      <c r="AH41">
        <v>2</v>
      </c>
      <c r="AI41">
        <v>92701244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ROW(Source!A73)</f>
        <v>73</v>
      </c>
      <c r="B42">
        <v>92702080</v>
      </c>
      <c r="C42">
        <v>92702075</v>
      </c>
      <c r="D42">
        <v>37065248</v>
      </c>
      <c r="E42">
        <v>117</v>
      </c>
      <c r="F42">
        <v>1</v>
      </c>
      <c r="G42">
        <v>1</v>
      </c>
      <c r="H42">
        <v>1</v>
      </c>
      <c r="I42" t="s">
        <v>439</v>
      </c>
      <c r="J42" t="s">
        <v>3</v>
      </c>
      <c r="K42" t="s">
        <v>440</v>
      </c>
      <c r="L42">
        <v>1191</v>
      </c>
      <c r="N42">
        <v>1013</v>
      </c>
      <c r="O42" t="s">
        <v>400</v>
      </c>
      <c r="P42" t="s">
        <v>400</v>
      </c>
      <c r="Q42">
        <v>1</v>
      </c>
      <c r="X42">
        <v>46.85</v>
      </c>
      <c r="Y42">
        <v>0</v>
      </c>
      <c r="Z42">
        <v>0</v>
      </c>
      <c r="AA42">
        <v>0</v>
      </c>
      <c r="AB42">
        <v>641.22</v>
      </c>
      <c r="AC42">
        <v>0</v>
      </c>
      <c r="AD42">
        <v>1</v>
      </c>
      <c r="AE42">
        <v>1</v>
      </c>
      <c r="AF42" t="s">
        <v>23</v>
      </c>
      <c r="AG42">
        <v>53.877499999999998</v>
      </c>
      <c r="AH42">
        <v>2</v>
      </c>
      <c r="AI42">
        <v>92702076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ROW(Source!A73)</f>
        <v>73</v>
      </c>
      <c r="B43">
        <v>92702081</v>
      </c>
      <c r="C43">
        <v>92702075</v>
      </c>
      <c r="D43">
        <v>37064876</v>
      </c>
      <c r="E43">
        <v>117</v>
      </c>
      <c r="F43">
        <v>1</v>
      </c>
      <c r="G43">
        <v>1</v>
      </c>
      <c r="H43">
        <v>1</v>
      </c>
      <c r="I43" t="s">
        <v>415</v>
      </c>
      <c r="J43" t="s">
        <v>3</v>
      </c>
      <c r="K43" t="s">
        <v>416</v>
      </c>
      <c r="L43">
        <v>1191</v>
      </c>
      <c r="N43">
        <v>1013</v>
      </c>
      <c r="O43" t="s">
        <v>400</v>
      </c>
      <c r="P43" t="s">
        <v>400</v>
      </c>
      <c r="Q43">
        <v>1</v>
      </c>
      <c r="X43">
        <v>0.37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2</v>
      </c>
      <c r="AF43" t="s">
        <v>23</v>
      </c>
      <c r="AG43">
        <v>0.42549999999999999</v>
      </c>
      <c r="AH43">
        <v>2</v>
      </c>
      <c r="AI43">
        <v>92702077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ROW(Source!A73)</f>
        <v>73</v>
      </c>
      <c r="B44">
        <v>92702082</v>
      </c>
      <c r="C44">
        <v>92702075</v>
      </c>
      <c r="D44">
        <v>89487371</v>
      </c>
      <c r="E44">
        <v>1</v>
      </c>
      <c r="F44">
        <v>1</v>
      </c>
      <c r="G44">
        <v>1</v>
      </c>
      <c r="H44">
        <v>2</v>
      </c>
      <c r="I44" t="s">
        <v>441</v>
      </c>
      <c r="J44" t="s">
        <v>442</v>
      </c>
      <c r="K44" t="s">
        <v>443</v>
      </c>
      <c r="L44">
        <v>1368</v>
      </c>
      <c r="N44">
        <v>1011</v>
      </c>
      <c r="O44" t="s">
        <v>420</v>
      </c>
      <c r="P44" t="s">
        <v>420</v>
      </c>
      <c r="Q44">
        <v>1</v>
      </c>
      <c r="X44">
        <v>0.37</v>
      </c>
      <c r="Y44">
        <v>0</v>
      </c>
      <c r="Z44">
        <v>37.32</v>
      </c>
      <c r="AA44">
        <v>641.22</v>
      </c>
      <c r="AB44">
        <v>0</v>
      </c>
      <c r="AC44">
        <v>0</v>
      </c>
      <c r="AD44">
        <v>1</v>
      </c>
      <c r="AE44">
        <v>0</v>
      </c>
      <c r="AF44" t="s">
        <v>23</v>
      </c>
      <c r="AG44">
        <v>0.42549999999999999</v>
      </c>
      <c r="AH44">
        <v>2</v>
      </c>
      <c r="AI44">
        <v>92702078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ROW(Source!A73)</f>
        <v>73</v>
      </c>
      <c r="B45">
        <v>92702083</v>
      </c>
      <c r="C45">
        <v>92702075</v>
      </c>
      <c r="D45">
        <v>89486533</v>
      </c>
      <c r="E45">
        <v>117</v>
      </c>
      <c r="F45">
        <v>1</v>
      </c>
      <c r="G45">
        <v>1</v>
      </c>
      <c r="H45">
        <v>3</v>
      </c>
      <c r="I45" t="s">
        <v>123</v>
      </c>
      <c r="J45" t="s">
        <v>3</v>
      </c>
      <c r="K45" t="s">
        <v>124</v>
      </c>
      <c r="L45">
        <v>1348</v>
      </c>
      <c r="N45">
        <v>1009</v>
      </c>
      <c r="O45" t="s">
        <v>125</v>
      </c>
      <c r="P45" t="s">
        <v>125</v>
      </c>
      <c r="Q45">
        <v>1000</v>
      </c>
      <c r="X45">
        <v>1.51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 t="s">
        <v>3</v>
      </c>
      <c r="AG45">
        <v>1.51</v>
      </c>
      <c r="AH45">
        <v>2</v>
      </c>
      <c r="AI45">
        <v>92702079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ROW(Source!A75)</f>
        <v>75</v>
      </c>
      <c r="B46">
        <v>92702090</v>
      </c>
      <c r="C46">
        <v>92702085</v>
      </c>
      <c r="D46">
        <v>37080781</v>
      </c>
      <c r="E46">
        <v>117</v>
      </c>
      <c r="F46">
        <v>1</v>
      </c>
      <c r="G46">
        <v>1</v>
      </c>
      <c r="H46">
        <v>1</v>
      </c>
      <c r="I46" t="s">
        <v>413</v>
      </c>
      <c r="J46" t="s">
        <v>3</v>
      </c>
      <c r="K46" t="s">
        <v>414</v>
      </c>
      <c r="L46">
        <v>1191</v>
      </c>
      <c r="N46">
        <v>1013</v>
      </c>
      <c r="O46" t="s">
        <v>400</v>
      </c>
      <c r="P46" t="s">
        <v>400</v>
      </c>
      <c r="Q46">
        <v>1</v>
      </c>
      <c r="X46">
        <v>1.03</v>
      </c>
      <c r="Y46">
        <v>0</v>
      </c>
      <c r="Z46">
        <v>0</v>
      </c>
      <c r="AA46">
        <v>0</v>
      </c>
      <c r="AB46">
        <v>743.6</v>
      </c>
      <c r="AC46">
        <v>0</v>
      </c>
      <c r="AD46">
        <v>1</v>
      </c>
      <c r="AE46">
        <v>1</v>
      </c>
      <c r="AF46" t="s">
        <v>131</v>
      </c>
      <c r="AG46">
        <v>1.3905000000000001</v>
      </c>
      <c r="AH46">
        <v>2</v>
      </c>
      <c r="AI46">
        <v>92702086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ROW(Source!A75)</f>
        <v>75</v>
      </c>
      <c r="B47">
        <v>92702091</v>
      </c>
      <c r="C47">
        <v>92702085</v>
      </c>
      <c r="D47">
        <v>89552685</v>
      </c>
      <c r="E47">
        <v>1</v>
      </c>
      <c r="F47">
        <v>1</v>
      </c>
      <c r="G47">
        <v>1</v>
      </c>
      <c r="H47">
        <v>3</v>
      </c>
      <c r="I47" t="s">
        <v>422</v>
      </c>
      <c r="J47" t="s">
        <v>423</v>
      </c>
      <c r="K47" t="s">
        <v>424</v>
      </c>
      <c r="L47">
        <v>1346</v>
      </c>
      <c r="N47">
        <v>1009</v>
      </c>
      <c r="O47" t="s">
        <v>223</v>
      </c>
      <c r="P47" t="s">
        <v>223</v>
      </c>
      <c r="Q47">
        <v>1</v>
      </c>
      <c r="X47">
        <v>4.2000000000000003E-2</v>
      </c>
      <c r="Y47">
        <v>137.59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4.2000000000000003E-2</v>
      </c>
      <c r="AH47">
        <v>2</v>
      </c>
      <c r="AI47">
        <v>92702087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ROW(Source!A75)</f>
        <v>75</v>
      </c>
      <c r="B48">
        <v>92702092</v>
      </c>
      <c r="C48">
        <v>92702085</v>
      </c>
      <c r="D48">
        <v>89486529</v>
      </c>
      <c r="E48">
        <v>117</v>
      </c>
      <c r="F48">
        <v>1</v>
      </c>
      <c r="G48">
        <v>1</v>
      </c>
      <c r="H48">
        <v>3</v>
      </c>
      <c r="I48" t="s">
        <v>139</v>
      </c>
      <c r="J48" t="s">
        <v>3</v>
      </c>
      <c r="K48" t="s">
        <v>140</v>
      </c>
      <c r="L48">
        <v>3277935</v>
      </c>
      <c r="N48">
        <v>1013</v>
      </c>
      <c r="O48" t="s">
        <v>141</v>
      </c>
      <c r="P48" t="s">
        <v>141</v>
      </c>
      <c r="Q48">
        <v>1</v>
      </c>
      <c r="X48">
        <v>2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 t="s">
        <v>3</v>
      </c>
      <c r="AG48">
        <v>2</v>
      </c>
      <c r="AH48">
        <v>2</v>
      </c>
      <c r="AI48">
        <v>92702088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ROW(Source!A78)</f>
        <v>78</v>
      </c>
      <c r="B49">
        <v>92702100</v>
      </c>
      <c r="C49">
        <v>92702095</v>
      </c>
      <c r="D49">
        <v>37065248</v>
      </c>
      <c r="E49">
        <v>117</v>
      </c>
      <c r="F49">
        <v>1</v>
      </c>
      <c r="G49">
        <v>1</v>
      </c>
      <c r="H49">
        <v>1</v>
      </c>
      <c r="I49" t="s">
        <v>439</v>
      </c>
      <c r="J49" t="s">
        <v>3</v>
      </c>
      <c r="K49" t="s">
        <v>440</v>
      </c>
      <c r="L49">
        <v>1191</v>
      </c>
      <c r="N49">
        <v>1013</v>
      </c>
      <c r="O49" t="s">
        <v>400</v>
      </c>
      <c r="P49" t="s">
        <v>400</v>
      </c>
      <c r="Q49">
        <v>1</v>
      </c>
      <c r="X49">
        <v>95.3</v>
      </c>
      <c r="Y49">
        <v>0</v>
      </c>
      <c r="Z49">
        <v>0</v>
      </c>
      <c r="AA49">
        <v>0</v>
      </c>
      <c r="AB49">
        <v>641.22</v>
      </c>
      <c r="AC49">
        <v>0</v>
      </c>
      <c r="AD49">
        <v>1</v>
      </c>
      <c r="AE49">
        <v>1</v>
      </c>
      <c r="AF49" t="s">
        <v>23</v>
      </c>
      <c r="AG49">
        <v>109.595</v>
      </c>
      <c r="AH49">
        <v>2</v>
      </c>
      <c r="AI49">
        <v>92702096</v>
      </c>
      <c r="AJ49">
        <v>50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ROW(Source!A78)</f>
        <v>78</v>
      </c>
      <c r="B50">
        <v>92702101</v>
      </c>
      <c r="C50">
        <v>92702095</v>
      </c>
      <c r="D50">
        <v>37064876</v>
      </c>
      <c r="E50">
        <v>117</v>
      </c>
      <c r="F50">
        <v>1</v>
      </c>
      <c r="G50">
        <v>1</v>
      </c>
      <c r="H50">
        <v>1</v>
      </c>
      <c r="I50" t="s">
        <v>415</v>
      </c>
      <c r="J50" t="s">
        <v>3</v>
      </c>
      <c r="K50" t="s">
        <v>416</v>
      </c>
      <c r="L50">
        <v>1191</v>
      </c>
      <c r="N50">
        <v>1013</v>
      </c>
      <c r="O50" t="s">
        <v>400</v>
      </c>
      <c r="P50" t="s">
        <v>400</v>
      </c>
      <c r="Q50">
        <v>1</v>
      </c>
      <c r="X50">
        <v>0.25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2</v>
      </c>
      <c r="AF50" t="s">
        <v>23</v>
      </c>
      <c r="AG50">
        <v>0.28749999999999998</v>
      </c>
      <c r="AH50">
        <v>2</v>
      </c>
      <c r="AI50">
        <v>92702097</v>
      </c>
      <c r="AJ50">
        <v>51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ROW(Source!A78)</f>
        <v>78</v>
      </c>
      <c r="B51">
        <v>92702102</v>
      </c>
      <c r="C51">
        <v>92702095</v>
      </c>
      <c r="D51">
        <v>89487371</v>
      </c>
      <c r="E51">
        <v>1</v>
      </c>
      <c r="F51">
        <v>1</v>
      </c>
      <c r="G51">
        <v>1</v>
      </c>
      <c r="H51">
        <v>2</v>
      </c>
      <c r="I51" t="s">
        <v>441</v>
      </c>
      <c r="J51" t="s">
        <v>442</v>
      </c>
      <c r="K51" t="s">
        <v>443</v>
      </c>
      <c r="L51">
        <v>1368</v>
      </c>
      <c r="N51">
        <v>1011</v>
      </c>
      <c r="O51" t="s">
        <v>420</v>
      </c>
      <c r="P51" t="s">
        <v>420</v>
      </c>
      <c r="Q51">
        <v>1</v>
      </c>
      <c r="X51">
        <v>0.25</v>
      </c>
      <c r="Y51">
        <v>0</v>
      </c>
      <c r="Z51">
        <v>37.32</v>
      </c>
      <c r="AA51">
        <v>641.22</v>
      </c>
      <c r="AB51">
        <v>0</v>
      </c>
      <c r="AC51">
        <v>0</v>
      </c>
      <c r="AD51">
        <v>1</v>
      </c>
      <c r="AE51">
        <v>0</v>
      </c>
      <c r="AF51" t="s">
        <v>23</v>
      </c>
      <c r="AG51">
        <v>0.28749999999999998</v>
      </c>
      <c r="AH51">
        <v>2</v>
      </c>
      <c r="AI51">
        <v>92702098</v>
      </c>
      <c r="AJ51">
        <v>52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ROW(Source!A78)</f>
        <v>78</v>
      </c>
      <c r="B52">
        <v>92702103</v>
      </c>
      <c r="C52">
        <v>92702095</v>
      </c>
      <c r="D52">
        <v>89486533</v>
      </c>
      <c r="E52">
        <v>117</v>
      </c>
      <c r="F52">
        <v>1</v>
      </c>
      <c r="G52">
        <v>1</v>
      </c>
      <c r="H52">
        <v>3</v>
      </c>
      <c r="I52" t="s">
        <v>123</v>
      </c>
      <c r="J52" t="s">
        <v>3</v>
      </c>
      <c r="K52" t="s">
        <v>124</v>
      </c>
      <c r="L52">
        <v>1348</v>
      </c>
      <c r="N52">
        <v>1009</v>
      </c>
      <c r="O52" t="s">
        <v>125</v>
      </c>
      <c r="P52" t="s">
        <v>125</v>
      </c>
      <c r="Q52">
        <v>1000</v>
      </c>
      <c r="X52">
        <v>3.98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 t="s">
        <v>3</v>
      </c>
      <c r="AG52">
        <v>3.98</v>
      </c>
      <c r="AH52">
        <v>2</v>
      </c>
      <c r="AI52">
        <v>92702099</v>
      </c>
      <c r="AJ52">
        <v>53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ROW(Source!A80)</f>
        <v>80</v>
      </c>
      <c r="B53">
        <v>92702117</v>
      </c>
      <c r="C53">
        <v>92702105</v>
      </c>
      <c r="D53">
        <v>37064928</v>
      </c>
      <c r="E53">
        <v>117</v>
      </c>
      <c r="F53">
        <v>1</v>
      </c>
      <c r="G53">
        <v>1</v>
      </c>
      <c r="H53">
        <v>1</v>
      </c>
      <c r="I53" t="s">
        <v>445</v>
      </c>
      <c r="J53" t="s">
        <v>3</v>
      </c>
      <c r="K53" t="s">
        <v>446</v>
      </c>
      <c r="L53">
        <v>1191</v>
      </c>
      <c r="N53">
        <v>1013</v>
      </c>
      <c r="O53" t="s">
        <v>400</v>
      </c>
      <c r="P53" t="s">
        <v>400</v>
      </c>
      <c r="Q53">
        <v>1</v>
      </c>
      <c r="X53">
        <v>2.6</v>
      </c>
      <c r="Y53">
        <v>0</v>
      </c>
      <c r="Z53">
        <v>0</v>
      </c>
      <c r="AA53">
        <v>0</v>
      </c>
      <c r="AB53">
        <v>681.63</v>
      </c>
      <c r="AC53">
        <v>0</v>
      </c>
      <c r="AD53">
        <v>1</v>
      </c>
      <c r="AE53">
        <v>1</v>
      </c>
      <c r="AF53" t="s">
        <v>131</v>
      </c>
      <c r="AG53">
        <v>3.51</v>
      </c>
      <c r="AH53">
        <v>2</v>
      </c>
      <c r="AI53">
        <v>92702106</v>
      </c>
      <c r="AJ53">
        <v>54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ROW(Source!A80)</f>
        <v>80</v>
      </c>
      <c r="B54">
        <v>92702118</v>
      </c>
      <c r="C54">
        <v>92702105</v>
      </c>
      <c r="D54">
        <v>37064876</v>
      </c>
      <c r="E54">
        <v>117</v>
      </c>
      <c r="F54">
        <v>1</v>
      </c>
      <c r="G54">
        <v>1</v>
      </c>
      <c r="H54">
        <v>1</v>
      </c>
      <c r="I54" t="s">
        <v>415</v>
      </c>
      <c r="J54" t="s">
        <v>3</v>
      </c>
      <c r="K54" t="s">
        <v>416</v>
      </c>
      <c r="L54">
        <v>1191</v>
      </c>
      <c r="N54">
        <v>1013</v>
      </c>
      <c r="O54" t="s">
        <v>400</v>
      </c>
      <c r="P54" t="s">
        <v>400</v>
      </c>
      <c r="Q54">
        <v>1</v>
      </c>
      <c r="X54">
        <v>0.04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2</v>
      </c>
      <c r="AF54" t="s">
        <v>131</v>
      </c>
      <c r="AG54">
        <v>5.3999999999999999E-2</v>
      </c>
      <c r="AH54">
        <v>2</v>
      </c>
      <c r="AI54">
        <v>92702107</v>
      </c>
      <c r="AJ54">
        <v>55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ROW(Source!A80)</f>
        <v>80</v>
      </c>
      <c r="B55">
        <v>92702119</v>
      </c>
      <c r="C55">
        <v>92702105</v>
      </c>
      <c r="D55">
        <v>89487132</v>
      </c>
      <c r="E55">
        <v>1</v>
      </c>
      <c r="F55">
        <v>1</v>
      </c>
      <c r="G55">
        <v>1</v>
      </c>
      <c r="H55">
        <v>2</v>
      </c>
      <c r="I55" t="s">
        <v>447</v>
      </c>
      <c r="J55" t="s">
        <v>448</v>
      </c>
      <c r="K55" t="s">
        <v>449</v>
      </c>
      <c r="L55">
        <v>1368</v>
      </c>
      <c r="N55">
        <v>1011</v>
      </c>
      <c r="O55" t="s">
        <v>420</v>
      </c>
      <c r="P55" t="s">
        <v>420</v>
      </c>
      <c r="Q55">
        <v>1</v>
      </c>
      <c r="X55">
        <v>0.01</v>
      </c>
      <c r="Y55">
        <v>0</v>
      </c>
      <c r="Z55">
        <v>1039.32</v>
      </c>
      <c r="AA55">
        <v>969.91</v>
      </c>
      <c r="AB55">
        <v>0</v>
      </c>
      <c r="AC55">
        <v>0</v>
      </c>
      <c r="AD55">
        <v>1</v>
      </c>
      <c r="AE55">
        <v>0</v>
      </c>
      <c r="AF55" t="s">
        <v>131</v>
      </c>
      <c r="AG55">
        <v>1.35E-2</v>
      </c>
      <c r="AH55">
        <v>2</v>
      </c>
      <c r="AI55">
        <v>92702108</v>
      </c>
      <c r="AJ55">
        <v>56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ROW(Source!A80)</f>
        <v>80</v>
      </c>
      <c r="B56">
        <v>92702120</v>
      </c>
      <c r="C56">
        <v>92702105</v>
      </c>
      <c r="D56">
        <v>89487184</v>
      </c>
      <c r="E56">
        <v>1</v>
      </c>
      <c r="F56">
        <v>1</v>
      </c>
      <c r="G56">
        <v>1</v>
      </c>
      <c r="H56">
        <v>2</v>
      </c>
      <c r="I56" t="s">
        <v>451</v>
      </c>
      <c r="J56" t="s">
        <v>452</v>
      </c>
      <c r="K56" t="s">
        <v>453</v>
      </c>
      <c r="L56">
        <v>1368</v>
      </c>
      <c r="N56">
        <v>1011</v>
      </c>
      <c r="O56" t="s">
        <v>420</v>
      </c>
      <c r="P56" t="s">
        <v>420</v>
      </c>
      <c r="Q56">
        <v>1</v>
      </c>
      <c r="X56">
        <v>0.01</v>
      </c>
      <c r="Y56">
        <v>0</v>
      </c>
      <c r="Z56">
        <v>1629.55</v>
      </c>
      <c r="AA56">
        <v>969.91</v>
      </c>
      <c r="AB56">
        <v>0</v>
      </c>
      <c r="AC56">
        <v>0</v>
      </c>
      <c r="AD56">
        <v>1</v>
      </c>
      <c r="AE56">
        <v>0</v>
      </c>
      <c r="AF56" t="s">
        <v>131</v>
      </c>
      <c r="AG56">
        <v>1.35E-2</v>
      </c>
      <c r="AH56">
        <v>2</v>
      </c>
      <c r="AI56">
        <v>92702109</v>
      </c>
      <c r="AJ56">
        <v>57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ROW(Source!A80)</f>
        <v>80</v>
      </c>
      <c r="B57">
        <v>92702121</v>
      </c>
      <c r="C57">
        <v>92702105</v>
      </c>
      <c r="D57">
        <v>89488079</v>
      </c>
      <c r="E57">
        <v>1</v>
      </c>
      <c r="F57">
        <v>1</v>
      </c>
      <c r="G57">
        <v>1</v>
      </c>
      <c r="H57">
        <v>2</v>
      </c>
      <c r="I57" t="s">
        <v>417</v>
      </c>
      <c r="J57" t="s">
        <v>418</v>
      </c>
      <c r="K57" t="s">
        <v>419</v>
      </c>
      <c r="L57">
        <v>1368</v>
      </c>
      <c r="N57">
        <v>1011</v>
      </c>
      <c r="O57" t="s">
        <v>420</v>
      </c>
      <c r="P57" t="s">
        <v>420</v>
      </c>
      <c r="Q57">
        <v>1</v>
      </c>
      <c r="X57">
        <v>0.02</v>
      </c>
      <c r="Y57">
        <v>0</v>
      </c>
      <c r="Z57">
        <v>643.29</v>
      </c>
      <c r="AA57">
        <v>722.05</v>
      </c>
      <c r="AB57">
        <v>0</v>
      </c>
      <c r="AC57">
        <v>0</v>
      </c>
      <c r="AD57">
        <v>1</v>
      </c>
      <c r="AE57">
        <v>0</v>
      </c>
      <c r="AF57" t="s">
        <v>131</v>
      </c>
      <c r="AG57">
        <v>2.7E-2</v>
      </c>
      <c r="AH57">
        <v>2</v>
      </c>
      <c r="AI57">
        <v>92702110</v>
      </c>
      <c r="AJ57">
        <v>58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ROW(Source!A80)</f>
        <v>80</v>
      </c>
      <c r="B58">
        <v>92702122</v>
      </c>
      <c r="C58">
        <v>92702105</v>
      </c>
      <c r="D58">
        <v>89488275</v>
      </c>
      <c r="E58">
        <v>1</v>
      </c>
      <c r="F58">
        <v>1</v>
      </c>
      <c r="G58">
        <v>1</v>
      </c>
      <c r="H58">
        <v>2</v>
      </c>
      <c r="I58" t="s">
        <v>454</v>
      </c>
      <c r="J58" t="s">
        <v>455</v>
      </c>
      <c r="K58" t="s">
        <v>456</v>
      </c>
      <c r="L58">
        <v>1368</v>
      </c>
      <c r="N58">
        <v>1011</v>
      </c>
      <c r="O58" t="s">
        <v>420</v>
      </c>
      <c r="P58" t="s">
        <v>420</v>
      </c>
      <c r="Q58">
        <v>1</v>
      </c>
      <c r="X58">
        <v>0.63</v>
      </c>
      <c r="Y58">
        <v>0</v>
      </c>
      <c r="Z58">
        <v>32.26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131</v>
      </c>
      <c r="AG58">
        <v>0.85050000000000003</v>
      </c>
      <c r="AH58">
        <v>2</v>
      </c>
      <c r="AI58">
        <v>92702111</v>
      </c>
      <c r="AJ58">
        <v>59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ROW(Source!A80)</f>
        <v>80</v>
      </c>
      <c r="B59">
        <v>92702123</v>
      </c>
      <c r="C59">
        <v>92702105</v>
      </c>
      <c r="D59">
        <v>89552620</v>
      </c>
      <c r="E59">
        <v>1</v>
      </c>
      <c r="F59">
        <v>1</v>
      </c>
      <c r="G59">
        <v>1</v>
      </c>
      <c r="H59">
        <v>3</v>
      </c>
      <c r="I59" t="s">
        <v>457</v>
      </c>
      <c r="J59" t="s">
        <v>458</v>
      </c>
      <c r="K59" t="s">
        <v>459</v>
      </c>
      <c r="L59">
        <v>1407</v>
      </c>
      <c r="N59">
        <v>1013</v>
      </c>
      <c r="O59" t="s">
        <v>460</v>
      </c>
      <c r="P59" t="s">
        <v>460</v>
      </c>
      <c r="Q59">
        <v>1</v>
      </c>
      <c r="X59">
        <v>2E-3</v>
      </c>
      <c r="Y59">
        <v>13680.39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3</v>
      </c>
      <c r="AG59">
        <v>2E-3</v>
      </c>
      <c r="AH59">
        <v>2</v>
      </c>
      <c r="AI59">
        <v>92702112</v>
      </c>
      <c r="AJ59">
        <v>60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ROW(Source!A80)</f>
        <v>80</v>
      </c>
      <c r="B60">
        <v>92702124</v>
      </c>
      <c r="C60">
        <v>92702105</v>
      </c>
      <c r="D60">
        <v>89555588</v>
      </c>
      <c r="E60">
        <v>1</v>
      </c>
      <c r="F60">
        <v>1</v>
      </c>
      <c r="G60">
        <v>1</v>
      </c>
      <c r="H60">
        <v>3</v>
      </c>
      <c r="I60" t="s">
        <v>461</v>
      </c>
      <c r="J60" t="s">
        <v>462</v>
      </c>
      <c r="K60" t="s">
        <v>463</v>
      </c>
      <c r="L60">
        <v>1346</v>
      </c>
      <c r="N60">
        <v>1009</v>
      </c>
      <c r="O60" t="s">
        <v>223</v>
      </c>
      <c r="P60" t="s">
        <v>223</v>
      </c>
      <c r="Q60">
        <v>1</v>
      </c>
      <c r="X60">
        <v>0.33</v>
      </c>
      <c r="Y60">
        <v>155.63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</v>
      </c>
      <c r="AG60">
        <v>0.33</v>
      </c>
      <c r="AH60">
        <v>2</v>
      </c>
      <c r="AI60">
        <v>92702113</v>
      </c>
      <c r="AJ60">
        <v>61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ROW(Source!A80)</f>
        <v>80</v>
      </c>
      <c r="B61">
        <v>92702125</v>
      </c>
      <c r="C61">
        <v>92702105</v>
      </c>
      <c r="D61">
        <v>89556332</v>
      </c>
      <c r="E61">
        <v>1</v>
      </c>
      <c r="F61">
        <v>1</v>
      </c>
      <c r="G61">
        <v>1</v>
      </c>
      <c r="H61">
        <v>3</v>
      </c>
      <c r="I61" t="s">
        <v>464</v>
      </c>
      <c r="J61" t="s">
        <v>465</v>
      </c>
      <c r="K61" t="s">
        <v>466</v>
      </c>
      <c r="L61">
        <v>1348</v>
      </c>
      <c r="N61">
        <v>1009</v>
      </c>
      <c r="O61" t="s">
        <v>125</v>
      </c>
      <c r="P61" t="s">
        <v>125</v>
      </c>
      <c r="Q61">
        <v>1000</v>
      </c>
      <c r="X61">
        <v>2.0699999999999998E-3</v>
      </c>
      <c r="Y61">
        <v>145801.49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2.0699999999999998E-3</v>
      </c>
      <c r="AH61">
        <v>2</v>
      </c>
      <c r="AI61">
        <v>92702114</v>
      </c>
      <c r="AJ61">
        <v>62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ROW(Source!A80)</f>
        <v>80</v>
      </c>
      <c r="B62">
        <v>92702126</v>
      </c>
      <c r="C62">
        <v>92702105</v>
      </c>
      <c r="D62">
        <v>89484801</v>
      </c>
      <c r="E62">
        <v>117</v>
      </c>
      <c r="F62">
        <v>1</v>
      </c>
      <c r="G62">
        <v>1</v>
      </c>
      <c r="H62">
        <v>3</v>
      </c>
      <c r="I62" t="s">
        <v>660</v>
      </c>
      <c r="J62" t="s">
        <v>3</v>
      </c>
      <c r="K62" t="s">
        <v>661</v>
      </c>
      <c r="L62">
        <v>1371</v>
      </c>
      <c r="N62">
        <v>1013</v>
      </c>
      <c r="O62" t="s">
        <v>129</v>
      </c>
      <c r="P62" t="s">
        <v>129</v>
      </c>
      <c r="Q62">
        <v>1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s">
        <v>3</v>
      </c>
      <c r="AG62">
        <v>1</v>
      </c>
      <c r="AH62">
        <v>3</v>
      </c>
      <c r="AI62">
        <v>-1</v>
      </c>
      <c r="AJ62" t="s">
        <v>3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ROW(Source!A80)</f>
        <v>80</v>
      </c>
      <c r="B63">
        <v>92702127</v>
      </c>
      <c r="C63">
        <v>92702105</v>
      </c>
      <c r="D63">
        <v>89485955</v>
      </c>
      <c r="E63">
        <v>117</v>
      </c>
      <c r="F63">
        <v>1</v>
      </c>
      <c r="G63">
        <v>1</v>
      </c>
      <c r="H63">
        <v>3</v>
      </c>
      <c r="I63" t="s">
        <v>316</v>
      </c>
      <c r="J63" t="s">
        <v>3</v>
      </c>
      <c r="K63" t="s">
        <v>317</v>
      </c>
      <c r="L63">
        <v>1371</v>
      </c>
      <c r="N63">
        <v>1013</v>
      </c>
      <c r="O63" t="s">
        <v>129</v>
      </c>
      <c r="P63" t="s">
        <v>129</v>
      </c>
      <c r="Q63">
        <v>1</v>
      </c>
      <c r="X63">
        <v>2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 t="s">
        <v>3</v>
      </c>
      <c r="AG63">
        <v>2</v>
      </c>
      <c r="AH63">
        <v>3</v>
      </c>
      <c r="AI63">
        <v>-1</v>
      </c>
      <c r="AJ63" t="s">
        <v>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ROW(Source!A118)</f>
        <v>118</v>
      </c>
      <c r="B64">
        <v>92701263</v>
      </c>
      <c r="C64">
        <v>92701251</v>
      </c>
      <c r="D64">
        <v>89480531</v>
      </c>
      <c r="E64">
        <v>117</v>
      </c>
      <c r="F64">
        <v>1</v>
      </c>
      <c r="G64">
        <v>1</v>
      </c>
      <c r="H64">
        <v>1</v>
      </c>
      <c r="I64" t="s">
        <v>413</v>
      </c>
      <c r="J64" t="s">
        <v>3</v>
      </c>
      <c r="K64" t="s">
        <v>414</v>
      </c>
      <c r="L64">
        <v>1191</v>
      </c>
      <c r="N64">
        <v>1013</v>
      </c>
      <c r="O64" t="s">
        <v>400</v>
      </c>
      <c r="P64" t="s">
        <v>400</v>
      </c>
      <c r="Q64">
        <v>1</v>
      </c>
      <c r="X64">
        <v>2.2000000000000002</v>
      </c>
      <c r="Y64">
        <v>0</v>
      </c>
      <c r="Z64">
        <v>0</v>
      </c>
      <c r="AA64">
        <v>0</v>
      </c>
      <c r="AB64">
        <v>743.6</v>
      </c>
      <c r="AC64">
        <v>0</v>
      </c>
      <c r="AD64">
        <v>1</v>
      </c>
      <c r="AE64">
        <v>1</v>
      </c>
      <c r="AF64" t="s">
        <v>131</v>
      </c>
      <c r="AG64">
        <v>2.97</v>
      </c>
      <c r="AH64">
        <v>2</v>
      </c>
      <c r="AI64">
        <v>92701252</v>
      </c>
      <c r="AJ64">
        <v>65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ROW(Source!A118)</f>
        <v>118</v>
      </c>
      <c r="B65">
        <v>92701264</v>
      </c>
      <c r="C65">
        <v>92701251</v>
      </c>
      <c r="D65">
        <v>89480695</v>
      </c>
      <c r="E65">
        <v>117</v>
      </c>
      <c r="F65">
        <v>1</v>
      </c>
      <c r="G65">
        <v>1</v>
      </c>
      <c r="H65">
        <v>1</v>
      </c>
      <c r="I65" t="s">
        <v>415</v>
      </c>
      <c r="J65" t="s">
        <v>3</v>
      </c>
      <c r="K65" t="s">
        <v>416</v>
      </c>
      <c r="L65">
        <v>1191</v>
      </c>
      <c r="N65">
        <v>1013</v>
      </c>
      <c r="O65" t="s">
        <v>400</v>
      </c>
      <c r="P65" t="s">
        <v>400</v>
      </c>
      <c r="Q65">
        <v>1</v>
      </c>
      <c r="X65">
        <v>0.25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2</v>
      </c>
      <c r="AF65" t="s">
        <v>131</v>
      </c>
      <c r="AG65">
        <v>0.33750000000000002</v>
      </c>
      <c r="AH65">
        <v>2</v>
      </c>
      <c r="AI65">
        <v>92701253</v>
      </c>
      <c r="AJ65">
        <v>66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ROW(Source!A118)</f>
        <v>118</v>
      </c>
      <c r="B66">
        <v>92701265</v>
      </c>
      <c r="C66">
        <v>92701251</v>
      </c>
      <c r="D66">
        <v>89488079</v>
      </c>
      <c r="E66">
        <v>1</v>
      </c>
      <c r="F66">
        <v>1</v>
      </c>
      <c r="G66">
        <v>1</v>
      </c>
      <c r="H66">
        <v>2</v>
      </c>
      <c r="I66" t="s">
        <v>417</v>
      </c>
      <c r="J66" t="s">
        <v>418</v>
      </c>
      <c r="K66" t="s">
        <v>419</v>
      </c>
      <c r="L66">
        <v>1368</v>
      </c>
      <c r="N66">
        <v>1011</v>
      </c>
      <c r="O66" t="s">
        <v>420</v>
      </c>
      <c r="P66" t="s">
        <v>420</v>
      </c>
      <c r="Q66">
        <v>1</v>
      </c>
      <c r="X66">
        <v>0.25</v>
      </c>
      <c r="Y66">
        <v>0</v>
      </c>
      <c r="Z66">
        <v>643.29</v>
      </c>
      <c r="AA66">
        <v>722.05</v>
      </c>
      <c r="AB66">
        <v>0</v>
      </c>
      <c r="AC66">
        <v>0</v>
      </c>
      <c r="AD66">
        <v>1</v>
      </c>
      <c r="AE66">
        <v>0</v>
      </c>
      <c r="AF66" t="s">
        <v>131</v>
      </c>
      <c r="AG66">
        <v>0.33750000000000002</v>
      </c>
      <c r="AH66">
        <v>2</v>
      </c>
      <c r="AI66">
        <v>92701254</v>
      </c>
      <c r="AJ66">
        <v>67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ROW(Source!A118)</f>
        <v>118</v>
      </c>
      <c r="B67">
        <v>92701266</v>
      </c>
      <c r="C67">
        <v>92701251</v>
      </c>
      <c r="D67">
        <v>89488828</v>
      </c>
      <c r="E67">
        <v>1</v>
      </c>
      <c r="F67">
        <v>1</v>
      </c>
      <c r="G67">
        <v>1</v>
      </c>
      <c r="H67">
        <v>2</v>
      </c>
      <c r="I67" t="s">
        <v>467</v>
      </c>
      <c r="J67" t="s">
        <v>468</v>
      </c>
      <c r="K67" t="s">
        <v>469</v>
      </c>
      <c r="L67">
        <v>1368</v>
      </c>
      <c r="N67">
        <v>1011</v>
      </c>
      <c r="O67" t="s">
        <v>420</v>
      </c>
      <c r="P67" t="s">
        <v>420</v>
      </c>
      <c r="Q67">
        <v>1</v>
      </c>
      <c r="X67">
        <v>0.39</v>
      </c>
      <c r="Y67">
        <v>0</v>
      </c>
      <c r="Z67">
        <v>21.39</v>
      </c>
      <c r="AA67">
        <v>0</v>
      </c>
      <c r="AB67">
        <v>0</v>
      </c>
      <c r="AC67">
        <v>0</v>
      </c>
      <c r="AD67">
        <v>1</v>
      </c>
      <c r="AE67">
        <v>0</v>
      </c>
      <c r="AF67" t="s">
        <v>131</v>
      </c>
      <c r="AG67">
        <v>0.52649999999999997</v>
      </c>
      <c r="AH67">
        <v>2</v>
      </c>
      <c r="AI67">
        <v>92701255</v>
      </c>
      <c r="AJ67">
        <v>68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ROW(Source!A118)</f>
        <v>118</v>
      </c>
      <c r="B68">
        <v>92701267</v>
      </c>
      <c r="C68">
        <v>92701251</v>
      </c>
      <c r="D68">
        <v>89555077</v>
      </c>
      <c r="E68">
        <v>1</v>
      </c>
      <c r="F68">
        <v>1</v>
      </c>
      <c r="G68">
        <v>1</v>
      </c>
      <c r="H68">
        <v>3</v>
      </c>
      <c r="I68" t="s">
        <v>470</v>
      </c>
      <c r="J68" t="s">
        <v>471</v>
      </c>
      <c r="K68" t="s">
        <v>472</v>
      </c>
      <c r="L68">
        <v>1301</v>
      </c>
      <c r="N68">
        <v>1003</v>
      </c>
      <c r="O68" t="s">
        <v>187</v>
      </c>
      <c r="P68" t="s">
        <v>187</v>
      </c>
      <c r="Q68">
        <v>1</v>
      </c>
      <c r="X68">
        <v>15</v>
      </c>
      <c r="Y68">
        <v>40.94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15</v>
      </c>
      <c r="AH68">
        <v>2</v>
      </c>
      <c r="AI68">
        <v>92701256</v>
      </c>
      <c r="AJ68">
        <v>69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ROW(Source!A118)</f>
        <v>118</v>
      </c>
      <c r="B69">
        <v>92701268</v>
      </c>
      <c r="C69">
        <v>92701251</v>
      </c>
      <c r="D69">
        <v>89565002</v>
      </c>
      <c r="E69">
        <v>1</v>
      </c>
      <c r="F69">
        <v>1</v>
      </c>
      <c r="G69">
        <v>1</v>
      </c>
      <c r="H69">
        <v>3</v>
      </c>
      <c r="I69" t="s">
        <v>473</v>
      </c>
      <c r="J69" t="s">
        <v>474</v>
      </c>
      <c r="K69" t="s">
        <v>475</v>
      </c>
      <c r="L69">
        <v>1346</v>
      </c>
      <c r="N69">
        <v>1009</v>
      </c>
      <c r="O69" t="s">
        <v>223</v>
      </c>
      <c r="P69" t="s">
        <v>223</v>
      </c>
      <c r="Q69">
        <v>1</v>
      </c>
      <c r="X69">
        <v>3.3000000000000002E-2</v>
      </c>
      <c r="Y69">
        <v>329.28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 t="s">
        <v>3</v>
      </c>
      <c r="AG69">
        <v>3.3000000000000002E-2</v>
      </c>
      <c r="AH69">
        <v>2</v>
      </c>
      <c r="AI69">
        <v>92701257</v>
      </c>
      <c r="AJ69">
        <v>70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ROW(Source!A118)</f>
        <v>118</v>
      </c>
      <c r="B70">
        <v>92701269</v>
      </c>
      <c r="C70">
        <v>92701251</v>
      </c>
      <c r="D70">
        <v>89567368</v>
      </c>
      <c r="E70">
        <v>1</v>
      </c>
      <c r="F70">
        <v>1</v>
      </c>
      <c r="G70">
        <v>1</v>
      </c>
      <c r="H70">
        <v>3</v>
      </c>
      <c r="I70" t="s">
        <v>476</v>
      </c>
      <c r="J70" t="s">
        <v>477</v>
      </c>
      <c r="K70" t="s">
        <v>478</v>
      </c>
      <c r="L70">
        <v>1425</v>
      </c>
      <c r="N70">
        <v>1013</v>
      </c>
      <c r="O70" t="s">
        <v>21</v>
      </c>
      <c r="P70" t="s">
        <v>21</v>
      </c>
      <c r="Q70">
        <v>1</v>
      </c>
      <c r="X70">
        <v>0.3</v>
      </c>
      <c r="Y70">
        <v>237.35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3</v>
      </c>
      <c r="AG70">
        <v>0.3</v>
      </c>
      <c r="AH70">
        <v>2</v>
      </c>
      <c r="AI70">
        <v>92701258</v>
      </c>
      <c r="AJ70">
        <v>71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ROW(Source!A118)</f>
        <v>118</v>
      </c>
      <c r="B71">
        <v>92701270</v>
      </c>
      <c r="C71">
        <v>92701251</v>
      </c>
      <c r="D71">
        <v>89484147</v>
      </c>
      <c r="E71">
        <v>117</v>
      </c>
      <c r="F71">
        <v>1</v>
      </c>
      <c r="G71">
        <v>1</v>
      </c>
      <c r="H71">
        <v>3</v>
      </c>
      <c r="I71" t="s">
        <v>662</v>
      </c>
      <c r="J71" t="s">
        <v>3</v>
      </c>
      <c r="K71" t="s">
        <v>663</v>
      </c>
      <c r="L71">
        <v>1301</v>
      </c>
      <c r="N71">
        <v>1003</v>
      </c>
      <c r="O71" t="s">
        <v>187</v>
      </c>
      <c r="P71" t="s">
        <v>187</v>
      </c>
      <c r="Q71">
        <v>1</v>
      </c>
      <c r="X71">
        <v>11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 t="s">
        <v>3</v>
      </c>
      <c r="AG71">
        <v>11</v>
      </c>
      <c r="AH71">
        <v>3</v>
      </c>
      <c r="AI71">
        <v>-1</v>
      </c>
      <c r="AJ71" t="s">
        <v>3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ROW(Source!A118)</f>
        <v>118</v>
      </c>
      <c r="B72">
        <v>92701271</v>
      </c>
      <c r="C72">
        <v>92701251</v>
      </c>
      <c r="D72">
        <v>89573077</v>
      </c>
      <c r="E72">
        <v>1</v>
      </c>
      <c r="F72">
        <v>1</v>
      </c>
      <c r="G72">
        <v>1</v>
      </c>
      <c r="H72">
        <v>3</v>
      </c>
      <c r="I72" t="s">
        <v>479</v>
      </c>
      <c r="J72" t="s">
        <v>480</v>
      </c>
      <c r="K72" t="s">
        <v>481</v>
      </c>
      <c r="L72">
        <v>1296</v>
      </c>
      <c r="N72">
        <v>1002</v>
      </c>
      <c r="O72" t="s">
        <v>192</v>
      </c>
      <c r="P72" t="s">
        <v>192</v>
      </c>
      <c r="Q72">
        <v>1</v>
      </c>
      <c r="X72">
        <v>0.14299999999999999</v>
      </c>
      <c r="Y72">
        <v>774.67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3</v>
      </c>
      <c r="AG72">
        <v>0.14299999999999999</v>
      </c>
      <c r="AH72">
        <v>2</v>
      </c>
      <c r="AI72">
        <v>92701259</v>
      </c>
      <c r="AJ72">
        <v>73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ROW(Source!A118)</f>
        <v>118</v>
      </c>
      <c r="B73">
        <v>92701272</v>
      </c>
      <c r="C73">
        <v>92701251</v>
      </c>
      <c r="D73">
        <v>89573437</v>
      </c>
      <c r="E73">
        <v>1</v>
      </c>
      <c r="F73">
        <v>1</v>
      </c>
      <c r="G73">
        <v>1</v>
      </c>
      <c r="H73">
        <v>3</v>
      </c>
      <c r="I73" t="s">
        <v>190</v>
      </c>
      <c r="J73" t="s">
        <v>193</v>
      </c>
      <c r="K73" t="s">
        <v>191</v>
      </c>
      <c r="L73">
        <v>1296</v>
      </c>
      <c r="N73">
        <v>1002</v>
      </c>
      <c r="O73" t="s">
        <v>192</v>
      </c>
      <c r="P73" t="s">
        <v>192</v>
      </c>
      <c r="Q73">
        <v>1</v>
      </c>
      <c r="X73">
        <v>0</v>
      </c>
      <c r="Y73">
        <v>1116.3599999999999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 t="s">
        <v>3</v>
      </c>
      <c r="AG73">
        <v>0</v>
      </c>
      <c r="AH73">
        <v>2</v>
      </c>
      <c r="AI73">
        <v>92701260</v>
      </c>
      <c r="AJ73">
        <v>74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ROW(Source!A118)</f>
        <v>118</v>
      </c>
      <c r="B74">
        <v>92701273</v>
      </c>
      <c r="C74">
        <v>92701251</v>
      </c>
      <c r="D74">
        <v>89573923</v>
      </c>
      <c r="E74">
        <v>1</v>
      </c>
      <c r="F74">
        <v>1</v>
      </c>
      <c r="G74">
        <v>1</v>
      </c>
      <c r="H74">
        <v>3</v>
      </c>
      <c r="I74" t="s">
        <v>482</v>
      </c>
      <c r="J74" t="s">
        <v>483</v>
      </c>
      <c r="K74" t="s">
        <v>484</v>
      </c>
      <c r="L74">
        <v>1296</v>
      </c>
      <c r="N74">
        <v>1002</v>
      </c>
      <c r="O74" t="s">
        <v>192</v>
      </c>
      <c r="P74" t="s">
        <v>192</v>
      </c>
      <c r="Q74">
        <v>1</v>
      </c>
      <c r="X74">
        <v>0.02</v>
      </c>
      <c r="Y74">
        <v>830.95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0.02</v>
      </c>
      <c r="AH74">
        <v>2</v>
      </c>
      <c r="AI74">
        <v>92701261</v>
      </c>
      <c r="AJ74">
        <v>75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ROW(Source!A121)</f>
        <v>121</v>
      </c>
      <c r="B75">
        <v>92701288</v>
      </c>
      <c r="C75">
        <v>92701276</v>
      </c>
      <c r="D75">
        <v>89480531</v>
      </c>
      <c r="E75">
        <v>117</v>
      </c>
      <c r="F75">
        <v>1</v>
      </c>
      <c r="G75">
        <v>1</v>
      </c>
      <c r="H75">
        <v>1</v>
      </c>
      <c r="I75" t="s">
        <v>413</v>
      </c>
      <c r="J75" t="s">
        <v>3</v>
      </c>
      <c r="K75" t="s">
        <v>414</v>
      </c>
      <c r="L75">
        <v>1191</v>
      </c>
      <c r="N75">
        <v>1013</v>
      </c>
      <c r="O75" t="s">
        <v>400</v>
      </c>
      <c r="P75" t="s">
        <v>400</v>
      </c>
      <c r="Q75">
        <v>1</v>
      </c>
      <c r="X75">
        <v>2.2000000000000002</v>
      </c>
      <c r="Y75">
        <v>0</v>
      </c>
      <c r="Z75">
        <v>0</v>
      </c>
      <c r="AA75">
        <v>0</v>
      </c>
      <c r="AB75">
        <v>743.6</v>
      </c>
      <c r="AC75">
        <v>0</v>
      </c>
      <c r="AD75">
        <v>1</v>
      </c>
      <c r="AE75">
        <v>1</v>
      </c>
      <c r="AF75" t="s">
        <v>131</v>
      </c>
      <c r="AG75">
        <v>2.97</v>
      </c>
      <c r="AH75">
        <v>2</v>
      </c>
      <c r="AI75">
        <v>92701277</v>
      </c>
      <c r="AJ75">
        <v>76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ROW(Source!A121)</f>
        <v>121</v>
      </c>
      <c r="B76">
        <v>92701289</v>
      </c>
      <c r="C76">
        <v>92701276</v>
      </c>
      <c r="D76">
        <v>89480695</v>
      </c>
      <c r="E76">
        <v>117</v>
      </c>
      <c r="F76">
        <v>1</v>
      </c>
      <c r="G76">
        <v>1</v>
      </c>
      <c r="H76">
        <v>1</v>
      </c>
      <c r="I76" t="s">
        <v>415</v>
      </c>
      <c r="J76" t="s">
        <v>3</v>
      </c>
      <c r="K76" t="s">
        <v>416</v>
      </c>
      <c r="L76">
        <v>1191</v>
      </c>
      <c r="N76">
        <v>1013</v>
      </c>
      <c r="O76" t="s">
        <v>400</v>
      </c>
      <c r="P76" t="s">
        <v>400</v>
      </c>
      <c r="Q76">
        <v>1</v>
      </c>
      <c r="X76">
        <v>0.25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2</v>
      </c>
      <c r="AF76" t="s">
        <v>131</v>
      </c>
      <c r="AG76">
        <v>0.33750000000000002</v>
      </c>
      <c r="AH76">
        <v>2</v>
      </c>
      <c r="AI76">
        <v>92701278</v>
      </c>
      <c r="AJ76">
        <v>77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ROW(Source!A121)</f>
        <v>121</v>
      </c>
      <c r="B77">
        <v>92701290</v>
      </c>
      <c r="C77">
        <v>92701276</v>
      </c>
      <c r="D77">
        <v>89488079</v>
      </c>
      <c r="E77">
        <v>1</v>
      </c>
      <c r="F77">
        <v>1</v>
      </c>
      <c r="G77">
        <v>1</v>
      </c>
      <c r="H77">
        <v>2</v>
      </c>
      <c r="I77" t="s">
        <v>417</v>
      </c>
      <c r="J77" t="s">
        <v>418</v>
      </c>
      <c r="K77" t="s">
        <v>419</v>
      </c>
      <c r="L77">
        <v>1368</v>
      </c>
      <c r="N77">
        <v>1011</v>
      </c>
      <c r="O77" t="s">
        <v>420</v>
      </c>
      <c r="P77" t="s">
        <v>420</v>
      </c>
      <c r="Q77">
        <v>1</v>
      </c>
      <c r="X77">
        <v>0.25</v>
      </c>
      <c r="Y77">
        <v>0</v>
      </c>
      <c r="Z77">
        <v>643.29</v>
      </c>
      <c r="AA77">
        <v>722.05</v>
      </c>
      <c r="AB77">
        <v>0</v>
      </c>
      <c r="AC77">
        <v>0</v>
      </c>
      <c r="AD77">
        <v>1</v>
      </c>
      <c r="AE77">
        <v>0</v>
      </c>
      <c r="AF77" t="s">
        <v>131</v>
      </c>
      <c r="AG77">
        <v>0.33750000000000002</v>
      </c>
      <c r="AH77">
        <v>2</v>
      </c>
      <c r="AI77">
        <v>92701279</v>
      </c>
      <c r="AJ77">
        <v>78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ROW(Source!A121)</f>
        <v>121</v>
      </c>
      <c r="B78">
        <v>92701291</v>
      </c>
      <c r="C78">
        <v>92701276</v>
      </c>
      <c r="D78">
        <v>89488828</v>
      </c>
      <c r="E78">
        <v>1</v>
      </c>
      <c r="F78">
        <v>1</v>
      </c>
      <c r="G78">
        <v>1</v>
      </c>
      <c r="H78">
        <v>2</v>
      </c>
      <c r="I78" t="s">
        <v>467</v>
      </c>
      <c r="J78" t="s">
        <v>468</v>
      </c>
      <c r="K78" t="s">
        <v>469</v>
      </c>
      <c r="L78">
        <v>1368</v>
      </c>
      <c r="N78">
        <v>1011</v>
      </c>
      <c r="O78" t="s">
        <v>420</v>
      </c>
      <c r="P78" t="s">
        <v>420</v>
      </c>
      <c r="Q78">
        <v>1</v>
      </c>
      <c r="X78">
        <v>0.39</v>
      </c>
      <c r="Y78">
        <v>0</v>
      </c>
      <c r="Z78">
        <v>21.39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131</v>
      </c>
      <c r="AG78">
        <v>0.52649999999999997</v>
      </c>
      <c r="AH78">
        <v>2</v>
      </c>
      <c r="AI78">
        <v>92701280</v>
      </c>
      <c r="AJ78">
        <v>79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ROW(Source!A121)</f>
        <v>121</v>
      </c>
      <c r="B79">
        <v>92701292</v>
      </c>
      <c r="C79">
        <v>92701276</v>
      </c>
      <c r="D79">
        <v>89555077</v>
      </c>
      <c r="E79">
        <v>1</v>
      </c>
      <c r="F79">
        <v>1</v>
      </c>
      <c r="G79">
        <v>1</v>
      </c>
      <c r="H79">
        <v>3</v>
      </c>
      <c r="I79" t="s">
        <v>470</v>
      </c>
      <c r="J79" t="s">
        <v>471</v>
      </c>
      <c r="K79" t="s">
        <v>472</v>
      </c>
      <c r="L79">
        <v>1301</v>
      </c>
      <c r="N79">
        <v>1003</v>
      </c>
      <c r="O79" t="s">
        <v>187</v>
      </c>
      <c r="P79" t="s">
        <v>187</v>
      </c>
      <c r="Q79">
        <v>1</v>
      </c>
      <c r="X79">
        <v>15</v>
      </c>
      <c r="Y79">
        <v>40.94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3</v>
      </c>
      <c r="AG79">
        <v>15</v>
      </c>
      <c r="AH79">
        <v>2</v>
      </c>
      <c r="AI79">
        <v>92701281</v>
      </c>
      <c r="AJ79">
        <v>80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ROW(Source!A121)</f>
        <v>121</v>
      </c>
      <c r="B80">
        <v>92701293</v>
      </c>
      <c r="C80">
        <v>92701276</v>
      </c>
      <c r="D80">
        <v>89565002</v>
      </c>
      <c r="E80">
        <v>1</v>
      </c>
      <c r="F80">
        <v>1</v>
      </c>
      <c r="G80">
        <v>1</v>
      </c>
      <c r="H80">
        <v>3</v>
      </c>
      <c r="I80" t="s">
        <v>473</v>
      </c>
      <c r="J80" t="s">
        <v>474</v>
      </c>
      <c r="K80" t="s">
        <v>475</v>
      </c>
      <c r="L80">
        <v>1346</v>
      </c>
      <c r="N80">
        <v>1009</v>
      </c>
      <c r="O80" t="s">
        <v>223</v>
      </c>
      <c r="P80" t="s">
        <v>223</v>
      </c>
      <c r="Q80">
        <v>1</v>
      </c>
      <c r="X80">
        <v>3.3000000000000002E-2</v>
      </c>
      <c r="Y80">
        <v>329.28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 t="s">
        <v>3</v>
      </c>
      <c r="AG80">
        <v>3.3000000000000002E-2</v>
      </c>
      <c r="AH80">
        <v>2</v>
      </c>
      <c r="AI80">
        <v>92701282</v>
      </c>
      <c r="AJ80">
        <v>81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ROW(Source!A121)</f>
        <v>121</v>
      </c>
      <c r="B81">
        <v>92701294</v>
      </c>
      <c r="C81">
        <v>92701276</v>
      </c>
      <c r="D81">
        <v>89567368</v>
      </c>
      <c r="E81">
        <v>1</v>
      </c>
      <c r="F81">
        <v>1</v>
      </c>
      <c r="G81">
        <v>1</v>
      </c>
      <c r="H81">
        <v>3</v>
      </c>
      <c r="I81" t="s">
        <v>476</v>
      </c>
      <c r="J81" t="s">
        <v>477</v>
      </c>
      <c r="K81" t="s">
        <v>478</v>
      </c>
      <c r="L81">
        <v>1425</v>
      </c>
      <c r="N81">
        <v>1013</v>
      </c>
      <c r="O81" t="s">
        <v>21</v>
      </c>
      <c r="P81" t="s">
        <v>21</v>
      </c>
      <c r="Q81">
        <v>1</v>
      </c>
      <c r="X81">
        <v>0.3</v>
      </c>
      <c r="Y81">
        <v>237.35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 t="s">
        <v>3</v>
      </c>
      <c r="AG81">
        <v>0.3</v>
      </c>
      <c r="AH81">
        <v>2</v>
      </c>
      <c r="AI81">
        <v>92701283</v>
      </c>
      <c r="AJ81">
        <v>82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ROW(Source!A121)</f>
        <v>121</v>
      </c>
      <c r="B82">
        <v>92701295</v>
      </c>
      <c r="C82">
        <v>92701276</v>
      </c>
      <c r="D82">
        <v>89484147</v>
      </c>
      <c r="E82">
        <v>117</v>
      </c>
      <c r="F82">
        <v>1</v>
      </c>
      <c r="G82">
        <v>1</v>
      </c>
      <c r="H82">
        <v>3</v>
      </c>
      <c r="I82" t="s">
        <v>662</v>
      </c>
      <c r="J82" t="s">
        <v>3</v>
      </c>
      <c r="K82" t="s">
        <v>663</v>
      </c>
      <c r="L82">
        <v>1301</v>
      </c>
      <c r="N82">
        <v>1003</v>
      </c>
      <c r="O82" t="s">
        <v>187</v>
      </c>
      <c r="P82" t="s">
        <v>187</v>
      </c>
      <c r="Q82">
        <v>1</v>
      </c>
      <c r="X82">
        <v>11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t="s">
        <v>3</v>
      </c>
      <c r="AG82">
        <v>11</v>
      </c>
      <c r="AH82">
        <v>3</v>
      </c>
      <c r="AI82">
        <v>-1</v>
      </c>
      <c r="AJ82" t="s">
        <v>3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ROW(Source!A121)</f>
        <v>121</v>
      </c>
      <c r="B83">
        <v>92701296</v>
      </c>
      <c r="C83">
        <v>92701276</v>
      </c>
      <c r="D83">
        <v>89573077</v>
      </c>
      <c r="E83">
        <v>1</v>
      </c>
      <c r="F83">
        <v>1</v>
      </c>
      <c r="G83">
        <v>1</v>
      </c>
      <c r="H83">
        <v>3</v>
      </c>
      <c r="I83" t="s">
        <v>479</v>
      </c>
      <c r="J83" t="s">
        <v>480</v>
      </c>
      <c r="K83" t="s">
        <v>481</v>
      </c>
      <c r="L83">
        <v>1296</v>
      </c>
      <c r="N83">
        <v>1002</v>
      </c>
      <c r="O83" t="s">
        <v>192</v>
      </c>
      <c r="P83" t="s">
        <v>192</v>
      </c>
      <c r="Q83">
        <v>1</v>
      </c>
      <c r="X83">
        <v>0.14299999999999999</v>
      </c>
      <c r="Y83">
        <v>774.67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3</v>
      </c>
      <c r="AG83">
        <v>0.14299999999999999</v>
      </c>
      <c r="AH83">
        <v>2</v>
      </c>
      <c r="AI83">
        <v>92701285</v>
      </c>
      <c r="AJ83">
        <v>84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ROW(Source!A121)</f>
        <v>121</v>
      </c>
      <c r="B84">
        <v>92701297</v>
      </c>
      <c r="C84">
        <v>92701276</v>
      </c>
      <c r="D84">
        <v>89573437</v>
      </c>
      <c r="E84">
        <v>1</v>
      </c>
      <c r="F84">
        <v>1</v>
      </c>
      <c r="G84">
        <v>1</v>
      </c>
      <c r="H84">
        <v>3</v>
      </c>
      <c r="I84" t="s">
        <v>190</v>
      </c>
      <c r="J84" t="s">
        <v>193</v>
      </c>
      <c r="K84" t="s">
        <v>191</v>
      </c>
      <c r="L84">
        <v>1296</v>
      </c>
      <c r="N84">
        <v>1002</v>
      </c>
      <c r="O84" t="s">
        <v>192</v>
      </c>
      <c r="P84" t="s">
        <v>192</v>
      </c>
      <c r="Q84">
        <v>1</v>
      </c>
      <c r="X84">
        <v>0</v>
      </c>
      <c r="Y84">
        <v>1116.3599999999999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0</v>
      </c>
      <c r="AF84" t="s">
        <v>3</v>
      </c>
      <c r="AG84">
        <v>0</v>
      </c>
      <c r="AH84">
        <v>2</v>
      </c>
      <c r="AI84">
        <v>92701286</v>
      </c>
      <c r="AJ84">
        <v>85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ROW(Source!A121)</f>
        <v>121</v>
      </c>
      <c r="B85">
        <v>92701298</v>
      </c>
      <c r="C85">
        <v>92701276</v>
      </c>
      <c r="D85">
        <v>89573923</v>
      </c>
      <c r="E85">
        <v>1</v>
      </c>
      <c r="F85">
        <v>1</v>
      </c>
      <c r="G85">
        <v>1</v>
      </c>
      <c r="H85">
        <v>3</v>
      </c>
      <c r="I85" t="s">
        <v>482</v>
      </c>
      <c r="J85" t="s">
        <v>483</v>
      </c>
      <c r="K85" t="s">
        <v>484</v>
      </c>
      <c r="L85">
        <v>1296</v>
      </c>
      <c r="N85">
        <v>1002</v>
      </c>
      <c r="O85" t="s">
        <v>192</v>
      </c>
      <c r="P85" t="s">
        <v>192</v>
      </c>
      <c r="Q85">
        <v>1</v>
      </c>
      <c r="X85">
        <v>0.02</v>
      </c>
      <c r="Y85">
        <v>830.95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 t="s">
        <v>3</v>
      </c>
      <c r="AG85">
        <v>0.02</v>
      </c>
      <c r="AH85">
        <v>2</v>
      </c>
      <c r="AI85">
        <v>92701287</v>
      </c>
      <c r="AJ85">
        <v>86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ROW(Source!A124)</f>
        <v>124</v>
      </c>
      <c r="B86">
        <v>92701316</v>
      </c>
      <c r="C86">
        <v>92701312</v>
      </c>
      <c r="D86">
        <v>89480531</v>
      </c>
      <c r="E86">
        <v>117</v>
      </c>
      <c r="F86">
        <v>1</v>
      </c>
      <c r="G86">
        <v>1</v>
      </c>
      <c r="H86">
        <v>1</v>
      </c>
      <c r="I86" t="s">
        <v>413</v>
      </c>
      <c r="J86" t="s">
        <v>3</v>
      </c>
      <c r="K86" t="s">
        <v>414</v>
      </c>
      <c r="L86">
        <v>1191</v>
      </c>
      <c r="N86">
        <v>1013</v>
      </c>
      <c r="O86" t="s">
        <v>400</v>
      </c>
      <c r="P86" t="s">
        <v>400</v>
      </c>
      <c r="Q86">
        <v>1</v>
      </c>
      <c r="X86">
        <v>1.03</v>
      </c>
      <c r="Y86">
        <v>0</v>
      </c>
      <c r="Z86">
        <v>0</v>
      </c>
      <c r="AA86">
        <v>0</v>
      </c>
      <c r="AB86">
        <v>743.6</v>
      </c>
      <c r="AC86">
        <v>0</v>
      </c>
      <c r="AD86">
        <v>1</v>
      </c>
      <c r="AE86">
        <v>1</v>
      </c>
      <c r="AF86" t="s">
        <v>202</v>
      </c>
      <c r="AG86">
        <v>0.309</v>
      </c>
      <c r="AH86">
        <v>2</v>
      </c>
      <c r="AI86">
        <v>92701313</v>
      </c>
      <c r="AJ86">
        <v>87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ROW(Source!A124)</f>
        <v>124</v>
      </c>
      <c r="B87">
        <v>92701317</v>
      </c>
      <c r="C87">
        <v>92701312</v>
      </c>
      <c r="D87">
        <v>89552685</v>
      </c>
      <c r="E87">
        <v>1</v>
      </c>
      <c r="F87">
        <v>1</v>
      </c>
      <c r="G87">
        <v>1</v>
      </c>
      <c r="H87">
        <v>3</v>
      </c>
      <c r="I87" t="s">
        <v>422</v>
      </c>
      <c r="J87" t="s">
        <v>423</v>
      </c>
      <c r="K87" t="s">
        <v>424</v>
      </c>
      <c r="L87">
        <v>1346</v>
      </c>
      <c r="N87">
        <v>1009</v>
      </c>
      <c r="O87" t="s">
        <v>223</v>
      </c>
      <c r="P87" t="s">
        <v>223</v>
      </c>
      <c r="Q87">
        <v>1</v>
      </c>
      <c r="X87">
        <v>4.2000000000000003E-2</v>
      </c>
      <c r="Y87">
        <v>137.59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201</v>
      </c>
      <c r="AG87">
        <v>0</v>
      </c>
      <c r="AH87">
        <v>2</v>
      </c>
      <c r="AI87">
        <v>92701314</v>
      </c>
      <c r="AJ87">
        <v>88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ROW(Source!A124)</f>
        <v>124</v>
      </c>
      <c r="B88">
        <v>92701318</v>
      </c>
      <c r="C88">
        <v>92701312</v>
      </c>
      <c r="D88">
        <v>89486529</v>
      </c>
      <c r="E88">
        <v>117</v>
      </c>
      <c r="F88">
        <v>1</v>
      </c>
      <c r="G88">
        <v>1</v>
      </c>
      <c r="H88">
        <v>3</v>
      </c>
      <c r="I88" t="s">
        <v>139</v>
      </c>
      <c r="J88" t="s">
        <v>3</v>
      </c>
      <c r="K88" t="s">
        <v>140</v>
      </c>
      <c r="L88">
        <v>3277935</v>
      </c>
      <c r="N88">
        <v>1013</v>
      </c>
      <c r="O88" t="s">
        <v>141</v>
      </c>
      <c r="P88" t="s">
        <v>141</v>
      </c>
      <c r="Q88">
        <v>1</v>
      </c>
      <c r="X88">
        <v>2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 t="s">
        <v>201</v>
      </c>
      <c r="AG88">
        <v>0</v>
      </c>
      <c r="AH88">
        <v>2</v>
      </c>
      <c r="AI88">
        <v>92701315</v>
      </c>
      <c r="AJ88">
        <v>89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ROW(Source!A126)</f>
        <v>126</v>
      </c>
      <c r="B89">
        <v>92701357</v>
      </c>
      <c r="C89">
        <v>92701330</v>
      </c>
      <c r="D89">
        <v>89480535</v>
      </c>
      <c r="E89">
        <v>117</v>
      </c>
      <c r="F89">
        <v>1</v>
      </c>
      <c r="G89">
        <v>1</v>
      </c>
      <c r="H89">
        <v>1</v>
      </c>
      <c r="I89" t="s">
        <v>485</v>
      </c>
      <c r="J89" t="s">
        <v>3</v>
      </c>
      <c r="K89" t="s">
        <v>486</v>
      </c>
      <c r="L89">
        <v>1191</v>
      </c>
      <c r="N89">
        <v>1013</v>
      </c>
      <c r="O89" t="s">
        <v>400</v>
      </c>
      <c r="P89" t="s">
        <v>400</v>
      </c>
      <c r="Q89">
        <v>1</v>
      </c>
      <c r="X89">
        <v>83</v>
      </c>
      <c r="Y89">
        <v>0</v>
      </c>
      <c r="Z89">
        <v>0</v>
      </c>
      <c r="AA89">
        <v>0</v>
      </c>
      <c r="AB89">
        <v>765.15</v>
      </c>
      <c r="AC89">
        <v>0</v>
      </c>
      <c r="AD89">
        <v>1</v>
      </c>
      <c r="AE89">
        <v>1</v>
      </c>
      <c r="AF89" t="s">
        <v>3</v>
      </c>
      <c r="AG89">
        <v>83</v>
      </c>
      <c r="AH89">
        <v>2</v>
      </c>
      <c r="AI89">
        <v>92701331</v>
      </c>
      <c r="AJ89">
        <v>90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ROW(Source!A126)</f>
        <v>126</v>
      </c>
      <c r="B90">
        <v>92701358</v>
      </c>
      <c r="C90">
        <v>92701330</v>
      </c>
      <c r="D90">
        <v>89480695</v>
      </c>
      <c r="E90">
        <v>117</v>
      </c>
      <c r="F90">
        <v>1</v>
      </c>
      <c r="G90">
        <v>1</v>
      </c>
      <c r="H90">
        <v>1</v>
      </c>
      <c r="I90" t="s">
        <v>415</v>
      </c>
      <c r="J90" t="s">
        <v>3</v>
      </c>
      <c r="K90" t="s">
        <v>416</v>
      </c>
      <c r="L90">
        <v>1191</v>
      </c>
      <c r="N90">
        <v>1013</v>
      </c>
      <c r="O90" t="s">
        <v>400</v>
      </c>
      <c r="P90" t="s">
        <v>400</v>
      </c>
      <c r="Q90">
        <v>1</v>
      </c>
      <c r="X90">
        <v>0.5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2</v>
      </c>
      <c r="AF90" t="s">
        <v>3</v>
      </c>
      <c r="AG90">
        <v>0.5</v>
      </c>
      <c r="AH90">
        <v>2</v>
      </c>
      <c r="AI90">
        <v>92701332</v>
      </c>
      <c r="AJ90">
        <v>91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ROW(Source!A126)</f>
        <v>126</v>
      </c>
      <c r="B91">
        <v>92701359</v>
      </c>
      <c r="C91">
        <v>92701330</v>
      </c>
      <c r="D91">
        <v>89487167</v>
      </c>
      <c r="E91">
        <v>1</v>
      </c>
      <c r="F91">
        <v>1</v>
      </c>
      <c r="G91">
        <v>1</v>
      </c>
      <c r="H91">
        <v>2</v>
      </c>
      <c r="I91" t="s">
        <v>487</v>
      </c>
      <c r="J91" t="s">
        <v>488</v>
      </c>
      <c r="K91" t="s">
        <v>489</v>
      </c>
      <c r="L91">
        <v>1368</v>
      </c>
      <c r="N91">
        <v>1011</v>
      </c>
      <c r="O91" t="s">
        <v>420</v>
      </c>
      <c r="P91" t="s">
        <v>420</v>
      </c>
      <c r="Q91">
        <v>1</v>
      </c>
      <c r="X91">
        <v>0.12</v>
      </c>
      <c r="Y91">
        <v>0</v>
      </c>
      <c r="Z91">
        <v>1689.57</v>
      </c>
      <c r="AA91">
        <v>829.81</v>
      </c>
      <c r="AB91">
        <v>0</v>
      </c>
      <c r="AC91">
        <v>0</v>
      </c>
      <c r="AD91">
        <v>1</v>
      </c>
      <c r="AE91">
        <v>0</v>
      </c>
      <c r="AF91" t="s">
        <v>3</v>
      </c>
      <c r="AG91">
        <v>0.12</v>
      </c>
      <c r="AH91">
        <v>2</v>
      </c>
      <c r="AI91">
        <v>92701333</v>
      </c>
      <c r="AJ91">
        <v>92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ROW(Source!A126)</f>
        <v>126</v>
      </c>
      <c r="B92">
        <v>92701360</v>
      </c>
      <c r="C92">
        <v>92701330</v>
      </c>
      <c r="D92">
        <v>89487214</v>
      </c>
      <c r="E92">
        <v>1</v>
      </c>
      <c r="F92">
        <v>1</v>
      </c>
      <c r="G92">
        <v>1</v>
      </c>
      <c r="H92">
        <v>2</v>
      </c>
      <c r="I92" t="s">
        <v>491</v>
      </c>
      <c r="J92" t="s">
        <v>492</v>
      </c>
      <c r="K92" t="s">
        <v>493</v>
      </c>
      <c r="L92">
        <v>1368</v>
      </c>
      <c r="N92">
        <v>1011</v>
      </c>
      <c r="O92" t="s">
        <v>420</v>
      </c>
      <c r="P92" t="s">
        <v>420</v>
      </c>
      <c r="Q92">
        <v>1</v>
      </c>
      <c r="X92">
        <v>0.19</v>
      </c>
      <c r="Y92">
        <v>0</v>
      </c>
      <c r="Z92">
        <v>2067.73</v>
      </c>
      <c r="AA92">
        <v>1799.72</v>
      </c>
      <c r="AB92">
        <v>0</v>
      </c>
      <c r="AC92">
        <v>0</v>
      </c>
      <c r="AD92">
        <v>1</v>
      </c>
      <c r="AE92">
        <v>0</v>
      </c>
      <c r="AF92" t="s">
        <v>3</v>
      </c>
      <c r="AG92">
        <v>0.19</v>
      </c>
      <c r="AH92">
        <v>2</v>
      </c>
      <c r="AI92">
        <v>92701334</v>
      </c>
      <c r="AJ92">
        <v>93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ROW(Source!A126)</f>
        <v>126</v>
      </c>
      <c r="B93">
        <v>92701361</v>
      </c>
      <c r="C93">
        <v>92701330</v>
      </c>
      <c r="D93">
        <v>89487325</v>
      </c>
      <c r="E93">
        <v>1</v>
      </c>
      <c r="F93">
        <v>1</v>
      </c>
      <c r="G93">
        <v>1</v>
      </c>
      <c r="H93">
        <v>2</v>
      </c>
      <c r="I93" t="s">
        <v>495</v>
      </c>
      <c r="J93" t="s">
        <v>496</v>
      </c>
      <c r="K93" t="s">
        <v>497</v>
      </c>
      <c r="L93">
        <v>1368</v>
      </c>
      <c r="N93">
        <v>1011</v>
      </c>
      <c r="O93" t="s">
        <v>420</v>
      </c>
      <c r="P93" t="s">
        <v>420</v>
      </c>
      <c r="Q93">
        <v>1</v>
      </c>
      <c r="X93">
        <v>1.87</v>
      </c>
      <c r="Y93">
        <v>0</v>
      </c>
      <c r="Z93">
        <v>13.44</v>
      </c>
      <c r="AA93">
        <v>0</v>
      </c>
      <c r="AB93">
        <v>0</v>
      </c>
      <c r="AC93">
        <v>0</v>
      </c>
      <c r="AD93">
        <v>1</v>
      </c>
      <c r="AE93">
        <v>0</v>
      </c>
      <c r="AF93" t="s">
        <v>3</v>
      </c>
      <c r="AG93">
        <v>1.87</v>
      </c>
      <c r="AH93">
        <v>2</v>
      </c>
      <c r="AI93">
        <v>92701335</v>
      </c>
      <c r="AJ93">
        <v>94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ROW(Source!A126)</f>
        <v>126</v>
      </c>
      <c r="B94">
        <v>92701362</v>
      </c>
      <c r="C94">
        <v>92701330</v>
      </c>
      <c r="D94">
        <v>89487676</v>
      </c>
      <c r="E94">
        <v>1</v>
      </c>
      <c r="F94">
        <v>1</v>
      </c>
      <c r="G94">
        <v>1</v>
      </c>
      <c r="H94">
        <v>2</v>
      </c>
      <c r="I94" t="s">
        <v>498</v>
      </c>
      <c r="J94" t="s">
        <v>499</v>
      </c>
      <c r="K94" t="s">
        <v>500</v>
      </c>
      <c r="L94">
        <v>1368</v>
      </c>
      <c r="N94">
        <v>1011</v>
      </c>
      <c r="O94" t="s">
        <v>420</v>
      </c>
      <c r="P94" t="s">
        <v>420</v>
      </c>
      <c r="Q94">
        <v>1</v>
      </c>
      <c r="X94">
        <v>0.19</v>
      </c>
      <c r="Y94">
        <v>0</v>
      </c>
      <c r="Z94">
        <v>216.82</v>
      </c>
      <c r="AA94">
        <v>0</v>
      </c>
      <c r="AB94">
        <v>0</v>
      </c>
      <c r="AC94">
        <v>0</v>
      </c>
      <c r="AD94">
        <v>1</v>
      </c>
      <c r="AE94">
        <v>0</v>
      </c>
      <c r="AF94" t="s">
        <v>3</v>
      </c>
      <c r="AG94">
        <v>0.19</v>
      </c>
      <c r="AH94">
        <v>2</v>
      </c>
      <c r="AI94">
        <v>92701336</v>
      </c>
      <c r="AJ94">
        <v>95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ROW(Source!A126)</f>
        <v>126</v>
      </c>
      <c r="B95">
        <v>92701363</v>
      </c>
      <c r="C95">
        <v>92701330</v>
      </c>
      <c r="D95">
        <v>89488201</v>
      </c>
      <c r="E95">
        <v>1</v>
      </c>
      <c r="F95">
        <v>1</v>
      </c>
      <c r="G95">
        <v>1</v>
      </c>
      <c r="H95">
        <v>2</v>
      </c>
      <c r="I95" t="s">
        <v>501</v>
      </c>
      <c r="J95" t="s">
        <v>502</v>
      </c>
      <c r="K95" t="s">
        <v>503</v>
      </c>
      <c r="L95">
        <v>1368</v>
      </c>
      <c r="N95">
        <v>1011</v>
      </c>
      <c r="O95" t="s">
        <v>420</v>
      </c>
      <c r="P95" t="s">
        <v>420</v>
      </c>
      <c r="Q95">
        <v>1</v>
      </c>
      <c r="X95">
        <v>1.08</v>
      </c>
      <c r="Y95">
        <v>0</v>
      </c>
      <c r="Z95">
        <v>56.63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1.08</v>
      </c>
      <c r="AH95">
        <v>2</v>
      </c>
      <c r="AI95">
        <v>92701337</v>
      </c>
      <c r="AJ95">
        <v>96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ROW(Source!A126)</f>
        <v>126</v>
      </c>
      <c r="B96">
        <v>92701364</v>
      </c>
      <c r="C96">
        <v>92701330</v>
      </c>
      <c r="D96">
        <v>89488212</v>
      </c>
      <c r="E96">
        <v>1</v>
      </c>
      <c r="F96">
        <v>1</v>
      </c>
      <c r="G96">
        <v>1</v>
      </c>
      <c r="H96">
        <v>2</v>
      </c>
      <c r="I96" t="s">
        <v>504</v>
      </c>
      <c r="J96" t="s">
        <v>505</v>
      </c>
      <c r="K96" t="s">
        <v>506</v>
      </c>
      <c r="L96">
        <v>1368</v>
      </c>
      <c r="N96">
        <v>1011</v>
      </c>
      <c r="O96" t="s">
        <v>420</v>
      </c>
      <c r="P96" t="s">
        <v>420</v>
      </c>
      <c r="Q96">
        <v>1</v>
      </c>
      <c r="X96">
        <v>0.65</v>
      </c>
      <c r="Y96">
        <v>0</v>
      </c>
      <c r="Z96">
        <v>100.5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0.65</v>
      </c>
      <c r="AH96">
        <v>2</v>
      </c>
      <c r="AI96">
        <v>92701338</v>
      </c>
      <c r="AJ96">
        <v>97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ROW(Source!A126)</f>
        <v>126</v>
      </c>
      <c r="B97">
        <v>92701365</v>
      </c>
      <c r="C97">
        <v>92701330</v>
      </c>
      <c r="D97">
        <v>89488222</v>
      </c>
      <c r="E97">
        <v>1</v>
      </c>
      <c r="F97">
        <v>1</v>
      </c>
      <c r="G97">
        <v>1</v>
      </c>
      <c r="H97">
        <v>2</v>
      </c>
      <c r="I97" t="s">
        <v>507</v>
      </c>
      <c r="J97" t="s">
        <v>508</v>
      </c>
      <c r="K97" t="s">
        <v>509</v>
      </c>
      <c r="L97">
        <v>1368</v>
      </c>
      <c r="N97">
        <v>1011</v>
      </c>
      <c r="O97" t="s">
        <v>420</v>
      </c>
      <c r="P97" t="s">
        <v>420</v>
      </c>
      <c r="Q97">
        <v>1</v>
      </c>
      <c r="X97">
        <v>14.8</v>
      </c>
      <c r="Y97">
        <v>0</v>
      </c>
      <c r="Z97">
        <v>8.2799999999999994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3</v>
      </c>
      <c r="AG97">
        <v>14.8</v>
      </c>
      <c r="AH97">
        <v>2</v>
      </c>
      <c r="AI97">
        <v>92701339</v>
      </c>
      <c r="AJ97">
        <v>98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ROW(Source!A126)</f>
        <v>126</v>
      </c>
      <c r="B98">
        <v>92701366</v>
      </c>
      <c r="C98">
        <v>92701330</v>
      </c>
      <c r="D98">
        <v>89488275</v>
      </c>
      <c r="E98">
        <v>1</v>
      </c>
      <c r="F98">
        <v>1</v>
      </c>
      <c r="G98">
        <v>1</v>
      </c>
      <c r="H98">
        <v>2</v>
      </c>
      <c r="I98" t="s">
        <v>454</v>
      </c>
      <c r="J98" t="s">
        <v>455</v>
      </c>
      <c r="K98" t="s">
        <v>456</v>
      </c>
      <c r="L98">
        <v>1368</v>
      </c>
      <c r="N98">
        <v>1011</v>
      </c>
      <c r="O98" t="s">
        <v>420</v>
      </c>
      <c r="P98" t="s">
        <v>420</v>
      </c>
      <c r="Q98">
        <v>1</v>
      </c>
      <c r="X98">
        <v>6.87</v>
      </c>
      <c r="Y98">
        <v>0</v>
      </c>
      <c r="Z98">
        <v>32.26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3</v>
      </c>
      <c r="AG98">
        <v>6.87</v>
      </c>
      <c r="AH98">
        <v>2</v>
      </c>
      <c r="AI98">
        <v>92701340</v>
      </c>
      <c r="AJ98">
        <v>99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ROW(Source!A126)</f>
        <v>126</v>
      </c>
      <c r="B99">
        <v>92701367</v>
      </c>
      <c r="C99">
        <v>92701330</v>
      </c>
      <c r="D99">
        <v>89552590</v>
      </c>
      <c r="E99">
        <v>1</v>
      </c>
      <c r="F99">
        <v>1</v>
      </c>
      <c r="G99">
        <v>1</v>
      </c>
      <c r="H99">
        <v>3</v>
      </c>
      <c r="I99" t="s">
        <v>510</v>
      </c>
      <c r="J99" t="s">
        <v>511</v>
      </c>
      <c r="K99" t="s">
        <v>512</v>
      </c>
      <c r="L99">
        <v>1348</v>
      </c>
      <c r="N99">
        <v>1009</v>
      </c>
      <c r="O99" t="s">
        <v>125</v>
      </c>
      <c r="P99" t="s">
        <v>125</v>
      </c>
      <c r="Q99">
        <v>1000</v>
      </c>
      <c r="X99">
        <v>9.5999999999999992E-3</v>
      </c>
      <c r="Y99">
        <v>300920.5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3</v>
      </c>
      <c r="AG99">
        <v>9.5999999999999992E-3</v>
      </c>
      <c r="AH99">
        <v>2</v>
      </c>
      <c r="AI99">
        <v>92701341</v>
      </c>
      <c r="AJ99">
        <v>100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ROW(Source!A126)</f>
        <v>126</v>
      </c>
      <c r="B100">
        <v>92701368</v>
      </c>
      <c r="C100">
        <v>92701330</v>
      </c>
      <c r="D100">
        <v>89552607</v>
      </c>
      <c r="E100">
        <v>1</v>
      </c>
      <c r="F100">
        <v>1</v>
      </c>
      <c r="G100">
        <v>1</v>
      </c>
      <c r="H100">
        <v>3</v>
      </c>
      <c r="I100" t="s">
        <v>513</v>
      </c>
      <c r="J100" t="s">
        <v>514</v>
      </c>
      <c r="K100" t="s">
        <v>515</v>
      </c>
      <c r="L100">
        <v>1348</v>
      </c>
      <c r="N100">
        <v>1009</v>
      </c>
      <c r="O100" t="s">
        <v>125</v>
      </c>
      <c r="P100" t="s">
        <v>125</v>
      </c>
      <c r="Q100">
        <v>1000</v>
      </c>
      <c r="X100">
        <v>3.4799999999999998E-2</v>
      </c>
      <c r="Y100">
        <v>46285.25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 t="s">
        <v>3</v>
      </c>
      <c r="AG100">
        <v>3.4799999999999998E-2</v>
      </c>
      <c r="AH100">
        <v>2</v>
      </c>
      <c r="AI100">
        <v>92701342</v>
      </c>
      <c r="AJ100">
        <v>101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ROW(Source!A126)</f>
        <v>126</v>
      </c>
      <c r="B101">
        <v>92701369</v>
      </c>
      <c r="C101">
        <v>92701330</v>
      </c>
      <c r="D101">
        <v>89552851</v>
      </c>
      <c r="E101">
        <v>1</v>
      </c>
      <c r="F101">
        <v>1</v>
      </c>
      <c r="G101">
        <v>1</v>
      </c>
      <c r="H101">
        <v>3</v>
      </c>
      <c r="I101" t="s">
        <v>516</v>
      </c>
      <c r="J101" t="s">
        <v>517</v>
      </c>
      <c r="K101" t="s">
        <v>518</v>
      </c>
      <c r="L101">
        <v>1339</v>
      </c>
      <c r="N101">
        <v>1007</v>
      </c>
      <c r="O101" t="s">
        <v>113</v>
      </c>
      <c r="P101" t="s">
        <v>113</v>
      </c>
      <c r="Q101">
        <v>1</v>
      </c>
      <c r="X101">
        <v>5.8000000000000003E-2</v>
      </c>
      <c r="Y101">
        <v>114.64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 t="s">
        <v>3</v>
      </c>
      <c r="AG101">
        <v>5.8000000000000003E-2</v>
      </c>
      <c r="AH101">
        <v>2</v>
      </c>
      <c r="AI101">
        <v>92701343</v>
      </c>
      <c r="AJ101">
        <v>102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ROW(Source!A126)</f>
        <v>126</v>
      </c>
      <c r="B102">
        <v>92701370</v>
      </c>
      <c r="C102">
        <v>92701330</v>
      </c>
      <c r="D102">
        <v>89552855</v>
      </c>
      <c r="E102">
        <v>1</v>
      </c>
      <c r="F102">
        <v>1</v>
      </c>
      <c r="G102">
        <v>1</v>
      </c>
      <c r="H102">
        <v>3</v>
      </c>
      <c r="I102" t="s">
        <v>519</v>
      </c>
      <c r="J102" t="s">
        <v>520</v>
      </c>
      <c r="K102" t="s">
        <v>521</v>
      </c>
      <c r="L102">
        <v>1346</v>
      </c>
      <c r="N102">
        <v>1009</v>
      </c>
      <c r="O102" t="s">
        <v>223</v>
      </c>
      <c r="P102" t="s">
        <v>223</v>
      </c>
      <c r="Q102">
        <v>1</v>
      </c>
      <c r="X102">
        <v>1.7000000000000001E-2</v>
      </c>
      <c r="Y102">
        <v>41.38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1.7000000000000001E-2</v>
      </c>
      <c r="AH102">
        <v>2</v>
      </c>
      <c r="AI102">
        <v>92701344</v>
      </c>
      <c r="AJ102">
        <v>103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ROW(Source!A126)</f>
        <v>126</v>
      </c>
      <c r="B103">
        <v>92701371</v>
      </c>
      <c r="C103">
        <v>92701330</v>
      </c>
      <c r="D103">
        <v>89552902</v>
      </c>
      <c r="E103">
        <v>1</v>
      </c>
      <c r="F103">
        <v>1</v>
      </c>
      <c r="G103">
        <v>1</v>
      </c>
      <c r="H103">
        <v>3</v>
      </c>
      <c r="I103" t="s">
        <v>522</v>
      </c>
      <c r="J103" t="s">
        <v>523</v>
      </c>
      <c r="K103" t="s">
        <v>524</v>
      </c>
      <c r="L103">
        <v>1346</v>
      </c>
      <c r="N103">
        <v>1009</v>
      </c>
      <c r="O103" t="s">
        <v>223</v>
      </c>
      <c r="P103" t="s">
        <v>223</v>
      </c>
      <c r="Q103">
        <v>1</v>
      </c>
      <c r="X103">
        <v>0.2</v>
      </c>
      <c r="Y103">
        <v>116.89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 t="s">
        <v>3</v>
      </c>
      <c r="AG103">
        <v>0.2</v>
      </c>
      <c r="AH103">
        <v>2</v>
      </c>
      <c r="AI103">
        <v>92701345</v>
      </c>
      <c r="AJ103">
        <v>104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ROW(Source!A126)</f>
        <v>126</v>
      </c>
      <c r="B104">
        <v>92701372</v>
      </c>
      <c r="C104">
        <v>92701330</v>
      </c>
      <c r="D104">
        <v>89554847</v>
      </c>
      <c r="E104">
        <v>1</v>
      </c>
      <c r="F104">
        <v>1</v>
      </c>
      <c r="G104">
        <v>1</v>
      </c>
      <c r="H104">
        <v>3</v>
      </c>
      <c r="I104" t="s">
        <v>525</v>
      </c>
      <c r="J104" t="s">
        <v>526</v>
      </c>
      <c r="K104" t="s">
        <v>527</v>
      </c>
      <c r="L104">
        <v>1383</v>
      </c>
      <c r="N104">
        <v>1013</v>
      </c>
      <c r="O104" t="s">
        <v>528</v>
      </c>
      <c r="P104" t="s">
        <v>528</v>
      </c>
      <c r="Q104">
        <v>1</v>
      </c>
      <c r="X104">
        <v>26.064</v>
      </c>
      <c r="Y104">
        <v>6.78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 t="s">
        <v>3</v>
      </c>
      <c r="AG104">
        <v>26.064</v>
      </c>
      <c r="AH104">
        <v>2</v>
      </c>
      <c r="AI104">
        <v>92701346</v>
      </c>
      <c r="AJ104">
        <v>105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ROW(Source!A126)</f>
        <v>126</v>
      </c>
      <c r="B105">
        <v>92701373</v>
      </c>
      <c r="C105">
        <v>92701330</v>
      </c>
      <c r="D105">
        <v>89555332</v>
      </c>
      <c r="E105">
        <v>1</v>
      </c>
      <c r="F105">
        <v>1</v>
      </c>
      <c r="G105">
        <v>1</v>
      </c>
      <c r="H105">
        <v>3</v>
      </c>
      <c r="I105" t="s">
        <v>529</v>
      </c>
      <c r="J105" t="s">
        <v>530</v>
      </c>
      <c r="K105" t="s">
        <v>531</v>
      </c>
      <c r="L105">
        <v>1348</v>
      </c>
      <c r="N105">
        <v>1009</v>
      </c>
      <c r="O105" t="s">
        <v>125</v>
      </c>
      <c r="P105" t="s">
        <v>125</v>
      </c>
      <c r="Q105">
        <v>1000</v>
      </c>
      <c r="X105">
        <v>1.1999999999999999E-3</v>
      </c>
      <c r="Y105">
        <v>3616.92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1.1999999999999999E-3</v>
      </c>
      <c r="AH105">
        <v>2</v>
      </c>
      <c r="AI105">
        <v>92701347</v>
      </c>
      <c r="AJ105">
        <v>106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ROW(Source!A126)</f>
        <v>126</v>
      </c>
      <c r="B106">
        <v>92701374</v>
      </c>
      <c r="C106">
        <v>92701330</v>
      </c>
      <c r="D106">
        <v>89555564</v>
      </c>
      <c r="E106">
        <v>1</v>
      </c>
      <c r="F106">
        <v>1</v>
      </c>
      <c r="G106">
        <v>1</v>
      </c>
      <c r="H106">
        <v>3</v>
      </c>
      <c r="I106" t="s">
        <v>532</v>
      </c>
      <c r="J106" t="s">
        <v>533</v>
      </c>
      <c r="K106" t="s">
        <v>534</v>
      </c>
      <c r="L106">
        <v>1346</v>
      </c>
      <c r="N106">
        <v>1009</v>
      </c>
      <c r="O106" t="s">
        <v>223</v>
      </c>
      <c r="P106" t="s">
        <v>223</v>
      </c>
      <c r="Q106">
        <v>1</v>
      </c>
      <c r="X106">
        <v>0.01</v>
      </c>
      <c r="Y106">
        <v>147.38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3</v>
      </c>
      <c r="AG106">
        <v>0.01</v>
      </c>
      <c r="AH106">
        <v>2</v>
      </c>
      <c r="AI106">
        <v>92701348</v>
      </c>
      <c r="AJ106">
        <v>107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ROW(Source!A126)</f>
        <v>126</v>
      </c>
      <c r="B107">
        <v>92701375</v>
      </c>
      <c r="C107">
        <v>92701330</v>
      </c>
      <c r="D107">
        <v>89555589</v>
      </c>
      <c r="E107">
        <v>1</v>
      </c>
      <c r="F107">
        <v>1</v>
      </c>
      <c r="G107">
        <v>1</v>
      </c>
      <c r="H107">
        <v>3</v>
      </c>
      <c r="I107" t="s">
        <v>535</v>
      </c>
      <c r="J107" t="s">
        <v>536</v>
      </c>
      <c r="K107" t="s">
        <v>537</v>
      </c>
      <c r="L107">
        <v>1346</v>
      </c>
      <c r="N107">
        <v>1009</v>
      </c>
      <c r="O107" t="s">
        <v>223</v>
      </c>
      <c r="P107" t="s">
        <v>223</v>
      </c>
      <c r="Q107">
        <v>1</v>
      </c>
      <c r="X107">
        <v>0.71</v>
      </c>
      <c r="Y107">
        <v>148.86000000000001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 t="s">
        <v>3</v>
      </c>
      <c r="AG107">
        <v>0.71</v>
      </c>
      <c r="AH107">
        <v>2</v>
      </c>
      <c r="AI107">
        <v>92701349</v>
      </c>
      <c r="AJ107">
        <v>108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ROW(Source!A126)</f>
        <v>126</v>
      </c>
      <c r="B108">
        <v>92701376</v>
      </c>
      <c r="C108">
        <v>92701330</v>
      </c>
      <c r="D108">
        <v>89555591</v>
      </c>
      <c r="E108">
        <v>1</v>
      </c>
      <c r="F108">
        <v>1</v>
      </c>
      <c r="G108">
        <v>1</v>
      </c>
      <c r="H108">
        <v>3</v>
      </c>
      <c r="I108" t="s">
        <v>538</v>
      </c>
      <c r="J108" t="s">
        <v>539</v>
      </c>
      <c r="K108" t="s">
        <v>540</v>
      </c>
      <c r="L108">
        <v>1346</v>
      </c>
      <c r="N108">
        <v>1009</v>
      </c>
      <c r="O108" t="s">
        <v>223</v>
      </c>
      <c r="P108" t="s">
        <v>223</v>
      </c>
      <c r="Q108">
        <v>1</v>
      </c>
      <c r="X108">
        <v>3.6</v>
      </c>
      <c r="Y108">
        <v>222.08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 t="s">
        <v>3</v>
      </c>
      <c r="AG108">
        <v>3.6</v>
      </c>
      <c r="AH108">
        <v>2</v>
      </c>
      <c r="AI108">
        <v>92701350</v>
      </c>
      <c r="AJ108">
        <v>109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ROW(Source!A126)</f>
        <v>126</v>
      </c>
      <c r="B109">
        <v>92701377</v>
      </c>
      <c r="C109">
        <v>92701330</v>
      </c>
      <c r="D109">
        <v>89557501</v>
      </c>
      <c r="E109">
        <v>1</v>
      </c>
      <c r="F109">
        <v>1</v>
      </c>
      <c r="G109">
        <v>1</v>
      </c>
      <c r="H109">
        <v>3</v>
      </c>
      <c r="I109" t="s">
        <v>541</v>
      </c>
      <c r="J109" t="s">
        <v>542</v>
      </c>
      <c r="K109" t="s">
        <v>543</v>
      </c>
      <c r="L109">
        <v>1327</v>
      </c>
      <c r="N109">
        <v>1005</v>
      </c>
      <c r="O109" t="s">
        <v>544</v>
      </c>
      <c r="P109" t="s">
        <v>544</v>
      </c>
      <c r="Q109">
        <v>1</v>
      </c>
      <c r="X109">
        <v>0.32</v>
      </c>
      <c r="Y109">
        <v>15.74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0.32</v>
      </c>
      <c r="AH109">
        <v>2</v>
      </c>
      <c r="AI109">
        <v>92701351</v>
      </c>
      <c r="AJ109">
        <v>110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ROW(Source!A126)</f>
        <v>126</v>
      </c>
      <c r="B110">
        <v>92701378</v>
      </c>
      <c r="C110">
        <v>92701330</v>
      </c>
      <c r="D110">
        <v>89561557</v>
      </c>
      <c r="E110">
        <v>1</v>
      </c>
      <c r="F110">
        <v>1</v>
      </c>
      <c r="G110">
        <v>1</v>
      </c>
      <c r="H110">
        <v>3</v>
      </c>
      <c r="I110" t="s">
        <v>545</v>
      </c>
      <c r="J110" t="s">
        <v>546</v>
      </c>
      <c r="K110" t="s">
        <v>547</v>
      </c>
      <c r="L110">
        <v>1348</v>
      </c>
      <c r="N110">
        <v>1009</v>
      </c>
      <c r="O110" t="s">
        <v>125</v>
      </c>
      <c r="P110" t="s">
        <v>125</v>
      </c>
      <c r="Q110">
        <v>1000</v>
      </c>
      <c r="X110">
        <v>0.02</v>
      </c>
      <c r="Y110">
        <v>105278.81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3</v>
      </c>
      <c r="AG110">
        <v>0.02</v>
      </c>
      <c r="AH110">
        <v>2</v>
      </c>
      <c r="AI110">
        <v>92701352</v>
      </c>
      <c r="AJ110">
        <v>111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ROW(Source!A126)</f>
        <v>126</v>
      </c>
      <c r="B111">
        <v>92701379</v>
      </c>
      <c r="C111">
        <v>92701330</v>
      </c>
      <c r="D111">
        <v>89563536</v>
      </c>
      <c r="E111">
        <v>1</v>
      </c>
      <c r="F111">
        <v>1</v>
      </c>
      <c r="G111">
        <v>1</v>
      </c>
      <c r="H111">
        <v>3</v>
      </c>
      <c r="I111" t="s">
        <v>548</v>
      </c>
      <c r="J111" t="s">
        <v>549</v>
      </c>
      <c r="K111" t="s">
        <v>550</v>
      </c>
      <c r="L111">
        <v>1346</v>
      </c>
      <c r="N111">
        <v>1009</v>
      </c>
      <c r="O111" t="s">
        <v>223</v>
      </c>
      <c r="P111" t="s">
        <v>223</v>
      </c>
      <c r="Q111">
        <v>1</v>
      </c>
      <c r="X111">
        <v>1.2E-2</v>
      </c>
      <c r="Y111">
        <v>106.66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3</v>
      </c>
      <c r="AG111">
        <v>1.2E-2</v>
      </c>
      <c r="AH111">
        <v>2</v>
      </c>
      <c r="AI111">
        <v>92701353</v>
      </c>
      <c r="AJ111">
        <v>112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ROW(Source!A126)</f>
        <v>126</v>
      </c>
      <c r="B112">
        <v>92701380</v>
      </c>
      <c r="C112">
        <v>92701330</v>
      </c>
      <c r="D112">
        <v>89573561</v>
      </c>
      <c r="E112">
        <v>1</v>
      </c>
      <c r="F112">
        <v>1</v>
      </c>
      <c r="G112">
        <v>1</v>
      </c>
      <c r="H112">
        <v>3</v>
      </c>
      <c r="I112" t="s">
        <v>551</v>
      </c>
      <c r="J112" t="s">
        <v>552</v>
      </c>
      <c r="K112" t="s">
        <v>553</v>
      </c>
      <c r="L112">
        <v>1346</v>
      </c>
      <c r="N112">
        <v>1009</v>
      </c>
      <c r="O112" t="s">
        <v>223</v>
      </c>
      <c r="P112" t="s">
        <v>223</v>
      </c>
      <c r="Q112">
        <v>1</v>
      </c>
      <c r="X112">
        <v>0.02</v>
      </c>
      <c r="Y112">
        <v>8329.08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 t="s">
        <v>3</v>
      </c>
      <c r="AG112">
        <v>0.02</v>
      </c>
      <c r="AH112">
        <v>2</v>
      </c>
      <c r="AI112">
        <v>92701354</v>
      </c>
      <c r="AJ112">
        <v>113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ROW(Source!A126)</f>
        <v>126</v>
      </c>
      <c r="B113">
        <v>92701381</v>
      </c>
      <c r="C113">
        <v>92701330</v>
      </c>
      <c r="D113">
        <v>89573934</v>
      </c>
      <c r="E113">
        <v>1</v>
      </c>
      <c r="F113">
        <v>1</v>
      </c>
      <c r="G113">
        <v>1</v>
      </c>
      <c r="H113">
        <v>3</v>
      </c>
      <c r="I113" t="s">
        <v>554</v>
      </c>
      <c r="J113" t="s">
        <v>555</v>
      </c>
      <c r="K113" t="s">
        <v>556</v>
      </c>
      <c r="L113">
        <v>1348</v>
      </c>
      <c r="N113">
        <v>1009</v>
      </c>
      <c r="O113" t="s">
        <v>125</v>
      </c>
      <c r="P113" t="s">
        <v>125</v>
      </c>
      <c r="Q113">
        <v>1000</v>
      </c>
      <c r="X113">
        <v>1E-4</v>
      </c>
      <c r="Y113">
        <v>108056.33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1E-4</v>
      </c>
      <c r="AH113">
        <v>2</v>
      </c>
      <c r="AI113">
        <v>92701355</v>
      </c>
      <c r="AJ113">
        <v>114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ROW(Source!A126)</f>
        <v>126</v>
      </c>
      <c r="B114">
        <v>92701382</v>
      </c>
      <c r="C114">
        <v>92701330</v>
      </c>
      <c r="D114">
        <v>89486529</v>
      </c>
      <c r="E114">
        <v>117</v>
      </c>
      <c r="F114">
        <v>1</v>
      </c>
      <c r="G114">
        <v>1</v>
      </c>
      <c r="H114">
        <v>3</v>
      </c>
      <c r="I114" t="s">
        <v>139</v>
      </c>
      <c r="J114" t="s">
        <v>3</v>
      </c>
      <c r="K114" t="s">
        <v>140</v>
      </c>
      <c r="L114">
        <v>3277935</v>
      </c>
      <c r="N114">
        <v>1013</v>
      </c>
      <c r="O114" t="s">
        <v>141</v>
      </c>
      <c r="P114" t="s">
        <v>141</v>
      </c>
      <c r="Q114">
        <v>1</v>
      </c>
      <c r="X114">
        <v>2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 t="s">
        <v>3</v>
      </c>
      <c r="AG114">
        <v>2</v>
      </c>
      <c r="AH114">
        <v>2</v>
      </c>
      <c r="AI114">
        <v>92701356</v>
      </c>
      <c r="AJ114">
        <v>115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ROW(Source!A163)</f>
        <v>163</v>
      </c>
      <c r="B115">
        <v>92701399</v>
      </c>
      <c r="C115">
        <v>92701394</v>
      </c>
      <c r="D115">
        <v>89480501</v>
      </c>
      <c r="E115">
        <v>117</v>
      </c>
      <c r="F115">
        <v>1</v>
      </c>
      <c r="G115">
        <v>1</v>
      </c>
      <c r="H115">
        <v>1</v>
      </c>
      <c r="I115" t="s">
        <v>439</v>
      </c>
      <c r="J115" t="s">
        <v>3</v>
      </c>
      <c r="K115" t="s">
        <v>440</v>
      </c>
      <c r="L115">
        <v>1191</v>
      </c>
      <c r="N115">
        <v>1013</v>
      </c>
      <c r="O115" t="s">
        <v>400</v>
      </c>
      <c r="P115" t="s">
        <v>400</v>
      </c>
      <c r="Q115">
        <v>1</v>
      </c>
      <c r="X115">
        <v>65.3</v>
      </c>
      <c r="Y115">
        <v>0</v>
      </c>
      <c r="Z115">
        <v>0</v>
      </c>
      <c r="AA115">
        <v>0</v>
      </c>
      <c r="AB115">
        <v>641.22</v>
      </c>
      <c r="AC115">
        <v>0</v>
      </c>
      <c r="AD115">
        <v>1</v>
      </c>
      <c r="AE115">
        <v>1</v>
      </c>
      <c r="AF115" t="s">
        <v>23</v>
      </c>
      <c r="AG115">
        <v>75.094999999999999</v>
      </c>
      <c r="AH115">
        <v>2</v>
      </c>
      <c r="AI115">
        <v>92701395</v>
      </c>
      <c r="AJ115">
        <v>116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ROW(Source!A163)</f>
        <v>163</v>
      </c>
      <c r="B116">
        <v>92701400</v>
      </c>
      <c r="C116">
        <v>92701394</v>
      </c>
      <c r="D116">
        <v>89488237</v>
      </c>
      <c r="E116">
        <v>1</v>
      </c>
      <c r="F116">
        <v>1</v>
      </c>
      <c r="G116">
        <v>1</v>
      </c>
      <c r="H116">
        <v>2</v>
      </c>
      <c r="I116" t="s">
        <v>557</v>
      </c>
      <c r="J116" t="s">
        <v>558</v>
      </c>
      <c r="K116" t="s">
        <v>559</v>
      </c>
      <c r="L116">
        <v>1368</v>
      </c>
      <c r="N116">
        <v>1011</v>
      </c>
      <c r="O116" t="s">
        <v>420</v>
      </c>
      <c r="P116" t="s">
        <v>420</v>
      </c>
      <c r="Q116">
        <v>1</v>
      </c>
      <c r="X116">
        <v>13.6</v>
      </c>
      <c r="Y116">
        <v>0</v>
      </c>
      <c r="Z116">
        <v>4.3499999999999996</v>
      </c>
      <c r="AA116">
        <v>0</v>
      </c>
      <c r="AB116">
        <v>0</v>
      </c>
      <c r="AC116">
        <v>0</v>
      </c>
      <c r="AD116">
        <v>1</v>
      </c>
      <c r="AE116">
        <v>0</v>
      </c>
      <c r="AF116" t="s">
        <v>23</v>
      </c>
      <c r="AG116">
        <v>15.64</v>
      </c>
      <c r="AH116">
        <v>2</v>
      </c>
      <c r="AI116">
        <v>92701396</v>
      </c>
      <c r="AJ116">
        <v>117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ROW(Source!A163)</f>
        <v>163</v>
      </c>
      <c r="B117">
        <v>92701401</v>
      </c>
      <c r="C117">
        <v>92701394</v>
      </c>
      <c r="D117">
        <v>89552835</v>
      </c>
      <c r="E117">
        <v>1</v>
      </c>
      <c r="F117">
        <v>1</v>
      </c>
      <c r="G117">
        <v>1</v>
      </c>
      <c r="H117">
        <v>3</v>
      </c>
      <c r="I117" t="s">
        <v>560</v>
      </c>
      <c r="J117" t="s">
        <v>561</v>
      </c>
      <c r="K117" t="s">
        <v>562</v>
      </c>
      <c r="L117">
        <v>1339</v>
      </c>
      <c r="N117">
        <v>1007</v>
      </c>
      <c r="O117" t="s">
        <v>113</v>
      </c>
      <c r="P117" t="s">
        <v>113</v>
      </c>
      <c r="Q117">
        <v>1</v>
      </c>
      <c r="X117">
        <v>0.35</v>
      </c>
      <c r="Y117">
        <v>340.41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 t="s">
        <v>3</v>
      </c>
      <c r="AG117">
        <v>0.35</v>
      </c>
      <c r="AH117">
        <v>2</v>
      </c>
      <c r="AI117">
        <v>92701397</v>
      </c>
      <c r="AJ117">
        <v>118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ROW(Source!A163)</f>
        <v>163</v>
      </c>
      <c r="B118">
        <v>92701402</v>
      </c>
      <c r="C118">
        <v>92701394</v>
      </c>
      <c r="D118">
        <v>89552851</v>
      </c>
      <c r="E118">
        <v>1</v>
      </c>
      <c r="F118">
        <v>1</v>
      </c>
      <c r="G118">
        <v>1</v>
      </c>
      <c r="H118">
        <v>3</v>
      </c>
      <c r="I118" t="s">
        <v>516</v>
      </c>
      <c r="J118" t="s">
        <v>517</v>
      </c>
      <c r="K118" t="s">
        <v>518</v>
      </c>
      <c r="L118">
        <v>1339</v>
      </c>
      <c r="N118">
        <v>1007</v>
      </c>
      <c r="O118" t="s">
        <v>113</v>
      </c>
      <c r="P118" t="s">
        <v>113</v>
      </c>
      <c r="Q118">
        <v>1</v>
      </c>
      <c r="X118">
        <v>2.71</v>
      </c>
      <c r="Y118">
        <v>114.64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 t="s">
        <v>3</v>
      </c>
      <c r="AG118">
        <v>2.71</v>
      </c>
      <c r="AH118">
        <v>2</v>
      </c>
      <c r="AI118">
        <v>92701398</v>
      </c>
      <c r="AJ118">
        <v>119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ROW(Source!A164)</f>
        <v>164</v>
      </c>
      <c r="B119">
        <v>92701418</v>
      </c>
      <c r="C119">
        <v>92701403</v>
      </c>
      <c r="D119">
        <v>89480529</v>
      </c>
      <c r="E119">
        <v>117</v>
      </c>
      <c r="F119">
        <v>1</v>
      </c>
      <c r="G119">
        <v>1</v>
      </c>
      <c r="H119">
        <v>1</v>
      </c>
      <c r="I119" t="s">
        <v>431</v>
      </c>
      <c r="J119" t="s">
        <v>3</v>
      </c>
      <c r="K119" t="s">
        <v>432</v>
      </c>
      <c r="L119">
        <v>1191</v>
      </c>
      <c r="N119">
        <v>1013</v>
      </c>
      <c r="O119" t="s">
        <v>400</v>
      </c>
      <c r="P119" t="s">
        <v>400</v>
      </c>
      <c r="Q119">
        <v>1</v>
      </c>
      <c r="X119">
        <v>72.5</v>
      </c>
      <c r="Y119">
        <v>0</v>
      </c>
      <c r="Z119">
        <v>0</v>
      </c>
      <c r="AA119">
        <v>0</v>
      </c>
      <c r="AB119">
        <v>732.82</v>
      </c>
      <c r="AC119">
        <v>0</v>
      </c>
      <c r="AD119">
        <v>1</v>
      </c>
      <c r="AE119">
        <v>1</v>
      </c>
      <c r="AF119" t="s">
        <v>3</v>
      </c>
      <c r="AG119">
        <v>72.5</v>
      </c>
      <c r="AH119">
        <v>2</v>
      </c>
      <c r="AI119">
        <v>92701404</v>
      </c>
      <c r="AJ119">
        <v>120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ROW(Source!A164)</f>
        <v>164</v>
      </c>
      <c r="B120">
        <v>92701419</v>
      </c>
      <c r="C120">
        <v>92701403</v>
      </c>
      <c r="D120">
        <v>89480695</v>
      </c>
      <c r="E120">
        <v>117</v>
      </c>
      <c r="F120">
        <v>1</v>
      </c>
      <c r="G120">
        <v>1</v>
      </c>
      <c r="H120">
        <v>1</v>
      </c>
      <c r="I120" t="s">
        <v>415</v>
      </c>
      <c r="J120" t="s">
        <v>3</v>
      </c>
      <c r="K120" t="s">
        <v>416</v>
      </c>
      <c r="L120">
        <v>1191</v>
      </c>
      <c r="N120">
        <v>1013</v>
      </c>
      <c r="O120" t="s">
        <v>400</v>
      </c>
      <c r="P120" t="s">
        <v>400</v>
      </c>
      <c r="Q120">
        <v>1</v>
      </c>
      <c r="X120">
        <v>1.77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2</v>
      </c>
      <c r="AF120" t="s">
        <v>3</v>
      </c>
      <c r="AG120">
        <v>1.77</v>
      </c>
      <c r="AH120">
        <v>2</v>
      </c>
      <c r="AI120">
        <v>92701405</v>
      </c>
      <c r="AJ120">
        <v>121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ROW(Source!A164)</f>
        <v>164</v>
      </c>
      <c r="B121">
        <v>92701420</v>
      </c>
      <c r="C121">
        <v>92701403</v>
      </c>
      <c r="D121">
        <v>89487132</v>
      </c>
      <c r="E121">
        <v>1</v>
      </c>
      <c r="F121">
        <v>1</v>
      </c>
      <c r="G121">
        <v>1</v>
      </c>
      <c r="H121">
        <v>2</v>
      </c>
      <c r="I121" t="s">
        <v>447</v>
      </c>
      <c r="J121" t="s">
        <v>448</v>
      </c>
      <c r="K121" t="s">
        <v>449</v>
      </c>
      <c r="L121">
        <v>1368</v>
      </c>
      <c r="N121">
        <v>1011</v>
      </c>
      <c r="O121" t="s">
        <v>420</v>
      </c>
      <c r="P121" t="s">
        <v>420</v>
      </c>
      <c r="Q121">
        <v>1</v>
      </c>
      <c r="X121">
        <v>0.27</v>
      </c>
      <c r="Y121">
        <v>0</v>
      </c>
      <c r="Z121">
        <v>1039.32</v>
      </c>
      <c r="AA121">
        <v>969.91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0.27</v>
      </c>
      <c r="AH121">
        <v>2</v>
      </c>
      <c r="AI121">
        <v>92701406</v>
      </c>
      <c r="AJ121">
        <v>122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ROW(Source!A164)</f>
        <v>164</v>
      </c>
      <c r="B122">
        <v>92701421</v>
      </c>
      <c r="C122">
        <v>92701403</v>
      </c>
      <c r="D122">
        <v>89487184</v>
      </c>
      <c r="E122">
        <v>1</v>
      </c>
      <c r="F122">
        <v>1</v>
      </c>
      <c r="G122">
        <v>1</v>
      </c>
      <c r="H122">
        <v>2</v>
      </c>
      <c r="I122" t="s">
        <v>451</v>
      </c>
      <c r="J122" t="s">
        <v>452</v>
      </c>
      <c r="K122" t="s">
        <v>453</v>
      </c>
      <c r="L122">
        <v>1368</v>
      </c>
      <c r="N122">
        <v>1011</v>
      </c>
      <c r="O122" t="s">
        <v>420</v>
      </c>
      <c r="P122" t="s">
        <v>420</v>
      </c>
      <c r="Q122">
        <v>1</v>
      </c>
      <c r="X122">
        <v>0.1</v>
      </c>
      <c r="Y122">
        <v>0</v>
      </c>
      <c r="Z122">
        <v>1629.55</v>
      </c>
      <c r="AA122">
        <v>969.91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0.1</v>
      </c>
      <c r="AH122">
        <v>2</v>
      </c>
      <c r="AI122">
        <v>92701407</v>
      </c>
      <c r="AJ122">
        <v>123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ROW(Source!A164)</f>
        <v>164</v>
      </c>
      <c r="B123">
        <v>92701422</v>
      </c>
      <c r="C123">
        <v>92701403</v>
      </c>
      <c r="D123">
        <v>89488079</v>
      </c>
      <c r="E123">
        <v>1</v>
      </c>
      <c r="F123">
        <v>1</v>
      </c>
      <c r="G123">
        <v>1</v>
      </c>
      <c r="H123">
        <v>2</v>
      </c>
      <c r="I123" t="s">
        <v>417</v>
      </c>
      <c r="J123" t="s">
        <v>418</v>
      </c>
      <c r="K123" t="s">
        <v>419</v>
      </c>
      <c r="L123">
        <v>1368</v>
      </c>
      <c r="N123">
        <v>1011</v>
      </c>
      <c r="O123" t="s">
        <v>420</v>
      </c>
      <c r="P123" t="s">
        <v>420</v>
      </c>
      <c r="Q123">
        <v>1</v>
      </c>
      <c r="X123">
        <v>1.4</v>
      </c>
      <c r="Y123">
        <v>0</v>
      </c>
      <c r="Z123">
        <v>643.29</v>
      </c>
      <c r="AA123">
        <v>722.05</v>
      </c>
      <c r="AB123">
        <v>0</v>
      </c>
      <c r="AC123">
        <v>0</v>
      </c>
      <c r="AD123">
        <v>1</v>
      </c>
      <c r="AE123">
        <v>0</v>
      </c>
      <c r="AF123" t="s">
        <v>3</v>
      </c>
      <c r="AG123">
        <v>1.4</v>
      </c>
      <c r="AH123">
        <v>2</v>
      </c>
      <c r="AI123">
        <v>92701408</v>
      </c>
      <c r="AJ123">
        <v>124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ROW(Source!A164)</f>
        <v>164</v>
      </c>
      <c r="B124">
        <v>92701423</v>
      </c>
      <c r="C124">
        <v>92701403</v>
      </c>
      <c r="D124">
        <v>89488237</v>
      </c>
      <c r="E124">
        <v>1</v>
      </c>
      <c r="F124">
        <v>1</v>
      </c>
      <c r="G124">
        <v>1</v>
      </c>
      <c r="H124">
        <v>2</v>
      </c>
      <c r="I124" t="s">
        <v>557</v>
      </c>
      <c r="J124" t="s">
        <v>558</v>
      </c>
      <c r="K124" t="s">
        <v>559</v>
      </c>
      <c r="L124">
        <v>1368</v>
      </c>
      <c r="N124">
        <v>1011</v>
      </c>
      <c r="O124" t="s">
        <v>420</v>
      </c>
      <c r="P124" t="s">
        <v>420</v>
      </c>
      <c r="Q124">
        <v>1</v>
      </c>
      <c r="X124">
        <v>34.92</v>
      </c>
      <c r="Y124">
        <v>0</v>
      </c>
      <c r="Z124">
        <v>4.3499999999999996</v>
      </c>
      <c r="AA124">
        <v>0</v>
      </c>
      <c r="AB124">
        <v>0</v>
      </c>
      <c r="AC124">
        <v>0</v>
      </c>
      <c r="AD124">
        <v>1</v>
      </c>
      <c r="AE124">
        <v>0</v>
      </c>
      <c r="AF124" t="s">
        <v>3</v>
      </c>
      <c r="AG124">
        <v>34.92</v>
      </c>
      <c r="AH124">
        <v>2</v>
      </c>
      <c r="AI124">
        <v>92701409</v>
      </c>
      <c r="AJ124">
        <v>125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ROW(Source!A164)</f>
        <v>164</v>
      </c>
      <c r="B125">
        <v>92701424</v>
      </c>
      <c r="C125">
        <v>92701403</v>
      </c>
      <c r="D125">
        <v>89552835</v>
      </c>
      <c r="E125">
        <v>1</v>
      </c>
      <c r="F125">
        <v>1</v>
      </c>
      <c r="G125">
        <v>1</v>
      </c>
      <c r="H125">
        <v>3</v>
      </c>
      <c r="I125" t="s">
        <v>560</v>
      </c>
      <c r="J125" t="s">
        <v>561</v>
      </c>
      <c r="K125" t="s">
        <v>562</v>
      </c>
      <c r="L125">
        <v>1339</v>
      </c>
      <c r="N125">
        <v>1007</v>
      </c>
      <c r="O125" t="s">
        <v>113</v>
      </c>
      <c r="P125" t="s">
        <v>113</v>
      </c>
      <c r="Q125">
        <v>1</v>
      </c>
      <c r="X125">
        <v>0.61</v>
      </c>
      <c r="Y125">
        <v>340.41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 t="s">
        <v>3</v>
      </c>
      <c r="AG125">
        <v>0.61</v>
      </c>
      <c r="AH125">
        <v>2</v>
      </c>
      <c r="AI125">
        <v>92701410</v>
      </c>
      <c r="AJ125">
        <v>126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ROW(Source!A164)</f>
        <v>164</v>
      </c>
      <c r="B126">
        <v>92701425</v>
      </c>
      <c r="C126">
        <v>92701403</v>
      </c>
      <c r="D126">
        <v>89552851</v>
      </c>
      <c r="E126">
        <v>1</v>
      </c>
      <c r="F126">
        <v>1</v>
      </c>
      <c r="G126">
        <v>1</v>
      </c>
      <c r="H126">
        <v>3</v>
      </c>
      <c r="I126" t="s">
        <v>516</v>
      </c>
      <c r="J126" t="s">
        <v>517</v>
      </c>
      <c r="K126" t="s">
        <v>518</v>
      </c>
      <c r="L126">
        <v>1339</v>
      </c>
      <c r="N126">
        <v>1007</v>
      </c>
      <c r="O126" t="s">
        <v>113</v>
      </c>
      <c r="P126" t="s">
        <v>113</v>
      </c>
      <c r="Q126">
        <v>1</v>
      </c>
      <c r="X126">
        <v>0.67</v>
      </c>
      <c r="Y126">
        <v>114.64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 t="s">
        <v>3</v>
      </c>
      <c r="AG126">
        <v>0.67</v>
      </c>
      <c r="AH126">
        <v>2</v>
      </c>
      <c r="AI126">
        <v>92701411</v>
      </c>
      <c r="AJ126">
        <v>127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ROW(Source!A164)</f>
        <v>164</v>
      </c>
      <c r="B127">
        <v>92701426</v>
      </c>
      <c r="C127">
        <v>92701403</v>
      </c>
      <c r="D127">
        <v>89554835</v>
      </c>
      <c r="E127">
        <v>1</v>
      </c>
      <c r="F127">
        <v>1</v>
      </c>
      <c r="G127">
        <v>1</v>
      </c>
      <c r="H127">
        <v>3</v>
      </c>
      <c r="I127" t="s">
        <v>401</v>
      </c>
      <c r="J127" t="s">
        <v>402</v>
      </c>
      <c r="K127" t="s">
        <v>403</v>
      </c>
      <c r="L127">
        <v>1339</v>
      </c>
      <c r="N127">
        <v>1007</v>
      </c>
      <c r="O127" t="s">
        <v>113</v>
      </c>
      <c r="P127" t="s">
        <v>113</v>
      </c>
      <c r="Q127">
        <v>1</v>
      </c>
      <c r="X127">
        <v>10.99</v>
      </c>
      <c r="Y127">
        <v>35.71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10.99</v>
      </c>
      <c r="AH127">
        <v>2</v>
      </c>
      <c r="AI127">
        <v>92701412</v>
      </c>
      <c r="AJ127">
        <v>128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ROW(Source!A164)</f>
        <v>164</v>
      </c>
      <c r="B128">
        <v>92701427</v>
      </c>
      <c r="C128">
        <v>92701403</v>
      </c>
      <c r="D128">
        <v>89555463</v>
      </c>
      <c r="E128">
        <v>1</v>
      </c>
      <c r="F128">
        <v>1</v>
      </c>
      <c r="G128">
        <v>1</v>
      </c>
      <c r="H128">
        <v>3</v>
      </c>
      <c r="I128" t="s">
        <v>563</v>
      </c>
      <c r="J128" t="s">
        <v>564</v>
      </c>
      <c r="K128" t="s">
        <v>565</v>
      </c>
      <c r="L128">
        <v>1348</v>
      </c>
      <c r="N128">
        <v>1009</v>
      </c>
      <c r="O128" t="s">
        <v>125</v>
      </c>
      <c r="P128" t="s">
        <v>125</v>
      </c>
      <c r="Q128">
        <v>1000</v>
      </c>
      <c r="X128">
        <v>5.0000000000000001E-4</v>
      </c>
      <c r="Y128">
        <v>97282.880000000005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 t="s">
        <v>3</v>
      </c>
      <c r="AG128">
        <v>5.0000000000000001E-4</v>
      </c>
      <c r="AH128">
        <v>2</v>
      </c>
      <c r="AI128">
        <v>92701413</v>
      </c>
      <c r="AJ128">
        <v>129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ROW(Source!A164)</f>
        <v>164</v>
      </c>
      <c r="B129">
        <v>92701428</v>
      </c>
      <c r="C129">
        <v>92701403</v>
      </c>
      <c r="D129">
        <v>89558212</v>
      </c>
      <c r="E129">
        <v>1</v>
      </c>
      <c r="F129">
        <v>1</v>
      </c>
      <c r="G129">
        <v>1</v>
      </c>
      <c r="H129">
        <v>3</v>
      </c>
      <c r="I129" t="s">
        <v>566</v>
      </c>
      <c r="J129" t="s">
        <v>567</v>
      </c>
      <c r="K129" t="s">
        <v>568</v>
      </c>
      <c r="L129">
        <v>1346</v>
      </c>
      <c r="N129">
        <v>1009</v>
      </c>
      <c r="O129" t="s">
        <v>223</v>
      </c>
      <c r="P129" t="s">
        <v>223</v>
      </c>
      <c r="Q129">
        <v>1</v>
      </c>
      <c r="X129">
        <v>3.9300000000000002E-2</v>
      </c>
      <c r="Y129">
        <v>59.41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 t="s">
        <v>3</v>
      </c>
      <c r="AG129">
        <v>3.9300000000000002E-2</v>
      </c>
      <c r="AH129">
        <v>2</v>
      </c>
      <c r="AI129">
        <v>92701414</v>
      </c>
      <c r="AJ129">
        <v>130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ROW(Source!A164)</f>
        <v>164</v>
      </c>
      <c r="B130">
        <v>92701429</v>
      </c>
      <c r="C130">
        <v>92701403</v>
      </c>
      <c r="D130">
        <v>89558807</v>
      </c>
      <c r="E130">
        <v>1</v>
      </c>
      <c r="F130">
        <v>1</v>
      </c>
      <c r="G130">
        <v>1</v>
      </c>
      <c r="H130">
        <v>3</v>
      </c>
      <c r="I130" t="s">
        <v>569</v>
      </c>
      <c r="J130" t="s">
        <v>570</v>
      </c>
      <c r="K130" t="s">
        <v>571</v>
      </c>
      <c r="L130">
        <v>1339</v>
      </c>
      <c r="N130">
        <v>1007</v>
      </c>
      <c r="O130" t="s">
        <v>113</v>
      </c>
      <c r="P130" t="s">
        <v>113</v>
      </c>
      <c r="Q130">
        <v>1</v>
      </c>
      <c r="X130">
        <v>2.1000000000000001E-2</v>
      </c>
      <c r="Y130">
        <v>4033.62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2.1000000000000001E-2</v>
      </c>
      <c r="AH130">
        <v>2</v>
      </c>
      <c r="AI130">
        <v>92701415</v>
      </c>
      <c r="AJ130">
        <v>131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ROW(Source!A164)</f>
        <v>164</v>
      </c>
      <c r="B131">
        <v>92701430</v>
      </c>
      <c r="C131">
        <v>92701403</v>
      </c>
      <c r="D131">
        <v>89485666</v>
      </c>
      <c r="E131">
        <v>117</v>
      </c>
      <c r="F131">
        <v>1</v>
      </c>
      <c r="G131">
        <v>1</v>
      </c>
      <c r="H131">
        <v>3</v>
      </c>
      <c r="I131" t="s">
        <v>221</v>
      </c>
      <c r="J131" t="s">
        <v>3</v>
      </c>
      <c r="K131" t="s">
        <v>222</v>
      </c>
      <c r="L131">
        <v>1346</v>
      </c>
      <c r="N131">
        <v>1009</v>
      </c>
      <c r="O131" t="s">
        <v>223</v>
      </c>
      <c r="P131" t="s">
        <v>223</v>
      </c>
      <c r="Q131">
        <v>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0</v>
      </c>
      <c r="AE131">
        <v>0</v>
      </c>
      <c r="AF131" t="s">
        <v>3</v>
      </c>
      <c r="AG131">
        <v>0</v>
      </c>
      <c r="AH131">
        <v>2</v>
      </c>
      <c r="AI131">
        <v>92701416</v>
      </c>
      <c r="AJ131">
        <v>132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ROW(Source!A164)</f>
        <v>164</v>
      </c>
      <c r="B132">
        <v>92701431</v>
      </c>
      <c r="C132">
        <v>92701403</v>
      </c>
      <c r="D132">
        <v>89485895</v>
      </c>
      <c r="E132">
        <v>117</v>
      </c>
      <c r="F132">
        <v>1</v>
      </c>
      <c r="G132">
        <v>1</v>
      </c>
      <c r="H132">
        <v>3</v>
      </c>
      <c r="I132" t="s">
        <v>224</v>
      </c>
      <c r="J132" t="s">
        <v>3</v>
      </c>
      <c r="K132" t="s">
        <v>225</v>
      </c>
      <c r="L132">
        <v>1301</v>
      </c>
      <c r="N132">
        <v>1003</v>
      </c>
      <c r="O132" t="s">
        <v>187</v>
      </c>
      <c r="P132" t="s">
        <v>187</v>
      </c>
      <c r="Q132">
        <v>1</v>
      </c>
      <c r="X132">
        <v>100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 t="s">
        <v>3</v>
      </c>
      <c r="AG132">
        <v>100</v>
      </c>
      <c r="AH132">
        <v>2</v>
      </c>
      <c r="AI132">
        <v>92701417</v>
      </c>
      <c r="AJ132">
        <v>133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ROW(Source!A167)</f>
        <v>167</v>
      </c>
      <c r="B133">
        <v>92701447</v>
      </c>
      <c r="C133">
        <v>92701434</v>
      </c>
      <c r="D133">
        <v>89480529</v>
      </c>
      <c r="E133">
        <v>117</v>
      </c>
      <c r="F133">
        <v>1</v>
      </c>
      <c r="G133">
        <v>1</v>
      </c>
      <c r="H133">
        <v>1</v>
      </c>
      <c r="I133" t="s">
        <v>431</v>
      </c>
      <c r="J133" t="s">
        <v>3</v>
      </c>
      <c r="K133" t="s">
        <v>432</v>
      </c>
      <c r="L133">
        <v>1191</v>
      </c>
      <c r="N133">
        <v>1013</v>
      </c>
      <c r="O133" t="s">
        <v>400</v>
      </c>
      <c r="P133" t="s">
        <v>400</v>
      </c>
      <c r="Q133">
        <v>1</v>
      </c>
      <c r="X133">
        <v>72.5</v>
      </c>
      <c r="Y133">
        <v>0</v>
      </c>
      <c r="Z133">
        <v>0</v>
      </c>
      <c r="AA133">
        <v>0</v>
      </c>
      <c r="AB133">
        <v>732.82</v>
      </c>
      <c r="AC133">
        <v>0</v>
      </c>
      <c r="AD133">
        <v>1</v>
      </c>
      <c r="AE133">
        <v>1</v>
      </c>
      <c r="AF133" t="s">
        <v>131</v>
      </c>
      <c r="AG133">
        <v>97.875</v>
      </c>
      <c r="AH133">
        <v>2</v>
      </c>
      <c r="AI133">
        <v>92701435</v>
      </c>
      <c r="AJ133">
        <v>134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ROW(Source!A167)</f>
        <v>167</v>
      </c>
      <c r="B134">
        <v>92701448</v>
      </c>
      <c r="C134">
        <v>92701434</v>
      </c>
      <c r="D134">
        <v>89480695</v>
      </c>
      <c r="E134">
        <v>117</v>
      </c>
      <c r="F134">
        <v>1</v>
      </c>
      <c r="G134">
        <v>1</v>
      </c>
      <c r="H134">
        <v>1</v>
      </c>
      <c r="I134" t="s">
        <v>415</v>
      </c>
      <c r="J134" t="s">
        <v>3</v>
      </c>
      <c r="K134" t="s">
        <v>416</v>
      </c>
      <c r="L134">
        <v>1191</v>
      </c>
      <c r="N134">
        <v>1013</v>
      </c>
      <c r="O134" t="s">
        <v>400</v>
      </c>
      <c r="P134" t="s">
        <v>400</v>
      </c>
      <c r="Q134">
        <v>1</v>
      </c>
      <c r="X134">
        <v>1.77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2</v>
      </c>
      <c r="AF134" t="s">
        <v>131</v>
      </c>
      <c r="AG134">
        <v>2.3895</v>
      </c>
      <c r="AH134">
        <v>2</v>
      </c>
      <c r="AI134">
        <v>92701436</v>
      </c>
      <c r="AJ134">
        <v>135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ROW(Source!A167)</f>
        <v>167</v>
      </c>
      <c r="B135">
        <v>92701449</v>
      </c>
      <c r="C135">
        <v>92701434</v>
      </c>
      <c r="D135">
        <v>89487132</v>
      </c>
      <c r="E135">
        <v>1</v>
      </c>
      <c r="F135">
        <v>1</v>
      </c>
      <c r="G135">
        <v>1</v>
      </c>
      <c r="H135">
        <v>2</v>
      </c>
      <c r="I135" t="s">
        <v>447</v>
      </c>
      <c r="J135" t="s">
        <v>448</v>
      </c>
      <c r="K135" t="s">
        <v>449</v>
      </c>
      <c r="L135">
        <v>1368</v>
      </c>
      <c r="N135">
        <v>1011</v>
      </c>
      <c r="O135" t="s">
        <v>420</v>
      </c>
      <c r="P135" t="s">
        <v>420</v>
      </c>
      <c r="Q135">
        <v>1</v>
      </c>
      <c r="X135">
        <v>0.27</v>
      </c>
      <c r="Y135">
        <v>0</v>
      </c>
      <c r="Z135">
        <v>1039.32</v>
      </c>
      <c r="AA135">
        <v>969.91</v>
      </c>
      <c r="AB135">
        <v>0</v>
      </c>
      <c r="AC135">
        <v>0</v>
      </c>
      <c r="AD135">
        <v>1</v>
      </c>
      <c r="AE135">
        <v>0</v>
      </c>
      <c r="AF135" t="s">
        <v>131</v>
      </c>
      <c r="AG135">
        <v>0.36449999999999999</v>
      </c>
      <c r="AH135">
        <v>2</v>
      </c>
      <c r="AI135">
        <v>92701437</v>
      </c>
      <c r="AJ135">
        <v>136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ROW(Source!A167)</f>
        <v>167</v>
      </c>
      <c r="B136">
        <v>92701450</v>
      </c>
      <c r="C136">
        <v>92701434</v>
      </c>
      <c r="D136">
        <v>89487184</v>
      </c>
      <c r="E136">
        <v>1</v>
      </c>
      <c r="F136">
        <v>1</v>
      </c>
      <c r="G136">
        <v>1</v>
      </c>
      <c r="H136">
        <v>2</v>
      </c>
      <c r="I136" t="s">
        <v>451</v>
      </c>
      <c r="J136" t="s">
        <v>452</v>
      </c>
      <c r="K136" t="s">
        <v>453</v>
      </c>
      <c r="L136">
        <v>1368</v>
      </c>
      <c r="N136">
        <v>1011</v>
      </c>
      <c r="O136" t="s">
        <v>420</v>
      </c>
      <c r="P136" t="s">
        <v>420</v>
      </c>
      <c r="Q136">
        <v>1</v>
      </c>
      <c r="X136">
        <v>0.1</v>
      </c>
      <c r="Y136">
        <v>0</v>
      </c>
      <c r="Z136">
        <v>1629.55</v>
      </c>
      <c r="AA136">
        <v>969.91</v>
      </c>
      <c r="AB136">
        <v>0</v>
      </c>
      <c r="AC136">
        <v>0</v>
      </c>
      <c r="AD136">
        <v>1</v>
      </c>
      <c r="AE136">
        <v>0</v>
      </c>
      <c r="AF136" t="s">
        <v>131</v>
      </c>
      <c r="AG136">
        <v>0.13500000000000001</v>
      </c>
      <c r="AH136">
        <v>2</v>
      </c>
      <c r="AI136">
        <v>92701438</v>
      </c>
      <c r="AJ136">
        <v>137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ROW(Source!A167)</f>
        <v>167</v>
      </c>
      <c r="B137">
        <v>92701451</v>
      </c>
      <c r="C137">
        <v>92701434</v>
      </c>
      <c r="D137">
        <v>89488079</v>
      </c>
      <c r="E137">
        <v>1</v>
      </c>
      <c r="F137">
        <v>1</v>
      </c>
      <c r="G137">
        <v>1</v>
      </c>
      <c r="H137">
        <v>2</v>
      </c>
      <c r="I137" t="s">
        <v>417</v>
      </c>
      <c r="J137" t="s">
        <v>418</v>
      </c>
      <c r="K137" t="s">
        <v>419</v>
      </c>
      <c r="L137">
        <v>1368</v>
      </c>
      <c r="N137">
        <v>1011</v>
      </c>
      <c r="O137" t="s">
        <v>420</v>
      </c>
      <c r="P137" t="s">
        <v>420</v>
      </c>
      <c r="Q137">
        <v>1</v>
      </c>
      <c r="X137">
        <v>1.4</v>
      </c>
      <c r="Y137">
        <v>0</v>
      </c>
      <c r="Z137">
        <v>643.29</v>
      </c>
      <c r="AA137">
        <v>722.05</v>
      </c>
      <c r="AB137">
        <v>0</v>
      </c>
      <c r="AC137">
        <v>0</v>
      </c>
      <c r="AD137">
        <v>1</v>
      </c>
      <c r="AE137">
        <v>0</v>
      </c>
      <c r="AF137" t="s">
        <v>131</v>
      </c>
      <c r="AG137">
        <v>1.89</v>
      </c>
      <c r="AH137">
        <v>2</v>
      </c>
      <c r="AI137">
        <v>92701439</v>
      </c>
      <c r="AJ137">
        <v>138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ROW(Source!A167)</f>
        <v>167</v>
      </c>
      <c r="B138">
        <v>92701452</v>
      </c>
      <c r="C138">
        <v>92701434</v>
      </c>
      <c r="D138">
        <v>89488237</v>
      </c>
      <c r="E138">
        <v>1</v>
      </c>
      <c r="F138">
        <v>1</v>
      </c>
      <c r="G138">
        <v>1</v>
      </c>
      <c r="H138">
        <v>2</v>
      </c>
      <c r="I138" t="s">
        <v>557</v>
      </c>
      <c r="J138" t="s">
        <v>558</v>
      </c>
      <c r="K138" t="s">
        <v>559</v>
      </c>
      <c r="L138">
        <v>1368</v>
      </c>
      <c r="N138">
        <v>1011</v>
      </c>
      <c r="O138" t="s">
        <v>420</v>
      </c>
      <c r="P138" t="s">
        <v>420</v>
      </c>
      <c r="Q138">
        <v>1</v>
      </c>
      <c r="X138">
        <v>34.92</v>
      </c>
      <c r="Y138">
        <v>0</v>
      </c>
      <c r="Z138">
        <v>4.3499999999999996</v>
      </c>
      <c r="AA138">
        <v>0</v>
      </c>
      <c r="AB138">
        <v>0</v>
      </c>
      <c r="AC138">
        <v>0</v>
      </c>
      <c r="AD138">
        <v>1</v>
      </c>
      <c r="AE138">
        <v>0</v>
      </c>
      <c r="AF138" t="s">
        <v>131</v>
      </c>
      <c r="AG138">
        <v>47.142000000000003</v>
      </c>
      <c r="AH138">
        <v>2</v>
      </c>
      <c r="AI138">
        <v>92701440</v>
      </c>
      <c r="AJ138">
        <v>139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ROW(Source!A167)</f>
        <v>167</v>
      </c>
      <c r="B139">
        <v>92701453</v>
      </c>
      <c r="C139">
        <v>92701434</v>
      </c>
      <c r="D139">
        <v>89552835</v>
      </c>
      <c r="E139">
        <v>1</v>
      </c>
      <c r="F139">
        <v>1</v>
      </c>
      <c r="G139">
        <v>1</v>
      </c>
      <c r="H139">
        <v>3</v>
      </c>
      <c r="I139" t="s">
        <v>560</v>
      </c>
      <c r="J139" t="s">
        <v>561</v>
      </c>
      <c r="K139" t="s">
        <v>562</v>
      </c>
      <c r="L139">
        <v>1339</v>
      </c>
      <c r="N139">
        <v>1007</v>
      </c>
      <c r="O139" t="s">
        <v>113</v>
      </c>
      <c r="P139" t="s">
        <v>113</v>
      </c>
      <c r="Q139">
        <v>1</v>
      </c>
      <c r="X139">
        <v>0.61</v>
      </c>
      <c r="Y139">
        <v>340.41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</v>
      </c>
      <c r="AG139">
        <v>0.61</v>
      </c>
      <c r="AH139">
        <v>2</v>
      </c>
      <c r="AI139">
        <v>92701441</v>
      </c>
      <c r="AJ139">
        <v>140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ROW(Source!A167)</f>
        <v>167</v>
      </c>
      <c r="B140">
        <v>92701454</v>
      </c>
      <c r="C140">
        <v>92701434</v>
      </c>
      <c r="D140">
        <v>89552851</v>
      </c>
      <c r="E140">
        <v>1</v>
      </c>
      <c r="F140">
        <v>1</v>
      </c>
      <c r="G140">
        <v>1</v>
      </c>
      <c r="H140">
        <v>3</v>
      </c>
      <c r="I140" t="s">
        <v>516</v>
      </c>
      <c r="J140" t="s">
        <v>517</v>
      </c>
      <c r="K140" t="s">
        <v>518</v>
      </c>
      <c r="L140">
        <v>1339</v>
      </c>
      <c r="N140">
        <v>1007</v>
      </c>
      <c r="O140" t="s">
        <v>113</v>
      </c>
      <c r="P140" t="s">
        <v>113</v>
      </c>
      <c r="Q140">
        <v>1</v>
      </c>
      <c r="X140">
        <v>0.67</v>
      </c>
      <c r="Y140">
        <v>114.64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3</v>
      </c>
      <c r="AG140">
        <v>0.67</v>
      </c>
      <c r="AH140">
        <v>2</v>
      </c>
      <c r="AI140">
        <v>92701442</v>
      </c>
      <c r="AJ140">
        <v>141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ROW(Source!A167)</f>
        <v>167</v>
      </c>
      <c r="B141">
        <v>92701455</v>
      </c>
      <c r="C141">
        <v>92701434</v>
      </c>
      <c r="D141">
        <v>89554835</v>
      </c>
      <c r="E141">
        <v>1</v>
      </c>
      <c r="F141">
        <v>1</v>
      </c>
      <c r="G141">
        <v>1</v>
      </c>
      <c r="H141">
        <v>3</v>
      </c>
      <c r="I141" t="s">
        <v>401</v>
      </c>
      <c r="J141" t="s">
        <v>402</v>
      </c>
      <c r="K141" t="s">
        <v>403</v>
      </c>
      <c r="L141">
        <v>1339</v>
      </c>
      <c r="N141">
        <v>1007</v>
      </c>
      <c r="O141" t="s">
        <v>113</v>
      </c>
      <c r="P141" t="s">
        <v>113</v>
      </c>
      <c r="Q141">
        <v>1</v>
      </c>
      <c r="X141">
        <v>10.99</v>
      </c>
      <c r="Y141">
        <v>35.71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</v>
      </c>
      <c r="AG141">
        <v>10.99</v>
      </c>
      <c r="AH141">
        <v>2</v>
      </c>
      <c r="AI141">
        <v>92701443</v>
      </c>
      <c r="AJ141">
        <v>142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ROW(Source!A167)</f>
        <v>167</v>
      </c>
      <c r="B142">
        <v>92701456</v>
      </c>
      <c r="C142">
        <v>92701434</v>
      </c>
      <c r="D142">
        <v>89555463</v>
      </c>
      <c r="E142">
        <v>1</v>
      </c>
      <c r="F142">
        <v>1</v>
      </c>
      <c r="G142">
        <v>1</v>
      </c>
      <c r="H142">
        <v>3</v>
      </c>
      <c r="I142" t="s">
        <v>563</v>
      </c>
      <c r="J142" t="s">
        <v>564</v>
      </c>
      <c r="K142" t="s">
        <v>565</v>
      </c>
      <c r="L142">
        <v>1348</v>
      </c>
      <c r="N142">
        <v>1009</v>
      </c>
      <c r="O142" t="s">
        <v>125</v>
      </c>
      <c r="P142" t="s">
        <v>125</v>
      </c>
      <c r="Q142">
        <v>1000</v>
      </c>
      <c r="X142">
        <v>5.0000000000000001E-4</v>
      </c>
      <c r="Y142">
        <v>97282.880000000005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 t="s">
        <v>3</v>
      </c>
      <c r="AG142">
        <v>5.0000000000000001E-4</v>
      </c>
      <c r="AH142">
        <v>2</v>
      </c>
      <c r="AI142">
        <v>92701444</v>
      </c>
      <c r="AJ142">
        <v>143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ROW(Source!A167)</f>
        <v>167</v>
      </c>
      <c r="B143">
        <v>92701457</v>
      </c>
      <c r="C143">
        <v>92701434</v>
      </c>
      <c r="D143">
        <v>89558212</v>
      </c>
      <c r="E143">
        <v>1</v>
      </c>
      <c r="F143">
        <v>1</v>
      </c>
      <c r="G143">
        <v>1</v>
      </c>
      <c r="H143">
        <v>3</v>
      </c>
      <c r="I143" t="s">
        <v>566</v>
      </c>
      <c r="J143" t="s">
        <v>567</v>
      </c>
      <c r="K143" t="s">
        <v>568</v>
      </c>
      <c r="L143">
        <v>1346</v>
      </c>
      <c r="N143">
        <v>1009</v>
      </c>
      <c r="O143" t="s">
        <v>223</v>
      </c>
      <c r="P143" t="s">
        <v>223</v>
      </c>
      <c r="Q143">
        <v>1</v>
      </c>
      <c r="X143">
        <v>3.9300000000000002E-2</v>
      </c>
      <c r="Y143">
        <v>59.41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 t="s">
        <v>3</v>
      </c>
      <c r="AG143">
        <v>3.9300000000000002E-2</v>
      </c>
      <c r="AH143">
        <v>2</v>
      </c>
      <c r="AI143">
        <v>92701445</v>
      </c>
      <c r="AJ143">
        <v>144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ROW(Source!A167)</f>
        <v>167</v>
      </c>
      <c r="B144">
        <v>92701458</v>
      </c>
      <c r="C144">
        <v>92701434</v>
      </c>
      <c r="D144">
        <v>89558807</v>
      </c>
      <c r="E144">
        <v>1</v>
      </c>
      <c r="F144">
        <v>1</v>
      </c>
      <c r="G144">
        <v>1</v>
      </c>
      <c r="H144">
        <v>3</v>
      </c>
      <c r="I144" t="s">
        <v>569</v>
      </c>
      <c r="J144" t="s">
        <v>570</v>
      </c>
      <c r="K144" t="s">
        <v>571</v>
      </c>
      <c r="L144">
        <v>1339</v>
      </c>
      <c r="N144">
        <v>1007</v>
      </c>
      <c r="O144" t="s">
        <v>113</v>
      </c>
      <c r="P144" t="s">
        <v>113</v>
      </c>
      <c r="Q144">
        <v>1</v>
      </c>
      <c r="X144">
        <v>2.1000000000000001E-2</v>
      </c>
      <c r="Y144">
        <v>4033.62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</v>
      </c>
      <c r="AG144">
        <v>2.1000000000000001E-2</v>
      </c>
      <c r="AH144">
        <v>2</v>
      </c>
      <c r="AI144">
        <v>92701446</v>
      </c>
      <c r="AJ144">
        <v>145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ROW(Source!A167)</f>
        <v>167</v>
      </c>
      <c r="B145">
        <v>92701459</v>
      </c>
      <c r="C145">
        <v>92701434</v>
      </c>
      <c r="D145">
        <v>89485666</v>
      </c>
      <c r="E145">
        <v>117</v>
      </c>
      <c r="F145">
        <v>1</v>
      </c>
      <c r="G145">
        <v>1</v>
      </c>
      <c r="H145">
        <v>3</v>
      </c>
      <c r="I145" t="s">
        <v>221</v>
      </c>
      <c r="J145" t="s">
        <v>3</v>
      </c>
      <c r="K145" t="s">
        <v>222</v>
      </c>
      <c r="L145">
        <v>1346</v>
      </c>
      <c r="N145">
        <v>1009</v>
      </c>
      <c r="O145" t="s">
        <v>223</v>
      </c>
      <c r="P145" t="s">
        <v>223</v>
      </c>
      <c r="Q145">
        <v>1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 t="s">
        <v>3</v>
      </c>
      <c r="AG145">
        <v>0</v>
      </c>
      <c r="AH145">
        <v>3</v>
      </c>
      <c r="AI145">
        <v>-1</v>
      </c>
      <c r="AJ145" t="s">
        <v>3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ROW(Source!A167)</f>
        <v>167</v>
      </c>
      <c r="B146">
        <v>92701460</v>
      </c>
      <c r="C146">
        <v>92701434</v>
      </c>
      <c r="D146">
        <v>89485895</v>
      </c>
      <c r="E146">
        <v>117</v>
      </c>
      <c r="F146">
        <v>1</v>
      </c>
      <c r="G146">
        <v>1</v>
      </c>
      <c r="H146">
        <v>3</v>
      </c>
      <c r="I146" t="s">
        <v>224</v>
      </c>
      <c r="J146" t="s">
        <v>3</v>
      </c>
      <c r="K146" t="s">
        <v>225</v>
      </c>
      <c r="L146">
        <v>1301</v>
      </c>
      <c r="N146">
        <v>1003</v>
      </c>
      <c r="O146" t="s">
        <v>187</v>
      </c>
      <c r="P146" t="s">
        <v>187</v>
      </c>
      <c r="Q146">
        <v>1</v>
      </c>
      <c r="X146">
        <v>100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 t="s">
        <v>3</v>
      </c>
      <c r="AG146">
        <v>100</v>
      </c>
      <c r="AH146">
        <v>3</v>
      </c>
      <c r="AI146">
        <v>-1</v>
      </c>
      <c r="AJ146" t="s">
        <v>3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ROW(Source!A168)</f>
        <v>168</v>
      </c>
      <c r="B147">
        <v>92701470</v>
      </c>
      <c r="C147">
        <v>92701461</v>
      </c>
      <c r="D147">
        <v>89480531</v>
      </c>
      <c r="E147">
        <v>117</v>
      </c>
      <c r="F147">
        <v>1</v>
      </c>
      <c r="G147">
        <v>1</v>
      </c>
      <c r="H147">
        <v>1</v>
      </c>
      <c r="I147" t="s">
        <v>413</v>
      </c>
      <c r="J147" t="s">
        <v>3</v>
      </c>
      <c r="K147" t="s">
        <v>414</v>
      </c>
      <c r="L147">
        <v>1191</v>
      </c>
      <c r="N147">
        <v>1013</v>
      </c>
      <c r="O147" t="s">
        <v>400</v>
      </c>
      <c r="P147" t="s">
        <v>400</v>
      </c>
      <c r="Q147">
        <v>1</v>
      </c>
      <c r="X147">
        <v>1.39</v>
      </c>
      <c r="Y147">
        <v>0</v>
      </c>
      <c r="Z147">
        <v>0</v>
      </c>
      <c r="AA147">
        <v>0</v>
      </c>
      <c r="AB147">
        <v>743.6</v>
      </c>
      <c r="AC147">
        <v>0</v>
      </c>
      <c r="AD147">
        <v>1</v>
      </c>
      <c r="AE147">
        <v>1</v>
      </c>
      <c r="AF147" t="s">
        <v>131</v>
      </c>
      <c r="AG147">
        <v>1.8765000000000001</v>
      </c>
      <c r="AH147">
        <v>2</v>
      </c>
      <c r="AI147">
        <v>92701462</v>
      </c>
      <c r="AJ147">
        <v>146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ROW(Source!A168)</f>
        <v>168</v>
      </c>
      <c r="B148">
        <v>92701471</v>
      </c>
      <c r="C148">
        <v>92701461</v>
      </c>
      <c r="D148">
        <v>89488237</v>
      </c>
      <c r="E148">
        <v>1</v>
      </c>
      <c r="F148">
        <v>1</v>
      </c>
      <c r="G148">
        <v>1</v>
      </c>
      <c r="H148">
        <v>2</v>
      </c>
      <c r="I148" t="s">
        <v>557</v>
      </c>
      <c r="J148" t="s">
        <v>558</v>
      </c>
      <c r="K148" t="s">
        <v>559</v>
      </c>
      <c r="L148">
        <v>1368</v>
      </c>
      <c r="N148">
        <v>1011</v>
      </c>
      <c r="O148" t="s">
        <v>420</v>
      </c>
      <c r="P148" t="s">
        <v>420</v>
      </c>
      <c r="Q148">
        <v>1</v>
      </c>
      <c r="X148">
        <v>0.08</v>
      </c>
      <c r="Y148">
        <v>0</v>
      </c>
      <c r="Z148">
        <v>4.3499999999999996</v>
      </c>
      <c r="AA148">
        <v>0</v>
      </c>
      <c r="AB148">
        <v>0</v>
      </c>
      <c r="AC148">
        <v>0</v>
      </c>
      <c r="AD148">
        <v>1</v>
      </c>
      <c r="AE148">
        <v>0</v>
      </c>
      <c r="AF148" t="s">
        <v>131</v>
      </c>
      <c r="AG148">
        <v>0.108</v>
      </c>
      <c r="AH148">
        <v>2</v>
      </c>
      <c r="AI148">
        <v>92701463</v>
      </c>
      <c r="AJ148">
        <v>147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ROW(Source!A168)</f>
        <v>168</v>
      </c>
      <c r="B149">
        <v>92701472</v>
      </c>
      <c r="C149">
        <v>92701461</v>
      </c>
      <c r="D149">
        <v>89488275</v>
      </c>
      <c r="E149">
        <v>1</v>
      </c>
      <c r="F149">
        <v>1</v>
      </c>
      <c r="G149">
        <v>1</v>
      </c>
      <c r="H149">
        <v>2</v>
      </c>
      <c r="I149" t="s">
        <v>454</v>
      </c>
      <c r="J149" t="s">
        <v>455</v>
      </c>
      <c r="K149" t="s">
        <v>456</v>
      </c>
      <c r="L149">
        <v>1368</v>
      </c>
      <c r="N149">
        <v>1011</v>
      </c>
      <c r="O149" t="s">
        <v>420</v>
      </c>
      <c r="P149" t="s">
        <v>420</v>
      </c>
      <c r="Q149">
        <v>1</v>
      </c>
      <c r="X149">
        <v>0.69</v>
      </c>
      <c r="Y149">
        <v>0</v>
      </c>
      <c r="Z149">
        <v>32.26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131</v>
      </c>
      <c r="AG149">
        <v>0.93149999999999999</v>
      </c>
      <c r="AH149">
        <v>2</v>
      </c>
      <c r="AI149">
        <v>92701464</v>
      </c>
      <c r="AJ149">
        <v>148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ROW(Source!A168)</f>
        <v>168</v>
      </c>
      <c r="B150">
        <v>92701473</v>
      </c>
      <c r="C150">
        <v>92701461</v>
      </c>
      <c r="D150">
        <v>89552851</v>
      </c>
      <c r="E150">
        <v>1</v>
      </c>
      <c r="F150">
        <v>1</v>
      </c>
      <c r="G150">
        <v>1</v>
      </c>
      <c r="H150">
        <v>3</v>
      </c>
      <c r="I150" t="s">
        <v>516</v>
      </c>
      <c r="J150" t="s">
        <v>517</v>
      </c>
      <c r="K150" t="s">
        <v>518</v>
      </c>
      <c r="L150">
        <v>1339</v>
      </c>
      <c r="N150">
        <v>1007</v>
      </c>
      <c r="O150" t="s">
        <v>113</v>
      </c>
      <c r="P150" t="s">
        <v>113</v>
      </c>
      <c r="Q150">
        <v>1</v>
      </c>
      <c r="X150">
        <v>4.4200000000000003E-2</v>
      </c>
      <c r="Y150">
        <v>114.64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4.4200000000000003E-2</v>
      </c>
      <c r="AH150">
        <v>2</v>
      </c>
      <c r="AI150">
        <v>92701465</v>
      </c>
      <c r="AJ150">
        <v>149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ROW(Source!A168)</f>
        <v>168</v>
      </c>
      <c r="B151">
        <v>92701474</v>
      </c>
      <c r="C151">
        <v>92701461</v>
      </c>
      <c r="D151">
        <v>89552855</v>
      </c>
      <c r="E151">
        <v>1</v>
      </c>
      <c r="F151">
        <v>1</v>
      </c>
      <c r="G151">
        <v>1</v>
      </c>
      <c r="H151">
        <v>3</v>
      </c>
      <c r="I151" t="s">
        <v>519</v>
      </c>
      <c r="J151" t="s">
        <v>520</v>
      </c>
      <c r="K151" t="s">
        <v>521</v>
      </c>
      <c r="L151">
        <v>1346</v>
      </c>
      <c r="N151">
        <v>1009</v>
      </c>
      <c r="O151" t="s">
        <v>223</v>
      </c>
      <c r="P151" t="s">
        <v>223</v>
      </c>
      <c r="Q151">
        <v>1</v>
      </c>
      <c r="X151">
        <v>3.0356999999999998</v>
      </c>
      <c r="Y151">
        <v>41.38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3.0356999999999998</v>
      </c>
      <c r="AH151">
        <v>2</v>
      </c>
      <c r="AI151">
        <v>92701466</v>
      </c>
      <c r="AJ151">
        <v>150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ROW(Source!A168)</f>
        <v>168</v>
      </c>
      <c r="B152">
        <v>92701475</v>
      </c>
      <c r="C152">
        <v>92701461</v>
      </c>
      <c r="D152">
        <v>89554847</v>
      </c>
      <c r="E152">
        <v>1</v>
      </c>
      <c r="F152">
        <v>1</v>
      </c>
      <c r="G152">
        <v>1</v>
      </c>
      <c r="H152">
        <v>3</v>
      </c>
      <c r="I152" t="s">
        <v>525</v>
      </c>
      <c r="J152" t="s">
        <v>526</v>
      </c>
      <c r="K152" t="s">
        <v>527</v>
      </c>
      <c r="L152">
        <v>1383</v>
      </c>
      <c r="N152">
        <v>1013</v>
      </c>
      <c r="O152" t="s">
        <v>528</v>
      </c>
      <c r="P152" t="s">
        <v>528</v>
      </c>
      <c r="Q152">
        <v>1</v>
      </c>
      <c r="X152">
        <v>0.64800000000000002</v>
      </c>
      <c r="Y152">
        <v>6.78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 t="s">
        <v>3</v>
      </c>
      <c r="AG152">
        <v>0.64800000000000002</v>
      </c>
      <c r="AH152">
        <v>2</v>
      </c>
      <c r="AI152">
        <v>92701467</v>
      </c>
      <c r="AJ152">
        <v>151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ROW(Source!A168)</f>
        <v>168</v>
      </c>
      <c r="B153">
        <v>92701476</v>
      </c>
      <c r="C153">
        <v>92701461</v>
      </c>
      <c r="D153">
        <v>89555529</v>
      </c>
      <c r="E153">
        <v>1</v>
      </c>
      <c r="F153">
        <v>1</v>
      </c>
      <c r="G153">
        <v>1</v>
      </c>
      <c r="H153">
        <v>3</v>
      </c>
      <c r="I153" t="s">
        <v>572</v>
      </c>
      <c r="J153" t="s">
        <v>573</v>
      </c>
      <c r="K153" t="s">
        <v>574</v>
      </c>
      <c r="L153">
        <v>1346</v>
      </c>
      <c r="N153">
        <v>1009</v>
      </c>
      <c r="O153" t="s">
        <v>223</v>
      </c>
      <c r="P153" t="s">
        <v>223</v>
      </c>
      <c r="Q153">
        <v>1</v>
      </c>
      <c r="X153">
        <v>7.4700000000000003E-2</v>
      </c>
      <c r="Y153">
        <v>187.01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 t="s">
        <v>3</v>
      </c>
      <c r="AG153">
        <v>7.4700000000000003E-2</v>
      </c>
      <c r="AH153">
        <v>2</v>
      </c>
      <c r="AI153">
        <v>92701468</v>
      </c>
      <c r="AJ153">
        <v>152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ROW(Source!A168)</f>
        <v>168</v>
      </c>
      <c r="B154">
        <v>92701477</v>
      </c>
      <c r="C154">
        <v>92701461</v>
      </c>
      <c r="D154">
        <v>89485853</v>
      </c>
      <c r="E154">
        <v>117</v>
      </c>
      <c r="F154">
        <v>1</v>
      </c>
      <c r="G154">
        <v>1</v>
      </c>
      <c r="H154">
        <v>3</v>
      </c>
      <c r="I154" t="s">
        <v>664</v>
      </c>
      <c r="J154" t="s">
        <v>3</v>
      </c>
      <c r="K154" t="s">
        <v>665</v>
      </c>
      <c r="L154">
        <v>1301</v>
      </c>
      <c r="N154">
        <v>1003</v>
      </c>
      <c r="O154" t="s">
        <v>187</v>
      </c>
      <c r="P154" t="s">
        <v>187</v>
      </c>
      <c r="Q154">
        <v>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1</v>
      </c>
      <c r="AD154">
        <v>0</v>
      </c>
      <c r="AE154">
        <v>0</v>
      </c>
      <c r="AF154" t="s">
        <v>3</v>
      </c>
      <c r="AG154">
        <v>0</v>
      </c>
      <c r="AH154">
        <v>3</v>
      </c>
      <c r="AI154">
        <v>-1</v>
      </c>
      <c r="AJ154" t="s">
        <v>3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ROW(Source!A168)</f>
        <v>168</v>
      </c>
      <c r="B155">
        <v>92701478</v>
      </c>
      <c r="C155">
        <v>92701461</v>
      </c>
      <c r="D155">
        <v>89485963</v>
      </c>
      <c r="E155">
        <v>117</v>
      </c>
      <c r="F155">
        <v>1</v>
      </c>
      <c r="G155">
        <v>1</v>
      </c>
      <c r="H155">
        <v>3</v>
      </c>
      <c r="I155" t="s">
        <v>666</v>
      </c>
      <c r="J155" t="s">
        <v>3</v>
      </c>
      <c r="K155" t="s">
        <v>667</v>
      </c>
      <c r="L155">
        <v>1348</v>
      </c>
      <c r="N155">
        <v>1009</v>
      </c>
      <c r="O155" t="s">
        <v>125</v>
      </c>
      <c r="P155" t="s">
        <v>125</v>
      </c>
      <c r="Q155">
        <v>1000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</v>
      </c>
      <c r="AD155">
        <v>0</v>
      </c>
      <c r="AE155">
        <v>0</v>
      </c>
      <c r="AF155" t="s">
        <v>3</v>
      </c>
      <c r="AG155">
        <v>0</v>
      </c>
      <c r="AH155">
        <v>3</v>
      </c>
      <c r="AI155">
        <v>-1</v>
      </c>
      <c r="AJ155" t="s">
        <v>3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ROW(Source!A170)</f>
        <v>170</v>
      </c>
      <c r="B156">
        <v>92701489</v>
      </c>
      <c r="C156">
        <v>92701480</v>
      </c>
      <c r="D156">
        <v>89480547</v>
      </c>
      <c r="E156">
        <v>117</v>
      </c>
      <c r="F156">
        <v>1</v>
      </c>
      <c r="G156">
        <v>1</v>
      </c>
      <c r="H156">
        <v>1</v>
      </c>
      <c r="I156" t="s">
        <v>575</v>
      </c>
      <c r="J156" t="s">
        <v>3</v>
      </c>
      <c r="K156" t="s">
        <v>576</v>
      </c>
      <c r="L156">
        <v>1191</v>
      </c>
      <c r="N156">
        <v>1013</v>
      </c>
      <c r="O156" t="s">
        <v>400</v>
      </c>
      <c r="P156" t="s">
        <v>400</v>
      </c>
      <c r="Q156">
        <v>1</v>
      </c>
      <c r="X156">
        <v>5.31</v>
      </c>
      <c r="Y156">
        <v>0</v>
      </c>
      <c r="Z156">
        <v>0</v>
      </c>
      <c r="AA156">
        <v>0</v>
      </c>
      <c r="AB156">
        <v>797.48</v>
      </c>
      <c r="AC156">
        <v>0</v>
      </c>
      <c r="AD156">
        <v>1</v>
      </c>
      <c r="AE156">
        <v>1</v>
      </c>
      <c r="AF156" t="s">
        <v>131</v>
      </c>
      <c r="AG156">
        <v>7.1684999999999999</v>
      </c>
      <c r="AH156">
        <v>2</v>
      </c>
      <c r="AI156">
        <v>92701481</v>
      </c>
      <c r="AJ156">
        <v>154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ROW(Source!A170)</f>
        <v>170</v>
      </c>
      <c r="B157">
        <v>92701490</v>
      </c>
      <c r="C157">
        <v>92701480</v>
      </c>
      <c r="D157">
        <v>89480695</v>
      </c>
      <c r="E157">
        <v>117</v>
      </c>
      <c r="F157">
        <v>1</v>
      </c>
      <c r="G157">
        <v>1</v>
      </c>
      <c r="H157">
        <v>1</v>
      </c>
      <c r="I157" t="s">
        <v>415</v>
      </c>
      <c r="J157" t="s">
        <v>3</v>
      </c>
      <c r="K157" t="s">
        <v>416</v>
      </c>
      <c r="L157">
        <v>1191</v>
      </c>
      <c r="N157">
        <v>1013</v>
      </c>
      <c r="O157" t="s">
        <v>400</v>
      </c>
      <c r="P157" t="s">
        <v>400</v>
      </c>
      <c r="Q157">
        <v>1</v>
      </c>
      <c r="X157">
        <v>0.02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2</v>
      </c>
      <c r="AF157" t="s">
        <v>131</v>
      </c>
      <c r="AG157">
        <v>2.7E-2</v>
      </c>
      <c r="AH157">
        <v>2</v>
      </c>
      <c r="AI157">
        <v>92701482</v>
      </c>
      <c r="AJ157">
        <v>155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ROW(Source!A170)</f>
        <v>170</v>
      </c>
      <c r="B158">
        <v>92701491</v>
      </c>
      <c r="C158">
        <v>92701480</v>
      </c>
      <c r="D158">
        <v>89487323</v>
      </c>
      <c r="E158">
        <v>1</v>
      </c>
      <c r="F158">
        <v>1</v>
      </c>
      <c r="G158">
        <v>1</v>
      </c>
      <c r="H158">
        <v>2</v>
      </c>
      <c r="I158" t="s">
        <v>577</v>
      </c>
      <c r="J158" t="s">
        <v>578</v>
      </c>
      <c r="K158" t="s">
        <v>579</v>
      </c>
      <c r="L158">
        <v>1368</v>
      </c>
      <c r="N158">
        <v>1011</v>
      </c>
      <c r="O158" t="s">
        <v>420</v>
      </c>
      <c r="P158" t="s">
        <v>420</v>
      </c>
      <c r="Q158">
        <v>1</v>
      </c>
      <c r="X158">
        <v>0.01</v>
      </c>
      <c r="Y158">
        <v>0</v>
      </c>
      <c r="Z158">
        <v>6.62</v>
      </c>
      <c r="AA158">
        <v>0</v>
      </c>
      <c r="AB158">
        <v>0</v>
      </c>
      <c r="AC158">
        <v>0</v>
      </c>
      <c r="AD158">
        <v>1</v>
      </c>
      <c r="AE158">
        <v>0</v>
      </c>
      <c r="AF158" t="s">
        <v>131</v>
      </c>
      <c r="AG158">
        <v>1.35E-2</v>
      </c>
      <c r="AH158">
        <v>2</v>
      </c>
      <c r="AI158">
        <v>92701483</v>
      </c>
      <c r="AJ158">
        <v>156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ROW(Source!A170)</f>
        <v>170</v>
      </c>
      <c r="B159">
        <v>92701492</v>
      </c>
      <c r="C159">
        <v>92701480</v>
      </c>
      <c r="D159">
        <v>89487341</v>
      </c>
      <c r="E159">
        <v>1</v>
      </c>
      <c r="F159">
        <v>1</v>
      </c>
      <c r="G159">
        <v>1</v>
      </c>
      <c r="H159">
        <v>2</v>
      </c>
      <c r="I159" t="s">
        <v>580</v>
      </c>
      <c r="J159" t="s">
        <v>581</v>
      </c>
      <c r="K159" t="s">
        <v>582</v>
      </c>
      <c r="L159">
        <v>1368</v>
      </c>
      <c r="N159">
        <v>1011</v>
      </c>
      <c r="O159" t="s">
        <v>420</v>
      </c>
      <c r="P159" t="s">
        <v>420</v>
      </c>
      <c r="Q159">
        <v>1</v>
      </c>
      <c r="X159">
        <v>0.01</v>
      </c>
      <c r="Y159">
        <v>0</v>
      </c>
      <c r="Z159">
        <v>1593.71</v>
      </c>
      <c r="AA159">
        <v>829.81</v>
      </c>
      <c r="AB159">
        <v>0</v>
      </c>
      <c r="AC159">
        <v>0</v>
      </c>
      <c r="AD159">
        <v>1</v>
      </c>
      <c r="AE159">
        <v>0</v>
      </c>
      <c r="AF159" t="s">
        <v>131</v>
      </c>
      <c r="AG159">
        <v>1.35E-2</v>
      </c>
      <c r="AH159">
        <v>2</v>
      </c>
      <c r="AI159">
        <v>92701484</v>
      </c>
      <c r="AJ159">
        <v>157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ROW(Source!A170)</f>
        <v>170</v>
      </c>
      <c r="B160">
        <v>92701493</v>
      </c>
      <c r="C160">
        <v>92701480</v>
      </c>
      <c r="D160">
        <v>89488079</v>
      </c>
      <c r="E160">
        <v>1</v>
      </c>
      <c r="F160">
        <v>1</v>
      </c>
      <c r="G160">
        <v>1</v>
      </c>
      <c r="H160">
        <v>2</v>
      </c>
      <c r="I160" t="s">
        <v>417</v>
      </c>
      <c r="J160" t="s">
        <v>418</v>
      </c>
      <c r="K160" t="s">
        <v>419</v>
      </c>
      <c r="L160">
        <v>1368</v>
      </c>
      <c r="N160">
        <v>1011</v>
      </c>
      <c r="O160" t="s">
        <v>420</v>
      </c>
      <c r="P160" t="s">
        <v>420</v>
      </c>
      <c r="Q160">
        <v>1</v>
      </c>
      <c r="X160">
        <v>0.01</v>
      </c>
      <c r="Y160">
        <v>0</v>
      </c>
      <c r="Z160">
        <v>643.29</v>
      </c>
      <c r="AA160">
        <v>722.05</v>
      </c>
      <c r="AB160">
        <v>0</v>
      </c>
      <c r="AC160">
        <v>0</v>
      </c>
      <c r="AD160">
        <v>1</v>
      </c>
      <c r="AE160">
        <v>0</v>
      </c>
      <c r="AF160" t="s">
        <v>131</v>
      </c>
      <c r="AG160">
        <v>1.35E-2</v>
      </c>
      <c r="AH160">
        <v>2</v>
      </c>
      <c r="AI160">
        <v>92701485</v>
      </c>
      <c r="AJ160">
        <v>158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ROW(Source!A170)</f>
        <v>170</v>
      </c>
      <c r="B161">
        <v>92701494</v>
      </c>
      <c r="C161">
        <v>92701480</v>
      </c>
      <c r="D161">
        <v>89488636</v>
      </c>
      <c r="E161">
        <v>1</v>
      </c>
      <c r="F161">
        <v>1</v>
      </c>
      <c r="G161">
        <v>1</v>
      </c>
      <c r="H161">
        <v>2</v>
      </c>
      <c r="I161" t="s">
        <v>583</v>
      </c>
      <c r="J161" t="s">
        <v>584</v>
      </c>
      <c r="K161" t="s">
        <v>585</v>
      </c>
      <c r="L161">
        <v>1368</v>
      </c>
      <c r="N161">
        <v>1011</v>
      </c>
      <c r="O161" t="s">
        <v>420</v>
      </c>
      <c r="P161" t="s">
        <v>420</v>
      </c>
      <c r="Q161">
        <v>1</v>
      </c>
      <c r="X161">
        <v>1.1200000000000001</v>
      </c>
      <c r="Y161">
        <v>0</v>
      </c>
      <c r="Z161">
        <v>4.5199999999999996</v>
      </c>
      <c r="AA161">
        <v>0</v>
      </c>
      <c r="AB161">
        <v>0</v>
      </c>
      <c r="AC161">
        <v>0</v>
      </c>
      <c r="AD161">
        <v>1</v>
      </c>
      <c r="AE161">
        <v>0</v>
      </c>
      <c r="AF161" t="s">
        <v>131</v>
      </c>
      <c r="AG161">
        <v>1.512</v>
      </c>
      <c r="AH161">
        <v>2</v>
      </c>
      <c r="AI161">
        <v>92701486</v>
      </c>
      <c r="AJ161">
        <v>159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ROW(Source!A170)</f>
        <v>170</v>
      </c>
      <c r="B162">
        <v>92701495</v>
      </c>
      <c r="C162">
        <v>92701480</v>
      </c>
      <c r="D162">
        <v>89573439</v>
      </c>
      <c r="E162">
        <v>1</v>
      </c>
      <c r="F162">
        <v>1</v>
      </c>
      <c r="G162">
        <v>1</v>
      </c>
      <c r="H162">
        <v>3</v>
      </c>
      <c r="I162" t="s">
        <v>586</v>
      </c>
      <c r="J162" t="s">
        <v>587</v>
      </c>
      <c r="K162" t="s">
        <v>588</v>
      </c>
      <c r="L162">
        <v>1348</v>
      </c>
      <c r="N162">
        <v>1009</v>
      </c>
      <c r="O162" t="s">
        <v>125</v>
      </c>
      <c r="P162" t="s">
        <v>125</v>
      </c>
      <c r="Q162">
        <v>1000</v>
      </c>
      <c r="X162">
        <v>8.9999999999999993E-3</v>
      </c>
      <c r="Y162">
        <v>51280.15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0</v>
      </c>
      <c r="AF162" t="s">
        <v>3</v>
      </c>
      <c r="AG162">
        <v>8.9999999999999993E-3</v>
      </c>
      <c r="AH162">
        <v>2</v>
      </c>
      <c r="AI162">
        <v>92701487</v>
      </c>
      <c r="AJ162">
        <v>160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ROW(Source!A170)</f>
        <v>170</v>
      </c>
      <c r="B163">
        <v>92701496</v>
      </c>
      <c r="C163">
        <v>92701480</v>
      </c>
      <c r="D163">
        <v>89573910</v>
      </c>
      <c r="E163">
        <v>1</v>
      </c>
      <c r="F163">
        <v>1</v>
      </c>
      <c r="G163">
        <v>1</v>
      </c>
      <c r="H163">
        <v>3</v>
      </c>
      <c r="I163" t="s">
        <v>589</v>
      </c>
      <c r="J163" t="s">
        <v>590</v>
      </c>
      <c r="K163" t="s">
        <v>591</v>
      </c>
      <c r="L163">
        <v>1348</v>
      </c>
      <c r="N163">
        <v>1009</v>
      </c>
      <c r="O163" t="s">
        <v>125</v>
      </c>
      <c r="P163" t="s">
        <v>125</v>
      </c>
      <c r="Q163">
        <v>1000</v>
      </c>
      <c r="X163">
        <v>1.5E-3</v>
      </c>
      <c r="Y163">
        <v>75885.63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 t="s">
        <v>3</v>
      </c>
      <c r="AG163">
        <v>1.5E-3</v>
      </c>
      <c r="AH163">
        <v>2</v>
      </c>
      <c r="AI163">
        <v>92701488</v>
      </c>
      <c r="AJ163">
        <v>161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ROW(Source!A171)</f>
        <v>171</v>
      </c>
      <c r="B164">
        <v>92701505</v>
      </c>
      <c r="C164">
        <v>92701497</v>
      </c>
      <c r="D164">
        <v>89480507</v>
      </c>
      <c r="E164">
        <v>117</v>
      </c>
      <c r="F164">
        <v>1</v>
      </c>
      <c r="G164">
        <v>1</v>
      </c>
      <c r="H164">
        <v>1</v>
      </c>
      <c r="I164" t="s">
        <v>592</v>
      </c>
      <c r="J164" t="s">
        <v>3</v>
      </c>
      <c r="K164" t="s">
        <v>593</v>
      </c>
      <c r="L164">
        <v>1191</v>
      </c>
      <c r="N164">
        <v>1013</v>
      </c>
      <c r="O164" t="s">
        <v>400</v>
      </c>
      <c r="P164" t="s">
        <v>400</v>
      </c>
      <c r="Q164">
        <v>1</v>
      </c>
      <c r="X164">
        <v>36.9</v>
      </c>
      <c r="Y164">
        <v>0</v>
      </c>
      <c r="Z164">
        <v>0</v>
      </c>
      <c r="AA164">
        <v>0</v>
      </c>
      <c r="AB164">
        <v>665.47</v>
      </c>
      <c r="AC164">
        <v>0</v>
      </c>
      <c r="AD164">
        <v>1</v>
      </c>
      <c r="AE164">
        <v>1</v>
      </c>
      <c r="AF164" t="s">
        <v>131</v>
      </c>
      <c r="AG164">
        <v>49.814999999999998</v>
      </c>
      <c r="AH164">
        <v>2</v>
      </c>
      <c r="AI164">
        <v>92701498</v>
      </c>
      <c r="AJ164">
        <v>162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ROW(Source!A171)</f>
        <v>171</v>
      </c>
      <c r="B165">
        <v>92701506</v>
      </c>
      <c r="C165">
        <v>92701497</v>
      </c>
      <c r="D165">
        <v>89480695</v>
      </c>
      <c r="E165">
        <v>117</v>
      </c>
      <c r="F165">
        <v>1</v>
      </c>
      <c r="G165">
        <v>1</v>
      </c>
      <c r="H165">
        <v>1</v>
      </c>
      <c r="I165" t="s">
        <v>415</v>
      </c>
      <c r="J165" t="s">
        <v>3</v>
      </c>
      <c r="K165" t="s">
        <v>416</v>
      </c>
      <c r="L165">
        <v>1191</v>
      </c>
      <c r="N165">
        <v>1013</v>
      </c>
      <c r="O165" t="s">
        <v>400</v>
      </c>
      <c r="P165" t="s">
        <v>400</v>
      </c>
      <c r="Q165">
        <v>1</v>
      </c>
      <c r="X165">
        <v>0.04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2</v>
      </c>
      <c r="AF165" t="s">
        <v>131</v>
      </c>
      <c r="AG165">
        <v>5.3999999999999999E-2</v>
      </c>
      <c r="AH165">
        <v>2</v>
      </c>
      <c r="AI165">
        <v>92701499</v>
      </c>
      <c r="AJ165">
        <v>163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ROW(Source!A171)</f>
        <v>171</v>
      </c>
      <c r="B166">
        <v>92701507</v>
      </c>
      <c r="C166">
        <v>92701497</v>
      </c>
      <c r="D166">
        <v>89487371</v>
      </c>
      <c r="E166">
        <v>1</v>
      </c>
      <c r="F166">
        <v>1</v>
      </c>
      <c r="G166">
        <v>1</v>
      </c>
      <c r="H166">
        <v>2</v>
      </c>
      <c r="I166" t="s">
        <v>441</v>
      </c>
      <c r="J166" t="s">
        <v>442</v>
      </c>
      <c r="K166" t="s">
        <v>443</v>
      </c>
      <c r="L166">
        <v>1368</v>
      </c>
      <c r="N166">
        <v>1011</v>
      </c>
      <c r="O166" t="s">
        <v>420</v>
      </c>
      <c r="P166" t="s">
        <v>420</v>
      </c>
      <c r="Q166">
        <v>1</v>
      </c>
      <c r="X166">
        <v>0.01</v>
      </c>
      <c r="Y166">
        <v>0</v>
      </c>
      <c r="Z166">
        <v>37.32</v>
      </c>
      <c r="AA166">
        <v>641.22</v>
      </c>
      <c r="AB166">
        <v>0</v>
      </c>
      <c r="AC166">
        <v>0</v>
      </c>
      <c r="AD166">
        <v>1</v>
      </c>
      <c r="AE166">
        <v>0</v>
      </c>
      <c r="AF166" t="s">
        <v>131</v>
      </c>
      <c r="AG166">
        <v>1.35E-2</v>
      </c>
      <c r="AH166">
        <v>2</v>
      </c>
      <c r="AI166">
        <v>92701500</v>
      </c>
      <c r="AJ166">
        <v>164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ROW(Source!A171)</f>
        <v>171</v>
      </c>
      <c r="B167">
        <v>92701508</v>
      </c>
      <c r="C167">
        <v>92701497</v>
      </c>
      <c r="D167">
        <v>89488079</v>
      </c>
      <c r="E167">
        <v>1</v>
      </c>
      <c r="F167">
        <v>1</v>
      </c>
      <c r="G167">
        <v>1</v>
      </c>
      <c r="H167">
        <v>2</v>
      </c>
      <c r="I167" t="s">
        <v>417</v>
      </c>
      <c r="J167" t="s">
        <v>418</v>
      </c>
      <c r="K167" t="s">
        <v>419</v>
      </c>
      <c r="L167">
        <v>1368</v>
      </c>
      <c r="N167">
        <v>1011</v>
      </c>
      <c r="O167" t="s">
        <v>420</v>
      </c>
      <c r="P167" t="s">
        <v>420</v>
      </c>
      <c r="Q167">
        <v>1</v>
      </c>
      <c r="X167">
        <v>0.03</v>
      </c>
      <c r="Y167">
        <v>0</v>
      </c>
      <c r="Z167">
        <v>643.29</v>
      </c>
      <c r="AA167">
        <v>722.05</v>
      </c>
      <c r="AB167">
        <v>0</v>
      </c>
      <c r="AC167">
        <v>0</v>
      </c>
      <c r="AD167">
        <v>1</v>
      </c>
      <c r="AE167">
        <v>0</v>
      </c>
      <c r="AF167" t="s">
        <v>131</v>
      </c>
      <c r="AG167">
        <v>4.0500000000000001E-2</v>
      </c>
      <c r="AH167">
        <v>2</v>
      </c>
      <c r="AI167">
        <v>92701501</v>
      </c>
      <c r="AJ167">
        <v>165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ROW(Source!A171)</f>
        <v>171</v>
      </c>
      <c r="B168">
        <v>92701509</v>
      </c>
      <c r="C168">
        <v>92701497</v>
      </c>
      <c r="D168">
        <v>89557495</v>
      </c>
      <c r="E168">
        <v>1</v>
      </c>
      <c r="F168">
        <v>1</v>
      </c>
      <c r="G168">
        <v>1</v>
      </c>
      <c r="H168">
        <v>3</v>
      </c>
      <c r="I168" t="s">
        <v>594</v>
      </c>
      <c r="J168" t="s">
        <v>595</v>
      </c>
      <c r="K168" t="s">
        <v>596</v>
      </c>
      <c r="L168">
        <v>1346</v>
      </c>
      <c r="N168">
        <v>1009</v>
      </c>
      <c r="O168" t="s">
        <v>223</v>
      </c>
      <c r="P168" t="s">
        <v>223</v>
      </c>
      <c r="Q168">
        <v>1</v>
      </c>
      <c r="X168">
        <v>0.3</v>
      </c>
      <c r="Y168">
        <v>56.11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 t="s">
        <v>3</v>
      </c>
      <c r="AG168">
        <v>0.3</v>
      </c>
      <c r="AH168">
        <v>2</v>
      </c>
      <c r="AI168">
        <v>92701502</v>
      </c>
      <c r="AJ168">
        <v>166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ROW(Source!A171)</f>
        <v>171</v>
      </c>
      <c r="B169">
        <v>92701510</v>
      </c>
      <c r="C169">
        <v>92701497</v>
      </c>
      <c r="D169">
        <v>89484435</v>
      </c>
      <c r="E169">
        <v>117</v>
      </c>
      <c r="F169">
        <v>1</v>
      </c>
      <c r="G169">
        <v>1</v>
      </c>
      <c r="H169">
        <v>3</v>
      </c>
      <c r="I169" t="s">
        <v>668</v>
      </c>
      <c r="J169" t="s">
        <v>3</v>
      </c>
      <c r="K169" t="s">
        <v>669</v>
      </c>
      <c r="L169">
        <v>1346</v>
      </c>
      <c r="N169">
        <v>1009</v>
      </c>
      <c r="O169" t="s">
        <v>223</v>
      </c>
      <c r="P169" t="s">
        <v>223</v>
      </c>
      <c r="Q169">
        <v>1</v>
      </c>
      <c r="X169">
        <v>24.6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 t="s">
        <v>3</v>
      </c>
      <c r="AG169">
        <v>24.6</v>
      </c>
      <c r="AH169">
        <v>3</v>
      </c>
      <c r="AI169">
        <v>-1</v>
      </c>
      <c r="AJ169" t="s">
        <v>3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ROW(Source!A171)</f>
        <v>171</v>
      </c>
      <c r="B170">
        <v>92701511</v>
      </c>
      <c r="C170">
        <v>92701497</v>
      </c>
      <c r="D170">
        <v>89573827</v>
      </c>
      <c r="E170">
        <v>1</v>
      </c>
      <c r="F170">
        <v>1</v>
      </c>
      <c r="G170">
        <v>1</v>
      </c>
      <c r="H170">
        <v>3</v>
      </c>
      <c r="I170" t="s">
        <v>597</v>
      </c>
      <c r="J170" t="s">
        <v>598</v>
      </c>
      <c r="K170" t="s">
        <v>599</v>
      </c>
      <c r="L170">
        <v>1346</v>
      </c>
      <c r="N170">
        <v>1009</v>
      </c>
      <c r="O170" t="s">
        <v>223</v>
      </c>
      <c r="P170" t="s">
        <v>223</v>
      </c>
      <c r="Q170">
        <v>1</v>
      </c>
      <c r="X170">
        <v>2.7</v>
      </c>
      <c r="Y170">
        <v>133.31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 t="s">
        <v>3</v>
      </c>
      <c r="AG170">
        <v>2.7</v>
      </c>
      <c r="AH170">
        <v>2</v>
      </c>
      <c r="AI170">
        <v>92701503</v>
      </c>
      <c r="AJ170">
        <v>168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ROW(Source!A173)</f>
        <v>173</v>
      </c>
      <c r="B171">
        <v>92701522</v>
      </c>
      <c r="C171">
        <v>92701513</v>
      </c>
      <c r="D171">
        <v>89480511</v>
      </c>
      <c r="E171">
        <v>117</v>
      </c>
      <c r="F171">
        <v>1</v>
      </c>
      <c r="G171">
        <v>1</v>
      </c>
      <c r="H171">
        <v>1</v>
      </c>
      <c r="I171" t="s">
        <v>445</v>
      </c>
      <c r="J171" t="s">
        <v>3</v>
      </c>
      <c r="K171" t="s">
        <v>446</v>
      </c>
      <c r="L171">
        <v>1191</v>
      </c>
      <c r="N171">
        <v>1013</v>
      </c>
      <c r="O171" t="s">
        <v>400</v>
      </c>
      <c r="P171" t="s">
        <v>400</v>
      </c>
      <c r="Q171">
        <v>1</v>
      </c>
      <c r="X171">
        <v>2.13</v>
      </c>
      <c r="Y171">
        <v>0</v>
      </c>
      <c r="Z171">
        <v>0</v>
      </c>
      <c r="AA171">
        <v>0</v>
      </c>
      <c r="AB171">
        <v>681.63</v>
      </c>
      <c r="AC171">
        <v>0</v>
      </c>
      <c r="AD171">
        <v>1</v>
      </c>
      <c r="AE171">
        <v>1</v>
      </c>
      <c r="AF171" t="s">
        <v>3</v>
      </c>
      <c r="AG171">
        <v>2.13</v>
      </c>
      <c r="AH171">
        <v>2</v>
      </c>
      <c r="AI171">
        <v>92701514</v>
      </c>
      <c r="AJ171">
        <v>169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ROW(Source!A173)</f>
        <v>173</v>
      </c>
      <c r="B172">
        <v>92701523</v>
      </c>
      <c r="C172">
        <v>92701513</v>
      </c>
      <c r="D172">
        <v>89480695</v>
      </c>
      <c r="E172">
        <v>117</v>
      </c>
      <c r="F172">
        <v>1</v>
      </c>
      <c r="G172">
        <v>1</v>
      </c>
      <c r="H172">
        <v>1</v>
      </c>
      <c r="I172" t="s">
        <v>415</v>
      </c>
      <c r="J172" t="s">
        <v>3</v>
      </c>
      <c r="K172" t="s">
        <v>416</v>
      </c>
      <c r="L172">
        <v>1191</v>
      </c>
      <c r="N172">
        <v>1013</v>
      </c>
      <c r="O172" t="s">
        <v>400</v>
      </c>
      <c r="P172" t="s">
        <v>400</v>
      </c>
      <c r="Q172">
        <v>1</v>
      </c>
      <c r="X172">
        <v>0.02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2</v>
      </c>
      <c r="AF172" t="s">
        <v>3</v>
      </c>
      <c r="AG172">
        <v>0.02</v>
      </c>
      <c r="AH172">
        <v>2</v>
      </c>
      <c r="AI172">
        <v>92701515</v>
      </c>
      <c r="AJ172">
        <v>170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ROW(Source!A173)</f>
        <v>173</v>
      </c>
      <c r="B173">
        <v>92701524</v>
      </c>
      <c r="C173">
        <v>92701513</v>
      </c>
      <c r="D173">
        <v>89487323</v>
      </c>
      <c r="E173">
        <v>1</v>
      </c>
      <c r="F173">
        <v>1</v>
      </c>
      <c r="G173">
        <v>1</v>
      </c>
      <c r="H173">
        <v>2</v>
      </c>
      <c r="I173" t="s">
        <v>577</v>
      </c>
      <c r="J173" t="s">
        <v>578</v>
      </c>
      <c r="K173" t="s">
        <v>579</v>
      </c>
      <c r="L173">
        <v>1368</v>
      </c>
      <c r="N173">
        <v>1011</v>
      </c>
      <c r="O173" t="s">
        <v>420</v>
      </c>
      <c r="P173" t="s">
        <v>420</v>
      </c>
      <c r="Q173">
        <v>1</v>
      </c>
      <c r="X173">
        <v>0.01</v>
      </c>
      <c r="Y173">
        <v>0</v>
      </c>
      <c r="Z173">
        <v>6.62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3</v>
      </c>
      <c r="AG173">
        <v>0.01</v>
      </c>
      <c r="AH173">
        <v>2</v>
      </c>
      <c r="AI173">
        <v>92701516</v>
      </c>
      <c r="AJ173">
        <v>171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ROW(Source!A173)</f>
        <v>173</v>
      </c>
      <c r="B174">
        <v>92701525</v>
      </c>
      <c r="C174">
        <v>92701513</v>
      </c>
      <c r="D174">
        <v>89487341</v>
      </c>
      <c r="E174">
        <v>1</v>
      </c>
      <c r="F174">
        <v>1</v>
      </c>
      <c r="G174">
        <v>1</v>
      </c>
      <c r="H174">
        <v>2</v>
      </c>
      <c r="I174" t="s">
        <v>580</v>
      </c>
      <c r="J174" t="s">
        <v>581</v>
      </c>
      <c r="K174" t="s">
        <v>582</v>
      </c>
      <c r="L174">
        <v>1368</v>
      </c>
      <c r="N174">
        <v>1011</v>
      </c>
      <c r="O174" t="s">
        <v>420</v>
      </c>
      <c r="P174" t="s">
        <v>420</v>
      </c>
      <c r="Q174">
        <v>1</v>
      </c>
      <c r="X174">
        <v>0.01</v>
      </c>
      <c r="Y174">
        <v>0</v>
      </c>
      <c r="Z174">
        <v>1593.71</v>
      </c>
      <c r="AA174">
        <v>829.81</v>
      </c>
      <c r="AB174">
        <v>0</v>
      </c>
      <c r="AC174">
        <v>0</v>
      </c>
      <c r="AD174">
        <v>1</v>
      </c>
      <c r="AE174">
        <v>0</v>
      </c>
      <c r="AF174" t="s">
        <v>3</v>
      </c>
      <c r="AG174">
        <v>0.01</v>
      </c>
      <c r="AH174">
        <v>2</v>
      </c>
      <c r="AI174">
        <v>92701517</v>
      </c>
      <c r="AJ174">
        <v>172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ROW(Source!A173)</f>
        <v>173</v>
      </c>
      <c r="B175">
        <v>92701526</v>
      </c>
      <c r="C175">
        <v>92701513</v>
      </c>
      <c r="D175">
        <v>89488079</v>
      </c>
      <c r="E175">
        <v>1</v>
      </c>
      <c r="F175">
        <v>1</v>
      </c>
      <c r="G175">
        <v>1</v>
      </c>
      <c r="H175">
        <v>2</v>
      </c>
      <c r="I175" t="s">
        <v>417</v>
      </c>
      <c r="J175" t="s">
        <v>418</v>
      </c>
      <c r="K175" t="s">
        <v>419</v>
      </c>
      <c r="L175">
        <v>1368</v>
      </c>
      <c r="N175">
        <v>1011</v>
      </c>
      <c r="O175" t="s">
        <v>420</v>
      </c>
      <c r="P175" t="s">
        <v>420</v>
      </c>
      <c r="Q175">
        <v>1</v>
      </c>
      <c r="X175">
        <v>0.01</v>
      </c>
      <c r="Y175">
        <v>0</v>
      </c>
      <c r="Z175">
        <v>643.29</v>
      </c>
      <c r="AA175">
        <v>722.05</v>
      </c>
      <c r="AB175">
        <v>0</v>
      </c>
      <c r="AC175">
        <v>0</v>
      </c>
      <c r="AD175">
        <v>1</v>
      </c>
      <c r="AE175">
        <v>0</v>
      </c>
      <c r="AF175" t="s">
        <v>3</v>
      </c>
      <c r="AG175">
        <v>0.01</v>
      </c>
      <c r="AH175">
        <v>2</v>
      </c>
      <c r="AI175">
        <v>92701518</v>
      </c>
      <c r="AJ175">
        <v>173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ROW(Source!A173)</f>
        <v>173</v>
      </c>
      <c r="B176">
        <v>92701527</v>
      </c>
      <c r="C176">
        <v>92701513</v>
      </c>
      <c r="D176">
        <v>89488636</v>
      </c>
      <c r="E176">
        <v>1</v>
      </c>
      <c r="F176">
        <v>1</v>
      </c>
      <c r="G176">
        <v>1</v>
      </c>
      <c r="H176">
        <v>2</v>
      </c>
      <c r="I176" t="s">
        <v>583</v>
      </c>
      <c r="J176" t="s">
        <v>584</v>
      </c>
      <c r="K176" t="s">
        <v>585</v>
      </c>
      <c r="L176">
        <v>1368</v>
      </c>
      <c r="N176">
        <v>1011</v>
      </c>
      <c r="O176" t="s">
        <v>420</v>
      </c>
      <c r="P176" t="s">
        <v>420</v>
      </c>
      <c r="Q176">
        <v>1</v>
      </c>
      <c r="X176">
        <v>0.65</v>
      </c>
      <c r="Y176">
        <v>0</v>
      </c>
      <c r="Z176">
        <v>4.5199999999999996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3</v>
      </c>
      <c r="AG176">
        <v>0.65</v>
      </c>
      <c r="AH176">
        <v>2</v>
      </c>
      <c r="AI176">
        <v>92701519</v>
      </c>
      <c r="AJ176">
        <v>174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ROW(Source!A173)</f>
        <v>173</v>
      </c>
      <c r="B177">
        <v>92701528</v>
      </c>
      <c r="C177">
        <v>92701513</v>
      </c>
      <c r="D177">
        <v>89573655</v>
      </c>
      <c r="E177">
        <v>1</v>
      </c>
      <c r="F177">
        <v>1</v>
      </c>
      <c r="G177">
        <v>1</v>
      </c>
      <c r="H177">
        <v>3</v>
      </c>
      <c r="I177" t="s">
        <v>259</v>
      </c>
      <c r="J177" t="s">
        <v>261</v>
      </c>
      <c r="K177" t="s">
        <v>260</v>
      </c>
      <c r="L177">
        <v>1348</v>
      </c>
      <c r="N177">
        <v>1009</v>
      </c>
      <c r="O177" t="s">
        <v>125</v>
      </c>
      <c r="P177" t="s">
        <v>125</v>
      </c>
      <c r="Q177">
        <v>1000</v>
      </c>
      <c r="X177">
        <v>8.9999999999999993E-3</v>
      </c>
      <c r="Y177">
        <v>80322.25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 t="s">
        <v>3</v>
      </c>
      <c r="AG177">
        <v>8.9999999999999993E-3</v>
      </c>
      <c r="AH177">
        <v>2</v>
      </c>
      <c r="AI177">
        <v>92701520</v>
      </c>
      <c r="AJ177">
        <v>175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ROW(Source!A173)</f>
        <v>173</v>
      </c>
      <c r="B178">
        <v>92701529</v>
      </c>
      <c r="C178">
        <v>92701513</v>
      </c>
      <c r="D178">
        <v>89573961</v>
      </c>
      <c r="E178">
        <v>1</v>
      </c>
      <c r="F178">
        <v>1</v>
      </c>
      <c r="G178">
        <v>1</v>
      </c>
      <c r="H178">
        <v>3</v>
      </c>
      <c r="I178" t="s">
        <v>600</v>
      </c>
      <c r="J178" t="s">
        <v>601</v>
      </c>
      <c r="K178" t="s">
        <v>602</v>
      </c>
      <c r="L178">
        <v>1346</v>
      </c>
      <c r="N178">
        <v>1009</v>
      </c>
      <c r="O178" t="s">
        <v>223</v>
      </c>
      <c r="P178" t="s">
        <v>223</v>
      </c>
      <c r="Q178">
        <v>1</v>
      </c>
      <c r="X178">
        <v>1.4</v>
      </c>
      <c r="Y178">
        <v>60.6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3</v>
      </c>
      <c r="AG178">
        <v>1.4</v>
      </c>
      <c r="AH178">
        <v>2</v>
      </c>
      <c r="AI178">
        <v>92701521</v>
      </c>
      <c r="AJ178">
        <v>176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ROW(Source!A174)</f>
        <v>174</v>
      </c>
      <c r="B179">
        <v>92701543</v>
      </c>
      <c r="C179">
        <v>92701530</v>
      </c>
      <c r="D179">
        <v>89480529</v>
      </c>
      <c r="E179">
        <v>117</v>
      </c>
      <c r="F179">
        <v>1</v>
      </c>
      <c r="G179">
        <v>1</v>
      </c>
      <c r="H179">
        <v>1</v>
      </c>
      <c r="I179" t="s">
        <v>431</v>
      </c>
      <c r="J179" t="s">
        <v>3</v>
      </c>
      <c r="K179" t="s">
        <v>432</v>
      </c>
      <c r="L179">
        <v>1191</v>
      </c>
      <c r="N179">
        <v>1013</v>
      </c>
      <c r="O179" t="s">
        <v>400</v>
      </c>
      <c r="P179" t="s">
        <v>400</v>
      </c>
      <c r="Q179">
        <v>1</v>
      </c>
      <c r="X179">
        <v>14</v>
      </c>
      <c r="Y179">
        <v>0</v>
      </c>
      <c r="Z179">
        <v>0</v>
      </c>
      <c r="AA179">
        <v>0</v>
      </c>
      <c r="AB179">
        <v>732.82</v>
      </c>
      <c r="AC179">
        <v>0</v>
      </c>
      <c r="AD179">
        <v>1</v>
      </c>
      <c r="AE179">
        <v>1</v>
      </c>
      <c r="AF179" t="s">
        <v>3</v>
      </c>
      <c r="AG179">
        <v>14</v>
      </c>
      <c r="AH179">
        <v>2</v>
      </c>
      <c r="AI179">
        <v>92701531</v>
      </c>
      <c r="AJ179">
        <v>177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ROW(Source!A174)</f>
        <v>174</v>
      </c>
      <c r="B180">
        <v>92701544</v>
      </c>
      <c r="C180">
        <v>92701530</v>
      </c>
      <c r="D180">
        <v>89480695</v>
      </c>
      <c r="E180">
        <v>117</v>
      </c>
      <c r="F180">
        <v>1</v>
      </c>
      <c r="G180">
        <v>1</v>
      </c>
      <c r="H180">
        <v>1</v>
      </c>
      <c r="I180" t="s">
        <v>415</v>
      </c>
      <c r="J180" t="s">
        <v>3</v>
      </c>
      <c r="K180" t="s">
        <v>416</v>
      </c>
      <c r="L180">
        <v>1191</v>
      </c>
      <c r="N180">
        <v>1013</v>
      </c>
      <c r="O180" t="s">
        <v>400</v>
      </c>
      <c r="P180" t="s">
        <v>400</v>
      </c>
      <c r="Q180">
        <v>1</v>
      </c>
      <c r="X180">
        <v>0.59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2</v>
      </c>
      <c r="AF180" t="s">
        <v>3</v>
      </c>
      <c r="AG180">
        <v>0.59</v>
      </c>
      <c r="AH180">
        <v>2</v>
      </c>
      <c r="AI180">
        <v>92701532</v>
      </c>
      <c r="AJ180">
        <v>178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ROW(Source!A174)</f>
        <v>174</v>
      </c>
      <c r="B181">
        <v>92701545</v>
      </c>
      <c r="C181">
        <v>92701530</v>
      </c>
      <c r="D181">
        <v>89488079</v>
      </c>
      <c r="E181">
        <v>1</v>
      </c>
      <c r="F181">
        <v>1</v>
      </c>
      <c r="G181">
        <v>1</v>
      </c>
      <c r="H181">
        <v>2</v>
      </c>
      <c r="I181" t="s">
        <v>417</v>
      </c>
      <c r="J181" t="s">
        <v>418</v>
      </c>
      <c r="K181" t="s">
        <v>419</v>
      </c>
      <c r="L181">
        <v>1368</v>
      </c>
      <c r="N181">
        <v>1011</v>
      </c>
      <c r="O181" t="s">
        <v>420</v>
      </c>
      <c r="P181" t="s">
        <v>420</v>
      </c>
      <c r="Q181">
        <v>1</v>
      </c>
      <c r="X181">
        <v>0.59</v>
      </c>
      <c r="Y181">
        <v>0</v>
      </c>
      <c r="Z181">
        <v>643.29</v>
      </c>
      <c r="AA181">
        <v>722.05</v>
      </c>
      <c r="AB181">
        <v>0</v>
      </c>
      <c r="AC181">
        <v>0</v>
      </c>
      <c r="AD181">
        <v>1</v>
      </c>
      <c r="AE181">
        <v>0</v>
      </c>
      <c r="AF181" t="s">
        <v>3</v>
      </c>
      <c r="AG181">
        <v>0.59</v>
      </c>
      <c r="AH181">
        <v>2</v>
      </c>
      <c r="AI181">
        <v>92701533</v>
      </c>
      <c r="AJ181">
        <v>179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ROW(Source!A174)</f>
        <v>174</v>
      </c>
      <c r="B182">
        <v>92701546</v>
      </c>
      <c r="C182">
        <v>92701530</v>
      </c>
      <c r="D182">
        <v>89488828</v>
      </c>
      <c r="E182">
        <v>1</v>
      </c>
      <c r="F182">
        <v>1</v>
      </c>
      <c r="G182">
        <v>1</v>
      </c>
      <c r="H182">
        <v>2</v>
      </c>
      <c r="I182" t="s">
        <v>467</v>
      </c>
      <c r="J182" t="s">
        <v>468</v>
      </c>
      <c r="K182" t="s">
        <v>469</v>
      </c>
      <c r="L182">
        <v>1368</v>
      </c>
      <c r="N182">
        <v>1011</v>
      </c>
      <c r="O182" t="s">
        <v>420</v>
      </c>
      <c r="P182" t="s">
        <v>420</v>
      </c>
      <c r="Q182">
        <v>1</v>
      </c>
      <c r="X182">
        <v>0.63</v>
      </c>
      <c r="Y182">
        <v>0</v>
      </c>
      <c r="Z182">
        <v>21.39</v>
      </c>
      <c r="AA182">
        <v>0</v>
      </c>
      <c r="AB182">
        <v>0</v>
      </c>
      <c r="AC182">
        <v>0</v>
      </c>
      <c r="AD182">
        <v>1</v>
      </c>
      <c r="AE182">
        <v>0</v>
      </c>
      <c r="AF182" t="s">
        <v>3</v>
      </c>
      <c r="AG182">
        <v>0.63</v>
      </c>
      <c r="AH182">
        <v>2</v>
      </c>
      <c r="AI182">
        <v>92701534</v>
      </c>
      <c r="AJ182">
        <v>180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ROW(Source!A174)</f>
        <v>174</v>
      </c>
      <c r="B183">
        <v>92701547</v>
      </c>
      <c r="C183">
        <v>92701530</v>
      </c>
      <c r="D183">
        <v>89556717</v>
      </c>
      <c r="E183">
        <v>1</v>
      </c>
      <c r="F183">
        <v>1</v>
      </c>
      <c r="G183">
        <v>1</v>
      </c>
      <c r="H183">
        <v>3</v>
      </c>
      <c r="I183" t="s">
        <v>603</v>
      </c>
      <c r="J183" t="s">
        <v>604</v>
      </c>
      <c r="K183" t="s">
        <v>605</v>
      </c>
      <c r="L183">
        <v>1348</v>
      </c>
      <c r="N183">
        <v>1009</v>
      </c>
      <c r="O183" t="s">
        <v>125</v>
      </c>
      <c r="P183" t="s">
        <v>125</v>
      </c>
      <c r="Q183">
        <v>1000</v>
      </c>
      <c r="X183">
        <v>4.0000000000000003E-5</v>
      </c>
      <c r="Y183">
        <v>263215.45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 t="s">
        <v>3</v>
      </c>
      <c r="AG183">
        <v>4.0000000000000003E-5</v>
      </c>
      <c r="AH183">
        <v>2</v>
      </c>
      <c r="AI183">
        <v>92701535</v>
      </c>
      <c r="AJ183">
        <v>181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ROW(Source!A174)</f>
        <v>174</v>
      </c>
      <c r="B184">
        <v>92701548</v>
      </c>
      <c r="C184">
        <v>92701530</v>
      </c>
      <c r="D184">
        <v>89563495</v>
      </c>
      <c r="E184">
        <v>1</v>
      </c>
      <c r="F184">
        <v>1</v>
      </c>
      <c r="G184">
        <v>1</v>
      </c>
      <c r="H184">
        <v>3</v>
      </c>
      <c r="I184" t="s">
        <v>606</v>
      </c>
      <c r="J184" t="s">
        <v>607</v>
      </c>
      <c r="K184" t="s">
        <v>608</v>
      </c>
      <c r="L184">
        <v>1348</v>
      </c>
      <c r="N184">
        <v>1009</v>
      </c>
      <c r="O184" t="s">
        <v>125</v>
      </c>
      <c r="P184" t="s">
        <v>125</v>
      </c>
      <c r="Q184">
        <v>1000</v>
      </c>
      <c r="X184">
        <v>1.06E-2</v>
      </c>
      <c r="Y184">
        <v>89073.2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0</v>
      </c>
      <c r="AF184" t="s">
        <v>3</v>
      </c>
      <c r="AG184">
        <v>1.06E-2</v>
      </c>
      <c r="AH184">
        <v>2</v>
      </c>
      <c r="AI184">
        <v>92701536</v>
      </c>
      <c r="AJ184">
        <v>182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ROW(Source!A174)</f>
        <v>174</v>
      </c>
      <c r="B185">
        <v>92701549</v>
      </c>
      <c r="C185">
        <v>92701530</v>
      </c>
      <c r="D185">
        <v>89563547</v>
      </c>
      <c r="E185">
        <v>1</v>
      </c>
      <c r="F185">
        <v>1</v>
      </c>
      <c r="G185">
        <v>1</v>
      </c>
      <c r="H185">
        <v>3</v>
      </c>
      <c r="I185" t="s">
        <v>609</v>
      </c>
      <c r="J185" t="s">
        <v>610</v>
      </c>
      <c r="K185" t="s">
        <v>611</v>
      </c>
      <c r="L185">
        <v>1348</v>
      </c>
      <c r="N185">
        <v>1009</v>
      </c>
      <c r="O185" t="s">
        <v>125</v>
      </c>
      <c r="P185" t="s">
        <v>125</v>
      </c>
      <c r="Q185">
        <v>1000</v>
      </c>
      <c r="X185">
        <v>5.2999999999999998E-4</v>
      </c>
      <c r="Y185">
        <v>129575.7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 t="s">
        <v>3</v>
      </c>
      <c r="AG185">
        <v>5.2999999999999998E-4</v>
      </c>
      <c r="AH185">
        <v>2</v>
      </c>
      <c r="AI185">
        <v>92701537</v>
      </c>
      <c r="AJ185">
        <v>183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ROW(Source!A174)</f>
        <v>174</v>
      </c>
      <c r="B186">
        <v>92701550</v>
      </c>
      <c r="C186">
        <v>92701530</v>
      </c>
      <c r="D186">
        <v>89563548</v>
      </c>
      <c r="E186">
        <v>1</v>
      </c>
      <c r="F186">
        <v>1</v>
      </c>
      <c r="G186">
        <v>1</v>
      </c>
      <c r="H186">
        <v>3</v>
      </c>
      <c r="I186" t="s">
        <v>612</v>
      </c>
      <c r="J186" t="s">
        <v>613</v>
      </c>
      <c r="K186" t="s">
        <v>614</v>
      </c>
      <c r="L186">
        <v>1348</v>
      </c>
      <c r="N186">
        <v>1009</v>
      </c>
      <c r="O186" t="s">
        <v>125</v>
      </c>
      <c r="P186" t="s">
        <v>125</v>
      </c>
      <c r="Q186">
        <v>1000</v>
      </c>
      <c r="X186">
        <v>1.01E-3</v>
      </c>
      <c r="Y186">
        <v>87245.7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0</v>
      </c>
      <c r="AF186" t="s">
        <v>3</v>
      </c>
      <c r="AG186">
        <v>1.01E-3</v>
      </c>
      <c r="AH186">
        <v>2</v>
      </c>
      <c r="AI186">
        <v>92701538</v>
      </c>
      <c r="AJ186">
        <v>184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ROW(Source!A174)</f>
        <v>174</v>
      </c>
      <c r="B187">
        <v>92701551</v>
      </c>
      <c r="C187">
        <v>92701530</v>
      </c>
      <c r="D187">
        <v>89563705</v>
      </c>
      <c r="E187">
        <v>1</v>
      </c>
      <c r="F187">
        <v>1</v>
      </c>
      <c r="G187">
        <v>1</v>
      </c>
      <c r="H187">
        <v>3</v>
      </c>
      <c r="I187" t="s">
        <v>615</v>
      </c>
      <c r="J187" t="s">
        <v>616</v>
      </c>
      <c r="K187" t="s">
        <v>617</v>
      </c>
      <c r="L187">
        <v>1348</v>
      </c>
      <c r="N187">
        <v>1009</v>
      </c>
      <c r="O187" t="s">
        <v>125</v>
      </c>
      <c r="P187" t="s">
        <v>125</v>
      </c>
      <c r="Q187">
        <v>1000</v>
      </c>
      <c r="X187">
        <v>1.35E-2</v>
      </c>
      <c r="Y187">
        <v>75628.100000000006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3</v>
      </c>
      <c r="AG187">
        <v>1.35E-2</v>
      </c>
      <c r="AH187">
        <v>2</v>
      </c>
      <c r="AI187">
        <v>92701539</v>
      </c>
      <c r="AJ187">
        <v>185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ROW(Source!A174)</f>
        <v>174</v>
      </c>
      <c r="B188">
        <v>92701552</v>
      </c>
      <c r="C188">
        <v>92701530</v>
      </c>
      <c r="D188">
        <v>89483512</v>
      </c>
      <c r="E188">
        <v>117</v>
      </c>
      <c r="F188">
        <v>1</v>
      </c>
      <c r="G188">
        <v>1</v>
      </c>
      <c r="H188">
        <v>3</v>
      </c>
      <c r="I188" t="s">
        <v>268</v>
      </c>
      <c r="J188" t="s">
        <v>3</v>
      </c>
      <c r="K188" t="s">
        <v>269</v>
      </c>
      <c r="L188">
        <v>1346</v>
      </c>
      <c r="N188">
        <v>1009</v>
      </c>
      <c r="O188" t="s">
        <v>223</v>
      </c>
      <c r="P188" t="s">
        <v>223</v>
      </c>
      <c r="Q188">
        <v>1</v>
      </c>
      <c r="X188">
        <v>0.78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 t="s">
        <v>3</v>
      </c>
      <c r="AG188">
        <v>0.78</v>
      </c>
      <c r="AH188">
        <v>2</v>
      </c>
      <c r="AI188">
        <v>92701540</v>
      </c>
      <c r="AJ188">
        <v>186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ROW(Source!A174)</f>
        <v>174</v>
      </c>
      <c r="B189">
        <v>92701553</v>
      </c>
      <c r="C189">
        <v>92701530</v>
      </c>
      <c r="D189">
        <v>89567461</v>
      </c>
      <c r="E189">
        <v>1</v>
      </c>
      <c r="F189">
        <v>1</v>
      </c>
      <c r="G189">
        <v>1</v>
      </c>
      <c r="H189">
        <v>3</v>
      </c>
      <c r="I189" t="s">
        <v>618</v>
      </c>
      <c r="J189" t="s">
        <v>619</v>
      </c>
      <c r="K189" t="s">
        <v>620</v>
      </c>
      <c r="L189">
        <v>1327</v>
      </c>
      <c r="N189">
        <v>1005</v>
      </c>
      <c r="O189" t="s">
        <v>544</v>
      </c>
      <c r="P189" t="s">
        <v>544</v>
      </c>
      <c r="Q189">
        <v>1</v>
      </c>
      <c r="X189">
        <v>0.5</v>
      </c>
      <c r="Y189">
        <v>43.2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3</v>
      </c>
      <c r="AG189">
        <v>0.5</v>
      </c>
      <c r="AH189">
        <v>2</v>
      </c>
      <c r="AI189">
        <v>92701541</v>
      </c>
      <c r="AJ189">
        <v>187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ROW(Source!A174)</f>
        <v>174</v>
      </c>
      <c r="B190">
        <v>92701554</v>
      </c>
      <c r="C190">
        <v>92701530</v>
      </c>
      <c r="D190">
        <v>89484069</v>
      </c>
      <c r="E190">
        <v>117</v>
      </c>
      <c r="F190">
        <v>1</v>
      </c>
      <c r="G190">
        <v>1</v>
      </c>
      <c r="H190">
        <v>3</v>
      </c>
      <c r="I190" t="s">
        <v>270</v>
      </c>
      <c r="J190" t="s">
        <v>3</v>
      </c>
      <c r="K190" t="s">
        <v>271</v>
      </c>
      <c r="L190">
        <v>1339</v>
      </c>
      <c r="N190">
        <v>1007</v>
      </c>
      <c r="O190" t="s">
        <v>113</v>
      </c>
      <c r="P190" t="s">
        <v>113</v>
      </c>
      <c r="Q190">
        <v>1</v>
      </c>
      <c r="X190">
        <v>1.08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 t="s">
        <v>3</v>
      </c>
      <c r="AG190">
        <v>1.08</v>
      </c>
      <c r="AH190">
        <v>2</v>
      </c>
      <c r="AI190">
        <v>92701542</v>
      </c>
      <c r="AJ190">
        <v>188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ROW(Source!A177)</f>
        <v>177</v>
      </c>
      <c r="B191">
        <v>92701569</v>
      </c>
      <c r="C191">
        <v>92701557</v>
      </c>
      <c r="D191">
        <v>89480531</v>
      </c>
      <c r="E191">
        <v>117</v>
      </c>
      <c r="F191">
        <v>1</v>
      </c>
      <c r="G191">
        <v>1</v>
      </c>
      <c r="H191">
        <v>1</v>
      </c>
      <c r="I191" t="s">
        <v>413</v>
      </c>
      <c r="J191" t="s">
        <v>3</v>
      </c>
      <c r="K191" t="s">
        <v>414</v>
      </c>
      <c r="L191">
        <v>1191</v>
      </c>
      <c r="N191">
        <v>1013</v>
      </c>
      <c r="O191" t="s">
        <v>400</v>
      </c>
      <c r="P191" t="s">
        <v>400</v>
      </c>
      <c r="Q191">
        <v>1</v>
      </c>
      <c r="X191">
        <v>2.2000000000000002</v>
      </c>
      <c r="Y191">
        <v>0</v>
      </c>
      <c r="Z191">
        <v>0</v>
      </c>
      <c r="AA191">
        <v>0</v>
      </c>
      <c r="AB191">
        <v>743.6</v>
      </c>
      <c r="AC191">
        <v>0</v>
      </c>
      <c r="AD191">
        <v>1</v>
      </c>
      <c r="AE191">
        <v>1</v>
      </c>
      <c r="AF191" t="s">
        <v>131</v>
      </c>
      <c r="AG191">
        <v>2.97</v>
      </c>
      <c r="AH191">
        <v>2</v>
      </c>
      <c r="AI191">
        <v>92701558</v>
      </c>
      <c r="AJ191">
        <v>189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ROW(Source!A177)</f>
        <v>177</v>
      </c>
      <c r="B192">
        <v>92701570</v>
      </c>
      <c r="C192">
        <v>92701557</v>
      </c>
      <c r="D192">
        <v>89480695</v>
      </c>
      <c r="E192">
        <v>117</v>
      </c>
      <c r="F192">
        <v>1</v>
      </c>
      <c r="G192">
        <v>1</v>
      </c>
      <c r="H192">
        <v>1</v>
      </c>
      <c r="I192" t="s">
        <v>415</v>
      </c>
      <c r="J192" t="s">
        <v>3</v>
      </c>
      <c r="K192" t="s">
        <v>416</v>
      </c>
      <c r="L192">
        <v>1191</v>
      </c>
      <c r="N192">
        <v>1013</v>
      </c>
      <c r="O192" t="s">
        <v>400</v>
      </c>
      <c r="P192" t="s">
        <v>400</v>
      </c>
      <c r="Q192">
        <v>1</v>
      </c>
      <c r="X192">
        <v>0.25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2</v>
      </c>
      <c r="AF192" t="s">
        <v>131</v>
      </c>
      <c r="AG192">
        <v>0.33750000000000002</v>
      </c>
      <c r="AH192">
        <v>2</v>
      </c>
      <c r="AI192">
        <v>92701559</v>
      </c>
      <c r="AJ192">
        <v>190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ROW(Source!A177)</f>
        <v>177</v>
      </c>
      <c r="B193">
        <v>92701571</v>
      </c>
      <c r="C193">
        <v>92701557</v>
      </c>
      <c r="D193">
        <v>89488079</v>
      </c>
      <c r="E193">
        <v>1</v>
      </c>
      <c r="F193">
        <v>1</v>
      </c>
      <c r="G193">
        <v>1</v>
      </c>
      <c r="H193">
        <v>2</v>
      </c>
      <c r="I193" t="s">
        <v>417</v>
      </c>
      <c r="J193" t="s">
        <v>418</v>
      </c>
      <c r="K193" t="s">
        <v>419</v>
      </c>
      <c r="L193">
        <v>1368</v>
      </c>
      <c r="N193">
        <v>1011</v>
      </c>
      <c r="O193" t="s">
        <v>420</v>
      </c>
      <c r="P193" t="s">
        <v>420</v>
      </c>
      <c r="Q193">
        <v>1</v>
      </c>
      <c r="X193">
        <v>0.25</v>
      </c>
      <c r="Y193">
        <v>0</v>
      </c>
      <c r="Z193">
        <v>643.29</v>
      </c>
      <c r="AA193">
        <v>722.05</v>
      </c>
      <c r="AB193">
        <v>0</v>
      </c>
      <c r="AC193">
        <v>0</v>
      </c>
      <c r="AD193">
        <v>1</v>
      </c>
      <c r="AE193">
        <v>0</v>
      </c>
      <c r="AF193" t="s">
        <v>131</v>
      </c>
      <c r="AG193">
        <v>0.33750000000000002</v>
      </c>
      <c r="AH193">
        <v>2</v>
      </c>
      <c r="AI193">
        <v>92701560</v>
      </c>
      <c r="AJ193">
        <v>191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ROW(Source!A177)</f>
        <v>177</v>
      </c>
      <c r="B194">
        <v>92701572</v>
      </c>
      <c r="C194">
        <v>92701557</v>
      </c>
      <c r="D194">
        <v>89488828</v>
      </c>
      <c r="E194">
        <v>1</v>
      </c>
      <c r="F194">
        <v>1</v>
      </c>
      <c r="G194">
        <v>1</v>
      </c>
      <c r="H194">
        <v>2</v>
      </c>
      <c r="I194" t="s">
        <v>467</v>
      </c>
      <c r="J194" t="s">
        <v>468</v>
      </c>
      <c r="K194" t="s">
        <v>469</v>
      </c>
      <c r="L194">
        <v>1368</v>
      </c>
      <c r="N194">
        <v>1011</v>
      </c>
      <c r="O194" t="s">
        <v>420</v>
      </c>
      <c r="P194" t="s">
        <v>420</v>
      </c>
      <c r="Q194">
        <v>1</v>
      </c>
      <c r="X194">
        <v>0.39</v>
      </c>
      <c r="Y194">
        <v>0</v>
      </c>
      <c r="Z194">
        <v>21.39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131</v>
      </c>
      <c r="AG194">
        <v>0.52649999999999997</v>
      </c>
      <c r="AH194">
        <v>2</v>
      </c>
      <c r="AI194">
        <v>92701561</v>
      </c>
      <c r="AJ194">
        <v>192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ROW(Source!A177)</f>
        <v>177</v>
      </c>
      <c r="B195">
        <v>92701573</v>
      </c>
      <c r="C195">
        <v>92701557</v>
      </c>
      <c r="D195">
        <v>89555077</v>
      </c>
      <c r="E195">
        <v>1</v>
      </c>
      <c r="F195">
        <v>1</v>
      </c>
      <c r="G195">
        <v>1</v>
      </c>
      <c r="H195">
        <v>3</v>
      </c>
      <c r="I195" t="s">
        <v>470</v>
      </c>
      <c r="J195" t="s">
        <v>471</v>
      </c>
      <c r="K195" t="s">
        <v>472</v>
      </c>
      <c r="L195">
        <v>1301</v>
      </c>
      <c r="N195">
        <v>1003</v>
      </c>
      <c r="O195" t="s">
        <v>187</v>
      </c>
      <c r="P195" t="s">
        <v>187</v>
      </c>
      <c r="Q195">
        <v>1</v>
      </c>
      <c r="X195">
        <v>15</v>
      </c>
      <c r="Y195">
        <v>40.94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 t="s">
        <v>3</v>
      </c>
      <c r="AG195">
        <v>15</v>
      </c>
      <c r="AH195">
        <v>2</v>
      </c>
      <c r="AI195">
        <v>92701562</v>
      </c>
      <c r="AJ195">
        <v>193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ROW(Source!A177)</f>
        <v>177</v>
      </c>
      <c r="B196">
        <v>92701574</v>
      </c>
      <c r="C196">
        <v>92701557</v>
      </c>
      <c r="D196">
        <v>89565002</v>
      </c>
      <c r="E196">
        <v>1</v>
      </c>
      <c r="F196">
        <v>1</v>
      </c>
      <c r="G196">
        <v>1</v>
      </c>
      <c r="H196">
        <v>3</v>
      </c>
      <c r="I196" t="s">
        <v>473</v>
      </c>
      <c r="J196" t="s">
        <v>474</v>
      </c>
      <c r="K196" t="s">
        <v>475</v>
      </c>
      <c r="L196">
        <v>1346</v>
      </c>
      <c r="N196">
        <v>1009</v>
      </c>
      <c r="O196" t="s">
        <v>223</v>
      </c>
      <c r="P196" t="s">
        <v>223</v>
      </c>
      <c r="Q196">
        <v>1</v>
      </c>
      <c r="X196">
        <v>3.3000000000000002E-2</v>
      </c>
      <c r="Y196">
        <v>329.28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3</v>
      </c>
      <c r="AG196">
        <v>3.3000000000000002E-2</v>
      </c>
      <c r="AH196">
        <v>2</v>
      </c>
      <c r="AI196">
        <v>92701563</v>
      </c>
      <c r="AJ196">
        <v>194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ROW(Source!A177)</f>
        <v>177</v>
      </c>
      <c r="B197">
        <v>92701575</v>
      </c>
      <c r="C197">
        <v>92701557</v>
      </c>
      <c r="D197">
        <v>89567368</v>
      </c>
      <c r="E197">
        <v>1</v>
      </c>
      <c r="F197">
        <v>1</v>
      </c>
      <c r="G197">
        <v>1</v>
      </c>
      <c r="H197">
        <v>3</v>
      </c>
      <c r="I197" t="s">
        <v>476</v>
      </c>
      <c r="J197" t="s">
        <v>477</v>
      </c>
      <c r="K197" t="s">
        <v>478</v>
      </c>
      <c r="L197">
        <v>1425</v>
      </c>
      <c r="N197">
        <v>1013</v>
      </c>
      <c r="O197" t="s">
        <v>21</v>
      </c>
      <c r="P197" t="s">
        <v>21</v>
      </c>
      <c r="Q197">
        <v>1</v>
      </c>
      <c r="X197">
        <v>0.3</v>
      </c>
      <c r="Y197">
        <v>237.35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 t="s">
        <v>3</v>
      </c>
      <c r="AG197">
        <v>0.3</v>
      </c>
      <c r="AH197">
        <v>2</v>
      </c>
      <c r="AI197">
        <v>92701564</v>
      </c>
      <c r="AJ197">
        <v>195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ROW(Source!A177)</f>
        <v>177</v>
      </c>
      <c r="B198">
        <v>92701576</v>
      </c>
      <c r="C198">
        <v>92701557</v>
      </c>
      <c r="D198">
        <v>89484147</v>
      </c>
      <c r="E198">
        <v>117</v>
      </c>
      <c r="F198">
        <v>1</v>
      </c>
      <c r="G198">
        <v>1</v>
      </c>
      <c r="H198">
        <v>3</v>
      </c>
      <c r="I198" t="s">
        <v>662</v>
      </c>
      <c r="J198" t="s">
        <v>3</v>
      </c>
      <c r="K198" t="s">
        <v>663</v>
      </c>
      <c r="L198">
        <v>1301</v>
      </c>
      <c r="N198">
        <v>1003</v>
      </c>
      <c r="O198" t="s">
        <v>187</v>
      </c>
      <c r="P198" t="s">
        <v>187</v>
      </c>
      <c r="Q198">
        <v>1</v>
      </c>
      <c r="X198">
        <v>11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 t="s">
        <v>3</v>
      </c>
      <c r="AG198">
        <v>11</v>
      </c>
      <c r="AH198">
        <v>3</v>
      </c>
      <c r="AI198">
        <v>-1</v>
      </c>
      <c r="AJ198" t="s">
        <v>3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ROW(Source!A177)</f>
        <v>177</v>
      </c>
      <c r="B199">
        <v>92701577</v>
      </c>
      <c r="C199">
        <v>92701557</v>
      </c>
      <c r="D199">
        <v>89573077</v>
      </c>
      <c r="E199">
        <v>1</v>
      </c>
      <c r="F199">
        <v>1</v>
      </c>
      <c r="G199">
        <v>1</v>
      </c>
      <c r="H199">
        <v>3</v>
      </c>
      <c r="I199" t="s">
        <v>479</v>
      </c>
      <c r="J199" t="s">
        <v>480</v>
      </c>
      <c r="K199" t="s">
        <v>481</v>
      </c>
      <c r="L199">
        <v>1296</v>
      </c>
      <c r="N199">
        <v>1002</v>
      </c>
      <c r="O199" t="s">
        <v>192</v>
      </c>
      <c r="P199" t="s">
        <v>192</v>
      </c>
      <c r="Q199">
        <v>1</v>
      </c>
      <c r="X199">
        <v>0.14299999999999999</v>
      </c>
      <c r="Y199">
        <v>774.67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0</v>
      </c>
      <c r="AF199" t="s">
        <v>3</v>
      </c>
      <c r="AG199">
        <v>0.14299999999999999</v>
      </c>
      <c r="AH199">
        <v>2</v>
      </c>
      <c r="AI199">
        <v>92701566</v>
      </c>
      <c r="AJ199">
        <v>197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ROW(Source!A177)</f>
        <v>177</v>
      </c>
      <c r="B200">
        <v>92701578</v>
      </c>
      <c r="C200">
        <v>92701557</v>
      </c>
      <c r="D200">
        <v>89573437</v>
      </c>
      <c r="E200">
        <v>1</v>
      </c>
      <c r="F200">
        <v>1</v>
      </c>
      <c r="G200">
        <v>1</v>
      </c>
      <c r="H200">
        <v>3</v>
      </c>
      <c r="I200" t="s">
        <v>190</v>
      </c>
      <c r="J200" t="s">
        <v>193</v>
      </c>
      <c r="K200" t="s">
        <v>191</v>
      </c>
      <c r="L200">
        <v>1296</v>
      </c>
      <c r="N200">
        <v>1002</v>
      </c>
      <c r="O200" t="s">
        <v>192</v>
      </c>
      <c r="P200" t="s">
        <v>192</v>
      </c>
      <c r="Q200">
        <v>1</v>
      </c>
      <c r="X200">
        <v>0</v>
      </c>
      <c r="Y200">
        <v>1116.3599999999999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0</v>
      </c>
      <c r="AF200" t="s">
        <v>3</v>
      </c>
      <c r="AG200">
        <v>0</v>
      </c>
      <c r="AH200">
        <v>2</v>
      </c>
      <c r="AI200">
        <v>92701567</v>
      </c>
      <c r="AJ200">
        <v>198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ROW(Source!A177)</f>
        <v>177</v>
      </c>
      <c r="B201">
        <v>92701579</v>
      </c>
      <c r="C201">
        <v>92701557</v>
      </c>
      <c r="D201">
        <v>89573923</v>
      </c>
      <c r="E201">
        <v>1</v>
      </c>
      <c r="F201">
        <v>1</v>
      </c>
      <c r="G201">
        <v>1</v>
      </c>
      <c r="H201">
        <v>3</v>
      </c>
      <c r="I201" t="s">
        <v>482</v>
      </c>
      <c r="J201" t="s">
        <v>483</v>
      </c>
      <c r="K201" t="s">
        <v>484</v>
      </c>
      <c r="L201">
        <v>1296</v>
      </c>
      <c r="N201">
        <v>1002</v>
      </c>
      <c r="O201" t="s">
        <v>192</v>
      </c>
      <c r="P201" t="s">
        <v>192</v>
      </c>
      <c r="Q201">
        <v>1</v>
      </c>
      <c r="X201">
        <v>0.02</v>
      </c>
      <c r="Y201">
        <v>830.95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3</v>
      </c>
      <c r="AG201">
        <v>0.02</v>
      </c>
      <c r="AH201">
        <v>2</v>
      </c>
      <c r="AI201">
        <v>92701568</v>
      </c>
      <c r="AJ201">
        <v>199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ROW(Source!A180)</f>
        <v>180</v>
      </c>
      <c r="B202">
        <v>92701589</v>
      </c>
      <c r="C202">
        <v>92701582</v>
      </c>
      <c r="D202">
        <v>89480573</v>
      </c>
      <c r="E202">
        <v>117</v>
      </c>
      <c r="F202">
        <v>1</v>
      </c>
      <c r="G202">
        <v>1</v>
      </c>
      <c r="H202">
        <v>1</v>
      </c>
      <c r="I202" t="s">
        <v>621</v>
      </c>
      <c r="J202" t="s">
        <v>3</v>
      </c>
      <c r="K202" t="s">
        <v>622</v>
      </c>
      <c r="L202">
        <v>1191</v>
      </c>
      <c r="N202">
        <v>1013</v>
      </c>
      <c r="O202" t="s">
        <v>400</v>
      </c>
      <c r="P202" t="s">
        <v>400</v>
      </c>
      <c r="Q202">
        <v>1</v>
      </c>
      <c r="X202">
        <v>5.01</v>
      </c>
      <c r="Y202">
        <v>0</v>
      </c>
      <c r="Z202">
        <v>0</v>
      </c>
      <c r="AA202">
        <v>0</v>
      </c>
      <c r="AB202">
        <v>871.84</v>
      </c>
      <c r="AC202">
        <v>0</v>
      </c>
      <c r="AD202">
        <v>1</v>
      </c>
      <c r="AE202">
        <v>1</v>
      </c>
      <c r="AF202" t="s">
        <v>131</v>
      </c>
      <c r="AG202">
        <v>6.7634999999999996</v>
      </c>
      <c r="AH202">
        <v>2</v>
      </c>
      <c r="AI202">
        <v>92701583</v>
      </c>
      <c r="AJ202">
        <v>200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ROW(Source!A180)</f>
        <v>180</v>
      </c>
      <c r="B203">
        <v>92701590</v>
      </c>
      <c r="C203">
        <v>92701582</v>
      </c>
      <c r="D203">
        <v>89487852</v>
      </c>
      <c r="E203">
        <v>1</v>
      </c>
      <c r="F203">
        <v>1</v>
      </c>
      <c r="G203">
        <v>1</v>
      </c>
      <c r="H203">
        <v>2</v>
      </c>
      <c r="I203" t="s">
        <v>623</v>
      </c>
      <c r="J203" t="s">
        <v>624</v>
      </c>
      <c r="K203" t="s">
        <v>625</v>
      </c>
      <c r="L203">
        <v>1368</v>
      </c>
      <c r="N203">
        <v>1011</v>
      </c>
      <c r="O203" t="s">
        <v>420</v>
      </c>
      <c r="P203" t="s">
        <v>420</v>
      </c>
      <c r="Q203">
        <v>1</v>
      </c>
      <c r="X203">
        <v>1.5</v>
      </c>
      <c r="Y203">
        <v>0</v>
      </c>
      <c r="Z203">
        <v>14.13</v>
      </c>
      <c r="AA203">
        <v>0</v>
      </c>
      <c r="AB203">
        <v>0</v>
      </c>
      <c r="AC203">
        <v>0</v>
      </c>
      <c r="AD203">
        <v>1</v>
      </c>
      <c r="AE203">
        <v>0</v>
      </c>
      <c r="AF203" t="s">
        <v>131</v>
      </c>
      <c r="AG203">
        <v>2.0249999999999999</v>
      </c>
      <c r="AH203">
        <v>2</v>
      </c>
      <c r="AI203">
        <v>92701584</v>
      </c>
      <c r="AJ203">
        <v>201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ROW(Source!A180)</f>
        <v>180</v>
      </c>
      <c r="B204">
        <v>92701591</v>
      </c>
      <c r="C204">
        <v>92701582</v>
      </c>
      <c r="D204">
        <v>89554835</v>
      </c>
      <c r="E204">
        <v>1</v>
      </c>
      <c r="F204">
        <v>1</v>
      </c>
      <c r="G204">
        <v>1</v>
      </c>
      <c r="H204">
        <v>3</v>
      </c>
      <c r="I204" t="s">
        <v>401</v>
      </c>
      <c r="J204" t="s">
        <v>402</v>
      </c>
      <c r="K204" t="s">
        <v>403</v>
      </c>
      <c r="L204">
        <v>1339</v>
      </c>
      <c r="N204">
        <v>1007</v>
      </c>
      <c r="O204" t="s">
        <v>113</v>
      </c>
      <c r="P204" t="s">
        <v>113</v>
      </c>
      <c r="Q204">
        <v>1</v>
      </c>
      <c r="X204">
        <v>3.8</v>
      </c>
      <c r="Y204">
        <v>35.71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3</v>
      </c>
      <c r="AG204">
        <v>3.8</v>
      </c>
      <c r="AH204">
        <v>2</v>
      </c>
      <c r="AI204">
        <v>92701585</v>
      </c>
      <c r="AJ204">
        <v>202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ROW(Source!A180)</f>
        <v>180</v>
      </c>
      <c r="B205">
        <v>92701592</v>
      </c>
      <c r="C205">
        <v>92701582</v>
      </c>
      <c r="D205">
        <v>89555307</v>
      </c>
      <c r="E205">
        <v>1</v>
      </c>
      <c r="F205">
        <v>1</v>
      </c>
      <c r="G205">
        <v>1</v>
      </c>
      <c r="H205">
        <v>3</v>
      </c>
      <c r="I205" t="s">
        <v>404</v>
      </c>
      <c r="J205" t="s">
        <v>405</v>
      </c>
      <c r="K205" t="s">
        <v>406</v>
      </c>
      <c r="L205">
        <v>1346</v>
      </c>
      <c r="N205">
        <v>1009</v>
      </c>
      <c r="O205" t="s">
        <v>223</v>
      </c>
      <c r="P205" t="s">
        <v>223</v>
      </c>
      <c r="Q205">
        <v>1</v>
      </c>
      <c r="X205">
        <v>0.02</v>
      </c>
      <c r="Y205">
        <v>128.4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 t="s">
        <v>3</v>
      </c>
      <c r="AG205">
        <v>0.02</v>
      </c>
      <c r="AH205">
        <v>2</v>
      </c>
      <c r="AI205">
        <v>92701586</v>
      </c>
      <c r="AJ205">
        <v>203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ROW(Source!A180)</f>
        <v>180</v>
      </c>
      <c r="B206">
        <v>92701593</v>
      </c>
      <c r="C206">
        <v>92701582</v>
      </c>
      <c r="D206">
        <v>89573541</v>
      </c>
      <c r="E206">
        <v>1</v>
      </c>
      <c r="F206">
        <v>1</v>
      </c>
      <c r="G206">
        <v>1</v>
      </c>
      <c r="H206">
        <v>3</v>
      </c>
      <c r="I206" t="s">
        <v>407</v>
      </c>
      <c r="J206" t="s">
        <v>408</v>
      </c>
      <c r="K206" t="s">
        <v>409</v>
      </c>
      <c r="L206">
        <v>1346</v>
      </c>
      <c r="N206">
        <v>1009</v>
      </c>
      <c r="O206" t="s">
        <v>223</v>
      </c>
      <c r="P206" t="s">
        <v>223</v>
      </c>
      <c r="Q206">
        <v>1</v>
      </c>
      <c r="X206">
        <v>0.05</v>
      </c>
      <c r="Y206">
        <v>79.88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</v>
      </c>
      <c r="AG206">
        <v>0.05</v>
      </c>
      <c r="AH206">
        <v>2</v>
      </c>
      <c r="AI206">
        <v>92701587</v>
      </c>
      <c r="AJ206">
        <v>204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ROW(Source!A180)</f>
        <v>180</v>
      </c>
      <c r="B207">
        <v>92701594</v>
      </c>
      <c r="C207">
        <v>92701582</v>
      </c>
      <c r="D207">
        <v>89573826</v>
      </c>
      <c r="E207">
        <v>1</v>
      </c>
      <c r="F207">
        <v>1</v>
      </c>
      <c r="G207">
        <v>1</v>
      </c>
      <c r="H207">
        <v>3</v>
      </c>
      <c r="I207" t="s">
        <v>410</v>
      </c>
      <c r="J207" t="s">
        <v>411</v>
      </c>
      <c r="K207" t="s">
        <v>412</v>
      </c>
      <c r="L207">
        <v>1348</v>
      </c>
      <c r="N207">
        <v>1009</v>
      </c>
      <c r="O207" t="s">
        <v>125</v>
      </c>
      <c r="P207" t="s">
        <v>125</v>
      </c>
      <c r="Q207">
        <v>1000</v>
      </c>
      <c r="X207">
        <v>2.0000000000000002E-5</v>
      </c>
      <c r="Y207">
        <v>60697.21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3</v>
      </c>
      <c r="AG207">
        <v>2.0000000000000002E-5</v>
      </c>
      <c r="AH207">
        <v>2</v>
      </c>
      <c r="AI207">
        <v>92701588</v>
      </c>
      <c r="AJ207">
        <v>205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ROW(Source!A216)</f>
        <v>216</v>
      </c>
      <c r="B208">
        <v>92701648</v>
      </c>
      <c r="C208">
        <v>92701641</v>
      </c>
      <c r="D208">
        <v>89480573</v>
      </c>
      <c r="E208">
        <v>117</v>
      </c>
      <c r="F208">
        <v>1</v>
      </c>
      <c r="G208">
        <v>1</v>
      </c>
      <c r="H208">
        <v>1</v>
      </c>
      <c r="I208" t="s">
        <v>621</v>
      </c>
      <c r="J208" t="s">
        <v>3</v>
      </c>
      <c r="K208" t="s">
        <v>622</v>
      </c>
      <c r="L208">
        <v>1191</v>
      </c>
      <c r="N208">
        <v>1013</v>
      </c>
      <c r="O208" t="s">
        <v>400</v>
      </c>
      <c r="P208" t="s">
        <v>400</v>
      </c>
      <c r="Q208">
        <v>1</v>
      </c>
      <c r="X208">
        <v>5.01</v>
      </c>
      <c r="Y208">
        <v>0</v>
      </c>
      <c r="Z208">
        <v>0</v>
      </c>
      <c r="AA208">
        <v>0</v>
      </c>
      <c r="AB208">
        <v>871.84</v>
      </c>
      <c r="AC208">
        <v>0</v>
      </c>
      <c r="AD208">
        <v>1</v>
      </c>
      <c r="AE208">
        <v>1</v>
      </c>
      <c r="AF208" t="s">
        <v>131</v>
      </c>
      <c r="AG208">
        <v>6.7634999999999996</v>
      </c>
      <c r="AH208">
        <v>2</v>
      </c>
      <c r="AI208">
        <v>92701642</v>
      </c>
      <c r="AJ208">
        <v>206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ROW(Source!A216)</f>
        <v>216</v>
      </c>
      <c r="B209">
        <v>92701649</v>
      </c>
      <c r="C209">
        <v>92701641</v>
      </c>
      <c r="D209">
        <v>89487852</v>
      </c>
      <c r="E209">
        <v>1</v>
      </c>
      <c r="F209">
        <v>1</v>
      </c>
      <c r="G209">
        <v>1</v>
      </c>
      <c r="H209">
        <v>2</v>
      </c>
      <c r="I209" t="s">
        <v>623</v>
      </c>
      <c r="J209" t="s">
        <v>624</v>
      </c>
      <c r="K209" t="s">
        <v>625</v>
      </c>
      <c r="L209">
        <v>1368</v>
      </c>
      <c r="N209">
        <v>1011</v>
      </c>
      <c r="O209" t="s">
        <v>420</v>
      </c>
      <c r="P209" t="s">
        <v>420</v>
      </c>
      <c r="Q209">
        <v>1</v>
      </c>
      <c r="X209">
        <v>1.5</v>
      </c>
      <c r="Y209">
        <v>0</v>
      </c>
      <c r="Z209">
        <v>14.13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131</v>
      </c>
      <c r="AG209">
        <v>2.0249999999999999</v>
      </c>
      <c r="AH209">
        <v>2</v>
      </c>
      <c r="AI209">
        <v>92701643</v>
      </c>
      <c r="AJ209">
        <v>207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ROW(Source!A216)</f>
        <v>216</v>
      </c>
      <c r="B210">
        <v>92701650</v>
      </c>
      <c r="C210">
        <v>92701641</v>
      </c>
      <c r="D210">
        <v>89554835</v>
      </c>
      <c r="E210">
        <v>1</v>
      </c>
      <c r="F210">
        <v>1</v>
      </c>
      <c r="G210">
        <v>1</v>
      </c>
      <c r="H210">
        <v>3</v>
      </c>
      <c r="I210" t="s">
        <v>401</v>
      </c>
      <c r="J210" t="s">
        <v>402</v>
      </c>
      <c r="K210" t="s">
        <v>403</v>
      </c>
      <c r="L210">
        <v>1339</v>
      </c>
      <c r="N210">
        <v>1007</v>
      </c>
      <c r="O210" t="s">
        <v>113</v>
      </c>
      <c r="P210" t="s">
        <v>113</v>
      </c>
      <c r="Q210">
        <v>1</v>
      </c>
      <c r="X210">
        <v>1</v>
      </c>
      <c r="Y210">
        <v>35.71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 t="s">
        <v>3</v>
      </c>
      <c r="AG210">
        <v>1</v>
      </c>
      <c r="AH210">
        <v>2</v>
      </c>
      <c r="AI210">
        <v>92701644</v>
      </c>
      <c r="AJ210">
        <v>208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ROW(Source!A216)</f>
        <v>216</v>
      </c>
      <c r="B211">
        <v>92701651</v>
      </c>
      <c r="C211">
        <v>92701641</v>
      </c>
      <c r="D211">
        <v>89555307</v>
      </c>
      <c r="E211">
        <v>1</v>
      </c>
      <c r="F211">
        <v>1</v>
      </c>
      <c r="G211">
        <v>1</v>
      </c>
      <c r="H211">
        <v>3</v>
      </c>
      <c r="I211" t="s">
        <v>404</v>
      </c>
      <c r="J211" t="s">
        <v>405</v>
      </c>
      <c r="K211" t="s">
        <v>406</v>
      </c>
      <c r="L211">
        <v>1346</v>
      </c>
      <c r="N211">
        <v>1009</v>
      </c>
      <c r="O211" t="s">
        <v>223</v>
      </c>
      <c r="P211" t="s">
        <v>223</v>
      </c>
      <c r="Q211">
        <v>1</v>
      </c>
      <c r="X211">
        <v>0.02</v>
      </c>
      <c r="Y211">
        <v>128.4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 t="s">
        <v>3</v>
      </c>
      <c r="AG211">
        <v>0.02</v>
      </c>
      <c r="AH211">
        <v>2</v>
      </c>
      <c r="AI211">
        <v>92701645</v>
      </c>
      <c r="AJ211">
        <v>209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ROW(Source!A216)</f>
        <v>216</v>
      </c>
      <c r="B212">
        <v>92701652</v>
      </c>
      <c r="C212">
        <v>92701641</v>
      </c>
      <c r="D212">
        <v>89573541</v>
      </c>
      <c r="E212">
        <v>1</v>
      </c>
      <c r="F212">
        <v>1</v>
      </c>
      <c r="G212">
        <v>1</v>
      </c>
      <c r="H212">
        <v>3</v>
      </c>
      <c r="I212" t="s">
        <v>407</v>
      </c>
      <c r="J212" t="s">
        <v>408</v>
      </c>
      <c r="K212" t="s">
        <v>409</v>
      </c>
      <c r="L212">
        <v>1346</v>
      </c>
      <c r="N212">
        <v>1009</v>
      </c>
      <c r="O212" t="s">
        <v>223</v>
      </c>
      <c r="P212" t="s">
        <v>223</v>
      </c>
      <c r="Q212">
        <v>1</v>
      </c>
      <c r="X212">
        <v>0.05</v>
      </c>
      <c r="Y212">
        <v>79.88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 t="s">
        <v>3</v>
      </c>
      <c r="AG212">
        <v>0.05</v>
      </c>
      <c r="AH212">
        <v>2</v>
      </c>
      <c r="AI212">
        <v>92701646</v>
      </c>
      <c r="AJ212">
        <v>210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ROW(Source!A216)</f>
        <v>216</v>
      </c>
      <c r="B213">
        <v>92701653</v>
      </c>
      <c r="C213">
        <v>92701641</v>
      </c>
      <c r="D213">
        <v>89573826</v>
      </c>
      <c r="E213">
        <v>1</v>
      </c>
      <c r="F213">
        <v>1</v>
      </c>
      <c r="G213">
        <v>1</v>
      </c>
      <c r="H213">
        <v>3</v>
      </c>
      <c r="I213" t="s">
        <v>410</v>
      </c>
      <c r="J213" t="s">
        <v>411</v>
      </c>
      <c r="K213" t="s">
        <v>412</v>
      </c>
      <c r="L213">
        <v>1348</v>
      </c>
      <c r="N213">
        <v>1009</v>
      </c>
      <c r="O213" t="s">
        <v>125</v>
      </c>
      <c r="P213" t="s">
        <v>125</v>
      </c>
      <c r="Q213">
        <v>1000</v>
      </c>
      <c r="X213">
        <v>2.0000000000000002E-5</v>
      </c>
      <c r="Y213">
        <v>60697.21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 t="s">
        <v>3</v>
      </c>
      <c r="AG213">
        <v>2.0000000000000002E-5</v>
      </c>
      <c r="AH213">
        <v>2</v>
      </c>
      <c r="AI213">
        <v>92701647</v>
      </c>
      <c r="AJ213">
        <v>211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ROW(Source!A217)</f>
        <v>217</v>
      </c>
      <c r="B214">
        <v>92701661</v>
      </c>
      <c r="C214">
        <v>92701654</v>
      </c>
      <c r="D214">
        <v>89480573</v>
      </c>
      <c r="E214">
        <v>117</v>
      </c>
      <c r="F214">
        <v>1</v>
      </c>
      <c r="G214">
        <v>1</v>
      </c>
      <c r="H214">
        <v>1</v>
      </c>
      <c r="I214" t="s">
        <v>621</v>
      </c>
      <c r="J214" t="s">
        <v>3</v>
      </c>
      <c r="K214" t="s">
        <v>622</v>
      </c>
      <c r="L214">
        <v>1191</v>
      </c>
      <c r="N214">
        <v>1013</v>
      </c>
      <c r="O214" t="s">
        <v>400</v>
      </c>
      <c r="P214" t="s">
        <v>400</v>
      </c>
      <c r="Q214">
        <v>1</v>
      </c>
      <c r="X214">
        <v>5.01</v>
      </c>
      <c r="Y214">
        <v>0</v>
      </c>
      <c r="Z214">
        <v>0</v>
      </c>
      <c r="AA214">
        <v>0</v>
      </c>
      <c r="AB214">
        <v>871.84</v>
      </c>
      <c r="AC214">
        <v>0</v>
      </c>
      <c r="AD214">
        <v>1</v>
      </c>
      <c r="AE214">
        <v>1</v>
      </c>
      <c r="AF214" t="s">
        <v>131</v>
      </c>
      <c r="AG214">
        <v>6.7634999999999996</v>
      </c>
      <c r="AH214">
        <v>2</v>
      </c>
      <c r="AI214">
        <v>92701655</v>
      </c>
      <c r="AJ214">
        <v>212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ROW(Source!A217)</f>
        <v>217</v>
      </c>
      <c r="B215">
        <v>92701662</v>
      </c>
      <c r="C215">
        <v>92701654</v>
      </c>
      <c r="D215">
        <v>89487852</v>
      </c>
      <c r="E215">
        <v>1</v>
      </c>
      <c r="F215">
        <v>1</v>
      </c>
      <c r="G215">
        <v>1</v>
      </c>
      <c r="H215">
        <v>2</v>
      </c>
      <c r="I215" t="s">
        <v>623</v>
      </c>
      <c r="J215" t="s">
        <v>624</v>
      </c>
      <c r="K215" t="s">
        <v>625</v>
      </c>
      <c r="L215">
        <v>1368</v>
      </c>
      <c r="N215">
        <v>1011</v>
      </c>
      <c r="O215" t="s">
        <v>420</v>
      </c>
      <c r="P215" t="s">
        <v>420</v>
      </c>
      <c r="Q215">
        <v>1</v>
      </c>
      <c r="X215">
        <v>1.5</v>
      </c>
      <c r="Y215">
        <v>0</v>
      </c>
      <c r="Z215">
        <v>14.13</v>
      </c>
      <c r="AA215">
        <v>0</v>
      </c>
      <c r="AB215">
        <v>0</v>
      </c>
      <c r="AC215">
        <v>0</v>
      </c>
      <c r="AD215">
        <v>1</v>
      </c>
      <c r="AE215">
        <v>0</v>
      </c>
      <c r="AF215" t="s">
        <v>131</v>
      </c>
      <c r="AG215">
        <v>2.0249999999999999</v>
      </c>
      <c r="AH215">
        <v>2</v>
      </c>
      <c r="AI215">
        <v>92701656</v>
      </c>
      <c r="AJ215">
        <v>213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ROW(Source!A217)</f>
        <v>217</v>
      </c>
      <c r="B216">
        <v>92701663</v>
      </c>
      <c r="C216">
        <v>92701654</v>
      </c>
      <c r="D216">
        <v>89554835</v>
      </c>
      <c r="E216">
        <v>1</v>
      </c>
      <c r="F216">
        <v>1</v>
      </c>
      <c r="G216">
        <v>1</v>
      </c>
      <c r="H216">
        <v>3</v>
      </c>
      <c r="I216" t="s">
        <v>401</v>
      </c>
      <c r="J216" t="s">
        <v>402</v>
      </c>
      <c r="K216" t="s">
        <v>403</v>
      </c>
      <c r="L216">
        <v>1339</v>
      </c>
      <c r="N216">
        <v>1007</v>
      </c>
      <c r="O216" t="s">
        <v>113</v>
      </c>
      <c r="P216" t="s">
        <v>113</v>
      </c>
      <c r="Q216">
        <v>1</v>
      </c>
      <c r="X216">
        <v>3.8</v>
      </c>
      <c r="Y216">
        <v>35.71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 t="s">
        <v>3</v>
      </c>
      <c r="AG216">
        <v>3.8</v>
      </c>
      <c r="AH216">
        <v>2</v>
      </c>
      <c r="AI216">
        <v>92701657</v>
      </c>
      <c r="AJ216">
        <v>214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ROW(Source!A217)</f>
        <v>217</v>
      </c>
      <c r="B217">
        <v>92701664</v>
      </c>
      <c r="C217">
        <v>92701654</v>
      </c>
      <c r="D217">
        <v>89555307</v>
      </c>
      <c r="E217">
        <v>1</v>
      </c>
      <c r="F217">
        <v>1</v>
      </c>
      <c r="G217">
        <v>1</v>
      </c>
      <c r="H217">
        <v>3</v>
      </c>
      <c r="I217" t="s">
        <v>404</v>
      </c>
      <c r="J217" t="s">
        <v>405</v>
      </c>
      <c r="K217" t="s">
        <v>406</v>
      </c>
      <c r="L217">
        <v>1346</v>
      </c>
      <c r="N217">
        <v>1009</v>
      </c>
      <c r="O217" t="s">
        <v>223</v>
      </c>
      <c r="P217" t="s">
        <v>223</v>
      </c>
      <c r="Q217">
        <v>1</v>
      </c>
      <c r="X217">
        <v>0.02</v>
      </c>
      <c r="Y217">
        <v>128.4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3</v>
      </c>
      <c r="AG217">
        <v>0.02</v>
      </c>
      <c r="AH217">
        <v>2</v>
      </c>
      <c r="AI217">
        <v>92701658</v>
      </c>
      <c r="AJ217">
        <v>215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ROW(Source!A217)</f>
        <v>217</v>
      </c>
      <c r="B218">
        <v>92701665</v>
      </c>
      <c r="C218">
        <v>92701654</v>
      </c>
      <c r="D218">
        <v>89573541</v>
      </c>
      <c r="E218">
        <v>1</v>
      </c>
      <c r="F218">
        <v>1</v>
      </c>
      <c r="G218">
        <v>1</v>
      </c>
      <c r="H218">
        <v>3</v>
      </c>
      <c r="I218" t="s">
        <v>407</v>
      </c>
      <c r="J218" t="s">
        <v>408</v>
      </c>
      <c r="K218" t="s">
        <v>409</v>
      </c>
      <c r="L218">
        <v>1346</v>
      </c>
      <c r="N218">
        <v>1009</v>
      </c>
      <c r="O218" t="s">
        <v>223</v>
      </c>
      <c r="P218" t="s">
        <v>223</v>
      </c>
      <c r="Q218">
        <v>1</v>
      </c>
      <c r="X218">
        <v>0.05</v>
      </c>
      <c r="Y218">
        <v>79.88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 t="s">
        <v>3</v>
      </c>
      <c r="AG218">
        <v>0.05</v>
      </c>
      <c r="AH218">
        <v>2</v>
      </c>
      <c r="AI218">
        <v>92701659</v>
      </c>
      <c r="AJ218">
        <v>216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ROW(Source!A217)</f>
        <v>217</v>
      </c>
      <c r="B219">
        <v>92701666</v>
      </c>
      <c r="C219">
        <v>92701654</v>
      </c>
      <c r="D219">
        <v>89573826</v>
      </c>
      <c r="E219">
        <v>1</v>
      </c>
      <c r="F219">
        <v>1</v>
      </c>
      <c r="G219">
        <v>1</v>
      </c>
      <c r="H219">
        <v>3</v>
      </c>
      <c r="I219" t="s">
        <v>410</v>
      </c>
      <c r="J219" t="s">
        <v>411</v>
      </c>
      <c r="K219" t="s">
        <v>412</v>
      </c>
      <c r="L219">
        <v>1348</v>
      </c>
      <c r="N219">
        <v>1009</v>
      </c>
      <c r="O219" t="s">
        <v>125</v>
      </c>
      <c r="P219" t="s">
        <v>125</v>
      </c>
      <c r="Q219">
        <v>1000</v>
      </c>
      <c r="X219">
        <v>2.0000000000000002E-5</v>
      </c>
      <c r="Y219">
        <v>60697.21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0</v>
      </c>
      <c r="AF219" t="s">
        <v>3</v>
      </c>
      <c r="AG219">
        <v>2.0000000000000002E-5</v>
      </c>
      <c r="AH219">
        <v>2</v>
      </c>
      <c r="AI219">
        <v>92701660</v>
      </c>
      <c r="AJ219">
        <v>217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ROW(Source!A218)</f>
        <v>218</v>
      </c>
      <c r="B220">
        <v>92701674</v>
      </c>
      <c r="C220">
        <v>92701667</v>
      </c>
      <c r="D220">
        <v>89480573</v>
      </c>
      <c r="E220">
        <v>117</v>
      </c>
      <c r="F220">
        <v>1</v>
      </c>
      <c r="G220">
        <v>1</v>
      </c>
      <c r="H220">
        <v>1</v>
      </c>
      <c r="I220" t="s">
        <v>621</v>
      </c>
      <c r="J220" t="s">
        <v>3</v>
      </c>
      <c r="K220" t="s">
        <v>622</v>
      </c>
      <c r="L220">
        <v>1191</v>
      </c>
      <c r="N220">
        <v>1013</v>
      </c>
      <c r="O220" t="s">
        <v>400</v>
      </c>
      <c r="P220" t="s">
        <v>400</v>
      </c>
      <c r="Q220">
        <v>1</v>
      </c>
      <c r="X220">
        <v>5.01</v>
      </c>
      <c r="Y220">
        <v>0</v>
      </c>
      <c r="Z220">
        <v>0</v>
      </c>
      <c r="AA220">
        <v>0</v>
      </c>
      <c r="AB220">
        <v>871.84</v>
      </c>
      <c r="AC220">
        <v>0</v>
      </c>
      <c r="AD220">
        <v>1</v>
      </c>
      <c r="AE220">
        <v>1</v>
      </c>
      <c r="AF220" t="s">
        <v>131</v>
      </c>
      <c r="AG220">
        <v>6.7634999999999996</v>
      </c>
      <c r="AH220">
        <v>2</v>
      </c>
      <c r="AI220">
        <v>92701668</v>
      </c>
      <c r="AJ220">
        <v>218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ROW(Source!A218)</f>
        <v>218</v>
      </c>
      <c r="B221">
        <v>92701675</v>
      </c>
      <c r="C221">
        <v>92701667</v>
      </c>
      <c r="D221">
        <v>89487852</v>
      </c>
      <c r="E221">
        <v>1</v>
      </c>
      <c r="F221">
        <v>1</v>
      </c>
      <c r="G221">
        <v>1</v>
      </c>
      <c r="H221">
        <v>2</v>
      </c>
      <c r="I221" t="s">
        <v>623</v>
      </c>
      <c r="J221" t="s">
        <v>624</v>
      </c>
      <c r="K221" t="s">
        <v>625</v>
      </c>
      <c r="L221">
        <v>1368</v>
      </c>
      <c r="N221">
        <v>1011</v>
      </c>
      <c r="O221" t="s">
        <v>420</v>
      </c>
      <c r="P221" t="s">
        <v>420</v>
      </c>
      <c r="Q221">
        <v>1</v>
      </c>
      <c r="X221">
        <v>1.5</v>
      </c>
      <c r="Y221">
        <v>0</v>
      </c>
      <c r="Z221">
        <v>14.13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131</v>
      </c>
      <c r="AG221">
        <v>2.0249999999999999</v>
      </c>
      <c r="AH221">
        <v>2</v>
      </c>
      <c r="AI221">
        <v>92701669</v>
      </c>
      <c r="AJ221">
        <v>219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ROW(Source!A218)</f>
        <v>218</v>
      </c>
      <c r="B222">
        <v>92701676</v>
      </c>
      <c r="C222">
        <v>92701667</v>
      </c>
      <c r="D222">
        <v>89554835</v>
      </c>
      <c r="E222">
        <v>1</v>
      </c>
      <c r="F222">
        <v>1</v>
      </c>
      <c r="G222">
        <v>1</v>
      </c>
      <c r="H222">
        <v>3</v>
      </c>
      <c r="I222" t="s">
        <v>401</v>
      </c>
      <c r="J222" t="s">
        <v>402</v>
      </c>
      <c r="K222" t="s">
        <v>403</v>
      </c>
      <c r="L222">
        <v>1339</v>
      </c>
      <c r="N222">
        <v>1007</v>
      </c>
      <c r="O222" t="s">
        <v>113</v>
      </c>
      <c r="P222" t="s">
        <v>113</v>
      </c>
      <c r="Q222">
        <v>1</v>
      </c>
      <c r="X222">
        <v>16.3</v>
      </c>
      <c r="Y222">
        <v>35.71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 t="s">
        <v>3</v>
      </c>
      <c r="AG222">
        <v>16.3</v>
      </c>
      <c r="AH222">
        <v>2</v>
      </c>
      <c r="AI222">
        <v>92701670</v>
      </c>
      <c r="AJ222">
        <v>220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ROW(Source!A218)</f>
        <v>218</v>
      </c>
      <c r="B223">
        <v>92701677</v>
      </c>
      <c r="C223">
        <v>92701667</v>
      </c>
      <c r="D223">
        <v>89555307</v>
      </c>
      <c r="E223">
        <v>1</v>
      </c>
      <c r="F223">
        <v>1</v>
      </c>
      <c r="G223">
        <v>1</v>
      </c>
      <c r="H223">
        <v>3</v>
      </c>
      <c r="I223" t="s">
        <v>404</v>
      </c>
      <c r="J223" t="s">
        <v>405</v>
      </c>
      <c r="K223" t="s">
        <v>406</v>
      </c>
      <c r="L223">
        <v>1346</v>
      </c>
      <c r="N223">
        <v>1009</v>
      </c>
      <c r="O223" t="s">
        <v>223</v>
      </c>
      <c r="P223" t="s">
        <v>223</v>
      </c>
      <c r="Q223">
        <v>1</v>
      </c>
      <c r="X223">
        <v>0.02</v>
      </c>
      <c r="Y223">
        <v>128.4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 t="s">
        <v>3</v>
      </c>
      <c r="AG223">
        <v>0.02</v>
      </c>
      <c r="AH223">
        <v>2</v>
      </c>
      <c r="AI223">
        <v>92701671</v>
      </c>
      <c r="AJ223">
        <v>221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ROW(Source!A218)</f>
        <v>218</v>
      </c>
      <c r="B224">
        <v>92701678</v>
      </c>
      <c r="C224">
        <v>92701667</v>
      </c>
      <c r="D224">
        <v>89573541</v>
      </c>
      <c r="E224">
        <v>1</v>
      </c>
      <c r="F224">
        <v>1</v>
      </c>
      <c r="G224">
        <v>1</v>
      </c>
      <c r="H224">
        <v>3</v>
      </c>
      <c r="I224" t="s">
        <v>407</v>
      </c>
      <c r="J224" t="s">
        <v>408</v>
      </c>
      <c r="K224" t="s">
        <v>409</v>
      </c>
      <c r="L224">
        <v>1346</v>
      </c>
      <c r="N224">
        <v>1009</v>
      </c>
      <c r="O224" t="s">
        <v>223</v>
      </c>
      <c r="P224" t="s">
        <v>223</v>
      </c>
      <c r="Q224">
        <v>1</v>
      </c>
      <c r="X224">
        <v>0.05</v>
      </c>
      <c r="Y224">
        <v>79.88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3</v>
      </c>
      <c r="AG224">
        <v>0.05</v>
      </c>
      <c r="AH224">
        <v>2</v>
      </c>
      <c r="AI224">
        <v>92701672</v>
      </c>
      <c r="AJ224">
        <v>222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ROW(Source!A218)</f>
        <v>218</v>
      </c>
      <c r="B225">
        <v>92701679</v>
      </c>
      <c r="C225">
        <v>92701667</v>
      </c>
      <c r="D225">
        <v>89573826</v>
      </c>
      <c r="E225">
        <v>1</v>
      </c>
      <c r="F225">
        <v>1</v>
      </c>
      <c r="G225">
        <v>1</v>
      </c>
      <c r="H225">
        <v>3</v>
      </c>
      <c r="I225" t="s">
        <v>410</v>
      </c>
      <c r="J225" t="s">
        <v>411</v>
      </c>
      <c r="K225" t="s">
        <v>412</v>
      </c>
      <c r="L225">
        <v>1348</v>
      </c>
      <c r="N225">
        <v>1009</v>
      </c>
      <c r="O225" t="s">
        <v>125</v>
      </c>
      <c r="P225" t="s">
        <v>125</v>
      </c>
      <c r="Q225">
        <v>1000</v>
      </c>
      <c r="X225">
        <v>2.0000000000000002E-5</v>
      </c>
      <c r="Y225">
        <v>60697.21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 t="s">
        <v>3</v>
      </c>
      <c r="AG225">
        <v>2.0000000000000002E-5</v>
      </c>
      <c r="AH225">
        <v>2</v>
      </c>
      <c r="AI225">
        <v>92701673</v>
      </c>
      <c r="AJ225">
        <v>223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ROW(Source!A219)</f>
        <v>219</v>
      </c>
      <c r="B226">
        <v>92701687</v>
      </c>
      <c r="C226">
        <v>92701680</v>
      </c>
      <c r="D226">
        <v>89480503</v>
      </c>
      <c r="E226">
        <v>117</v>
      </c>
      <c r="F226">
        <v>1</v>
      </c>
      <c r="G226">
        <v>1</v>
      </c>
      <c r="H226">
        <v>1</v>
      </c>
      <c r="I226" t="s">
        <v>398</v>
      </c>
      <c r="J226" t="s">
        <v>3</v>
      </c>
      <c r="K226" t="s">
        <v>399</v>
      </c>
      <c r="L226">
        <v>1191</v>
      </c>
      <c r="N226">
        <v>1013</v>
      </c>
      <c r="O226" t="s">
        <v>400</v>
      </c>
      <c r="P226" t="s">
        <v>400</v>
      </c>
      <c r="Q226">
        <v>1</v>
      </c>
      <c r="X226">
        <v>185</v>
      </c>
      <c r="Y226">
        <v>0</v>
      </c>
      <c r="Z226">
        <v>0</v>
      </c>
      <c r="AA226">
        <v>0</v>
      </c>
      <c r="AB226">
        <v>649.29999999999995</v>
      </c>
      <c r="AC226">
        <v>0</v>
      </c>
      <c r="AD226">
        <v>1</v>
      </c>
      <c r="AE226">
        <v>1</v>
      </c>
      <c r="AF226" t="s">
        <v>3</v>
      </c>
      <c r="AG226">
        <v>185</v>
      </c>
      <c r="AH226">
        <v>2</v>
      </c>
      <c r="AI226">
        <v>92701681</v>
      </c>
      <c r="AJ226">
        <v>224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ROW(Source!A219)</f>
        <v>219</v>
      </c>
      <c r="B227">
        <v>92701688</v>
      </c>
      <c r="C227">
        <v>92701680</v>
      </c>
      <c r="D227">
        <v>89552619</v>
      </c>
      <c r="E227">
        <v>1</v>
      </c>
      <c r="F227">
        <v>1</v>
      </c>
      <c r="G227">
        <v>1</v>
      </c>
      <c r="H227">
        <v>3</v>
      </c>
      <c r="I227" t="s">
        <v>626</v>
      </c>
      <c r="J227" t="s">
        <v>627</v>
      </c>
      <c r="K227" t="s">
        <v>628</v>
      </c>
      <c r="L227">
        <v>1407</v>
      </c>
      <c r="N227">
        <v>1013</v>
      </c>
      <c r="O227" t="s">
        <v>460</v>
      </c>
      <c r="P227" t="s">
        <v>460</v>
      </c>
      <c r="Q227">
        <v>1</v>
      </c>
      <c r="X227">
        <v>0.2</v>
      </c>
      <c r="Y227">
        <v>7023.63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3</v>
      </c>
      <c r="AG227">
        <v>0.2</v>
      </c>
      <c r="AH227">
        <v>2</v>
      </c>
      <c r="AI227">
        <v>92701682</v>
      </c>
      <c r="AJ227">
        <v>225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ROW(Source!A219)</f>
        <v>219</v>
      </c>
      <c r="B228">
        <v>92701689</v>
      </c>
      <c r="C228">
        <v>92701680</v>
      </c>
      <c r="D228">
        <v>89554835</v>
      </c>
      <c r="E228">
        <v>1</v>
      </c>
      <c r="F228">
        <v>1</v>
      </c>
      <c r="G228">
        <v>1</v>
      </c>
      <c r="H228">
        <v>3</v>
      </c>
      <c r="I228" t="s">
        <v>401</v>
      </c>
      <c r="J228" t="s">
        <v>402</v>
      </c>
      <c r="K228" t="s">
        <v>403</v>
      </c>
      <c r="L228">
        <v>1339</v>
      </c>
      <c r="N228">
        <v>1007</v>
      </c>
      <c r="O228" t="s">
        <v>113</v>
      </c>
      <c r="P228" t="s">
        <v>113</v>
      </c>
      <c r="Q228">
        <v>1</v>
      </c>
      <c r="X228">
        <v>0.5</v>
      </c>
      <c r="Y228">
        <v>35.71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3</v>
      </c>
      <c r="AG228">
        <v>0.5</v>
      </c>
      <c r="AH228">
        <v>2</v>
      </c>
      <c r="AI228">
        <v>92701683</v>
      </c>
      <c r="AJ228">
        <v>226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ROW(Source!A219)</f>
        <v>219</v>
      </c>
      <c r="B229">
        <v>92701690</v>
      </c>
      <c r="C229">
        <v>92701680</v>
      </c>
      <c r="D229">
        <v>89555307</v>
      </c>
      <c r="E229">
        <v>1</v>
      </c>
      <c r="F229">
        <v>1</v>
      </c>
      <c r="G229">
        <v>1</v>
      </c>
      <c r="H229">
        <v>3</v>
      </c>
      <c r="I229" t="s">
        <v>404</v>
      </c>
      <c r="J229" t="s">
        <v>405</v>
      </c>
      <c r="K229" t="s">
        <v>406</v>
      </c>
      <c r="L229">
        <v>1346</v>
      </c>
      <c r="N229">
        <v>1009</v>
      </c>
      <c r="O229" t="s">
        <v>223</v>
      </c>
      <c r="P229" t="s">
        <v>223</v>
      </c>
      <c r="Q229">
        <v>1</v>
      </c>
      <c r="X229">
        <v>5</v>
      </c>
      <c r="Y229">
        <v>128.4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0</v>
      </c>
      <c r="AF229" t="s">
        <v>3</v>
      </c>
      <c r="AG229">
        <v>5</v>
      </c>
      <c r="AH229">
        <v>2</v>
      </c>
      <c r="AI229">
        <v>92701684</v>
      </c>
      <c r="AJ229">
        <v>227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ROW(Source!A219)</f>
        <v>219</v>
      </c>
      <c r="B230">
        <v>92701691</v>
      </c>
      <c r="C230">
        <v>92701680</v>
      </c>
      <c r="D230">
        <v>89573541</v>
      </c>
      <c r="E230">
        <v>1</v>
      </c>
      <c r="F230">
        <v>1</v>
      </c>
      <c r="G230">
        <v>1</v>
      </c>
      <c r="H230">
        <v>3</v>
      </c>
      <c r="I230" t="s">
        <v>407</v>
      </c>
      <c r="J230" t="s">
        <v>408</v>
      </c>
      <c r="K230" t="s">
        <v>409</v>
      </c>
      <c r="L230">
        <v>1346</v>
      </c>
      <c r="N230">
        <v>1009</v>
      </c>
      <c r="O230" t="s">
        <v>223</v>
      </c>
      <c r="P230" t="s">
        <v>223</v>
      </c>
      <c r="Q230">
        <v>1</v>
      </c>
      <c r="X230">
        <v>12</v>
      </c>
      <c r="Y230">
        <v>79.88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 t="s">
        <v>3</v>
      </c>
      <c r="AG230">
        <v>12</v>
      </c>
      <c r="AH230">
        <v>2</v>
      </c>
      <c r="AI230">
        <v>92701685</v>
      </c>
      <c r="AJ230">
        <v>228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ROW(Source!A219)</f>
        <v>219</v>
      </c>
      <c r="B231">
        <v>92701692</v>
      </c>
      <c r="C231">
        <v>92701680</v>
      </c>
      <c r="D231">
        <v>89573826</v>
      </c>
      <c r="E231">
        <v>1</v>
      </c>
      <c r="F231">
        <v>1</v>
      </c>
      <c r="G231">
        <v>1</v>
      </c>
      <c r="H231">
        <v>3</v>
      </c>
      <c r="I231" t="s">
        <v>410</v>
      </c>
      <c r="J231" t="s">
        <v>411</v>
      </c>
      <c r="K231" t="s">
        <v>412</v>
      </c>
      <c r="L231">
        <v>1348</v>
      </c>
      <c r="N231">
        <v>1009</v>
      </c>
      <c r="O231" t="s">
        <v>125</v>
      </c>
      <c r="P231" t="s">
        <v>125</v>
      </c>
      <c r="Q231">
        <v>1000</v>
      </c>
      <c r="X231">
        <v>5.0000000000000001E-3</v>
      </c>
      <c r="Y231">
        <v>60697.21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 t="s">
        <v>3</v>
      </c>
      <c r="AG231">
        <v>5.0000000000000001E-3</v>
      </c>
      <c r="AH231">
        <v>2</v>
      </c>
      <c r="AI231">
        <v>92701686</v>
      </c>
      <c r="AJ231">
        <v>229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ROW(Source!A220)</f>
        <v>220</v>
      </c>
      <c r="B232">
        <v>92701699</v>
      </c>
      <c r="C232">
        <v>92701693</v>
      </c>
      <c r="D232">
        <v>89480659</v>
      </c>
      <c r="E232">
        <v>117</v>
      </c>
      <c r="F232">
        <v>1</v>
      </c>
      <c r="G232">
        <v>1</v>
      </c>
      <c r="H232">
        <v>1</v>
      </c>
      <c r="I232" t="s">
        <v>629</v>
      </c>
      <c r="J232" t="s">
        <v>3</v>
      </c>
      <c r="K232" t="s">
        <v>630</v>
      </c>
      <c r="L232">
        <v>1369</v>
      </c>
      <c r="N232">
        <v>1013</v>
      </c>
      <c r="O232" t="s">
        <v>631</v>
      </c>
      <c r="P232" t="s">
        <v>631</v>
      </c>
      <c r="Q232">
        <v>1</v>
      </c>
      <c r="X232">
        <v>1.72</v>
      </c>
      <c r="Y232">
        <v>0</v>
      </c>
      <c r="Z232">
        <v>0</v>
      </c>
      <c r="AA232">
        <v>0</v>
      </c>
      <c r="AB232">
        <v>722.05</v>
      </c>
      <c r="AC232">
        <v>0</v>
      </c>
      <c r="AD232">
        <v>1</v>
      </c>
      <c r="AE232">
        <v>1</v>
      </c>
      <c r="AF232" t="s">
        <v>3</v>
      </c>
      <c r="AG232">
        <v>1.72</v>
      </c>
      <c r="AH232">
        <v>2</v>
      </c>
      <c r="AI232">
        <v>92701694</v>
      </c>
      <c r="AJ232">
        <v>230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ROW(Source!A220)</f>
        <v>220</v>
      </c>
      <c r="B233">
        <v>92701700</v>
      </c>
      <c r="C233">
        <v>92701693</v>
      </c>
      <c r="D233">
        <v>89488290</v>
      </c>
      <c r="E233">
        <v>1</v>
      </c>
      <c r="F233">
        <v>1</v>
      </c>
      <c r="G233">
        <v>1</v>
      </c>
      <c r="H233">
        <v>2</v>
      </c>
      <c r="I233" t="s">
        <v>632</v>
      </c>
      <c r="J233" t="s">
        <v>633</v>
      </c>
      <c r="K233" t="s">
        <v>634</v>
      </c>
      <c r="L233">
        <v>1368</v>
      </c>
      <c r="N233">
        <v>1011</v>
      </c>
      <c r="O233" t="s">
        <v>420</v>
      </c>
      <c r="P233" t="s">
        <v>420</v>
      </c>
      <c r="Q233">
        <v>1</v>
      </c>
      <c r="X233">
        <v>0.5</v>
      </c>
      <c r="Y233">
        <v>0</v>
      </c>
      <c r="Z233">
        <v>11.85</v>
      </c>
      <c r="AA233">
        <v>0</v>
      </c>
      <c r="AB233">
        <v>0</v>
      </c>
      <c r="AC233">
        <v>0</v>
      </c>
      <c r="AD233">
        <v>1</v>
      </c>
      <c r="AE233">
        <v>0</v>
      </c>
      <c r="AF233" t="s">
        <v>3</v>
      </c>
      <c r="AG233">
        <v>0.5</v>
      </c>
      <c r="AH233">
        <v>2</v>
      </c>
      <c r="AI233">
        <v>92701695</v>
      </c>
      <c r="AJ233">
        <v>231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ROW(Source!A220)</f>
        <v>220</v>
      </c>
      <c r="B234">
        <v>92701701</v>
      </c>
      <c r="C234">
        <v>92701693</v>
      </c>
      <c r="D234">
        <v>89488807</v>
      </c>
      <c r="E234">
        <v>1</v>
      </c>
      <c r="F234">
        <v>1</v>
      </c>
      <c r="G234">
        <v>1</v>
      </c>
      <c r="H234">
        <v>2</v>
      </c>
      <c r="I234" t="s">
        <v>635</v>
      </c>
      <c r="J234" t="s">
        <v>636</v>
      </c>
      <c r="K234" t="s">
        <v>637</v>
      </c>
      <c r="L234">
        <v>1368</v>
      </c>
      <c r="N234">
        <v>1011</v>
      </c>
      <c r="O234" t="s">
        <v>420</v>
      </c>
      <c r="P234" t="s">
        <v>420</v>
      </c>
      <c r="Q234">
        <v>1</v>
      </c>
      <c r="X234">
        <v>0.5</v>
      </c>
      <c r="Y234">
        <v>0</v>
      </c>
      <c r="Z234">
        <v>4.33</v>
      </c>
      <c r="AA234">
        <v>0</v>
      </c>
      <c r="AB234">
        <v>0</v>
      </c>
      <c r="AC234">
        <v>0</v>
      </c>
      <c r="AD234">
        <v>1</v>
      </c>
      <c r="AE234">
        <v>0</v>
      </c>
      <c r="AF234" t="s">
        <v>3</v>
      </c>
      <c r="AG234">
        <v>0.5</v>
      </c>
      <c r="AH234">
        <v>2</v>
      </c>
      <c r="AI234">
        <v>92701696</v>
      </c>
      <c r="AJ234">
        <v>232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ROW(Source!A220)</f>
        <v>220</v>
      </c>
      <c r="B235">
        <v>92701702</v>
      </c>
      <c r="C235">
        <v>92701693</v>
      </c>
      <c r="D235">
        <v>89554835</v>
      </c>
      <c r="E235">
        <v>1</v>
      </c>
      <c r="F235">
        <v>1</v>
      </c>
      <c r="G235">
        <v>1</v>
      </c>
      <c r="H235">
        <v>3</v>
      </c>
      <c r="I235" t="s">
        <v>401</v>
      </c>
      <c r="J235" t="s">
        <v>402</v>
      </c>
      <c r="K235" t="s">
        <v>403</v>
      </c>
      <c r="L235">
        <v>1339</v>
      </c>
      <c r="N235">
        <v>1007</v>
      </c>
      <c r="O235" t="s">
        <v>113</v>
      </c>
      <c r="P235" t="s">
        <v>113</v>
      </c>
      <c r="Q235">
        <v>1</v>
      </c>
      <c r="X235">
        <v>3.7999999999999999E-2</v>
      </c>
      <c r="Y235">
        <v>35.71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3</v>
      </c>
      <c r="AG235">
        <v>3.7999999999999999E-2</v>
      </c>
      <c r="AH235">
        <v>2</v>
      </c>
      <c r="AI235">
        <v>92701697</v>
      </c>
      <c r="AJ235">
        <v>233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ROW(Source!A220)</f>
        <v>220</v>
      </c>
      <c r="B236">
        <v>92701703</v>
      </c>
      <c r="C236">
        <v>92701693</v>
      </c>
      <c r="D236">
        <v>89555055</v>
      </c>
      <c r="E236">
        <v>1</v>
      </c>
      <c r="F236">
        <v>1</v>
      </c>
      <c r="G236">
        <v>1</v>
      </c>
      <c r="H236">
        <v>3</v>
      </c>
      <c r="I236" t="s">
        <v>638</v>
      </c>
      <c r="J236" t="s">
        <v>639</v>
      </c>
      <c r="K236" t="s">
        <v>640</v>
      </c>
      <c r="L236">
        <v>1346</v>
      </c>
      <c r="N236">
        <v>1009</v>
      </c>
      <c r="O236" t="s">
        <v>223</v>
      </c>
      <c r="P236" t="s">
        <v>223</v>
      </c>
      <c r="Q236">
        <v>1</v>
      </c>
      <c r="X236">
        <v>2E-3</v>
      </c>
      <c r="Y236">
        <v>911.59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 t="s">
        <v>3</v>
      </c>
      <c r="AG236">
        <v>2E-3</v>
      </c>
      <c r="AH236">
        <v>2</v>
      </c>
      <c r="AI236">
        <v>92701698</v>
      </c>
      <c r="AJ236">
        <v>234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ROW(Source!A221)</f>
        <v>221</v>
      </c>
      <c r="B237">
        <v>92701706</v>
      </c>
      <c r="C237">
        <v>92701704</v>
      </c>
      <c r="D237">
        <v>89480455</v>
      </c>
      <c r="E237">
        <v>117</v>
      </c>
      <c r="F237">
        <v>1</v>
      </c>
      <c r="G237">
        <v>1</v>
      </c>
      <c r="H237">
        <v>1</v>
      </c>
      <c r="I237" t="s">
        <v>641</v>
      </c>
      <c r="J237" t="s">
        <v>3</v>
      </c>
      <c r="K237" t="s">
        <v>642</v>
      </c>
      <c r="L237">
        <v>1191</v>
      </c>
      <c r="N237">
        <v>1013</v>
      </c>
      <c r="O237" t="s">
        <v>400</v>
      </c>
      <c r="P237" t="s">
        <v>400</v>
      </c>
      <c r="Q237">
        <v>1</v>
      </c>
      <c r="X237">
        <v>0.41</v>
      </c>
      <c r="Y237">
        <v>0</v>
      </c>
      <c r="Z237">
        <v>0</v>
      </c>
      <c r="AA237">
        <v>0</v>
      </c>
      <c r="AB237">
        <v>572.79</v>
      </c>
      <c r="AC237">
        <v>0</v>
      </c>
      <c r="AD237">
        <v>1</v>
      </c>
      <c r="AE237">
        <v>1</v>
      </c>
      <c r="AF237" t="s">
        <v>3</v>
      </c>
      <c r="AG237">
        <v>0.41</v>
      </c>
      <c r="AH237">
        <v>2</v>
      </c>
      <c r="AI237">
        <v>92701705</v>
      </c>
      <c r="AJ237">
        <v>235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ROW(Source!A222)</f>
        <v>222</v>
      </c>
      <c r="B238">
        <v>92701709</v>
      </c>
      <c r="C238">
        <v>92701707</v>
      </c>
      <c r="D238">
        <v>89480455</v>
      </c>
      <c r="E238">
        <v>117</v>
      </c>
      <c r="F238">
        <v>1</v>
      </c>
      <c r="G238">
        <v>1</v>
      </c>
      <c r="H238">
        <v>1</v>
      </c>
      <c r="I238" t="s">
        <v>641</v>
      </c>
      <c r="J238" t="s">
        <v>3</v>
      </c>
      <c r="K238" t="s">
        <v>642</v>
      </c>
      <c r="L238">
        <v>1191</v>
      </c>
      <c r="N238">
        <v>1013</v>
      </c>
      <c r="O238" t="s">
        <v>400</v>
      </c>
      <c r="P238" t="s">
        <v>400</v>
      </c>
      <c r="Q238">
        <v>1</v>
      </c>
      <c r="X238">
        <v>0.21</v>
      </c>
      <c r="Y238">
        <v>0</v>
      </c>
      <c r="Z238">
        <v>0</v>
      </c>
      <c r="AA238">
        <v>0</v>
      </c>
      <c r="AB238">
        <v>572.79</v>
      </c>
      <c r="AC238">
        <v>0</v>
      </c>
      <c r="AD238">
        <v>1</v>
      </c>
      <c r="AE238">
        <v>1</v>
      </c>
      <c r="AF238" t="s">
        <v>3</v>
      </c>
      <c r="AG238">
        <v>0.21</v>
      </c>
      <c r="AH238">
        <v>2</v>
      </c>
      <c r="AI238">
        <v>92701708</v>
      </c>
      <c r="AJ238">
        <v>236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ROW(Source!A223)</f>
        <v>223</v>
      </c>
      <c r="B239">
        <v>92701719</v>
      </c>
      <c r="C239">
        <v>92701710</v>
      </c>
      <c r="D239">
        <v>89480653</v>
      </c>
      <c r="E239">
        <v>117</v>
      </c>
      <c r="F239">
        <v>1</v>
      </c>
      <c r="G239">
        <v>1</v>
      </c>
      <c r="H239">
        <v>1</v>
      </c>
      <c r="I239" t="s">
        <v>643</v>
      </c>
      <c r="J239" t="s">
        <v>3</v>
      </c>
      <c r="K239" t="s">
        <v>644</v>
      </c>
      <c r="L239">
        <v>1369</v>
      </c>
      <c r="N239">
        <v>1013</v>
      </c>
      <c r="O239" t="s">
        <v>631</v>
      </c>
      <c r="P239" t="s">
        <v>631</v>
      </c>
      <c r="Q239">
        <v>1</v>
      </c>
      <c r="X239">
        <v>0.14000000000000001</v>
      </c>
      <c r="Y239">
        <v>0</v>
      </c>
      <c r="Z239">
        <v>0</v>
      </c>
      <c r="AA239">
        <v>0</v>
      </c>
      <c r="AB239">
        <v>587.34</v>
      </c>
      <c r="AC239">
        <v>0</v>
      </c>
      <c r="AD239">
        <v>1</v>
      </c>
      <c r="AE239">
        <v>1</v>
      </c>
      <c r="AF239" t="s">
        <v>3</v>
      </c>
      <c r="AG239">
        <v>0.14000000000000001</v>
      </c>
      <c r="AH239">
        <v>2</v>
      </c>
      <c r="AI239">
        <v>92701711</v>
      </c>
      <c r="AJ239">
        <v>237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ROW(Source!A223)</f>
        <v>223</v>
      </c>
      <c r="B240">
        <v>92701720</v>
      </c>
      <c r="C240">
        <v>92701710</v>
      </c>
      <c r="D240">
        <v>89480659</v>
      </c>
      <c r="E240">
        <v>117</v>
      </c>
      <c r="F240">
        <v>1</v>
      </c>
      <c r="G240">
        <v>1</v>
      </c>
      <c r="H240">
        <v>1</v>
      </c>
      <c r="I240" t="s">
        <v>629</v>
      </c>
      <c r="J240" t="s">
        <v>3</v>
      </c>
      <c r="K240" t="s">
        <v>630</v>
      </c>
      <c r="L240">
        <v>1369</v>
      </c>
      <c r="N240">
        <v>1013</v>
      </c>
      <c r="O240" t="s">
        <v>631</v>
      </c>
      <c r="P240" t="s">
        <v>631</v>
      </c>
      <c r="Q240">
        <v>1</v>
      </c>
      <c r="X240">
        <v>4.9800000000000004</v>
      </c>
      <c r="Y240">
        <v>0</v>
      </c>
      <c r="Z240">
        <v>0</v>
      </c>
      <c r="AA240">
        <v>0</v>
      </c>
      <c r="AB240">
        <v>722.05</v>
      </c>
      <c r="AC240">
        <v>0</v>
      </c>
      <c r="AD240">
        <v>1</v>
      </c>
      <c r="AE240">
        <v>1</v>
      </c>
      <c r="AF240" t="s">
        <v>3</v>
      </c>
      <c r="AG240">
        <v>4.9800000000000004</v>
      </c>
      <c r="AH240">
        <v>2</v>
      </c>
      <c r="AI240">
        <v>92701712</v>
      </c>
      <c r="AJ240">
        <v>238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ROW(Source!A223)</f>
        <v>223</v>
      </c>
      <c r="B241">
        <v>92701721</v>
      </c>
      <c r="C241">
        <v>92701710</v>
      </c>
      <c r="D241">
        <v>89480663</v>
      </c>
      <c r="E241">
        <v>117</v>
      </c>
      <c r="F241">
        <v>1</v>
      </c>
      <c r="G241">
        <v>1</v>
      </c>
      <c r="H241">
        <v>1</v>
      </c>
      <c r="I241" t="s">
        <v>645</v>
      </c>
      <c r="J241" t="s">
        <v>3</v>
      </c>
      <c r="K241" t="s">
        <v>646</v>
      </c>
      <c r="L241">
        <v>1369</v>
      </c>
      <c r="N241">
        <v>1013</v>
      </c>
      <c r="O241" t="s">
        <v>631</v>
      </c>
      <c r="P241" t="s">
        <v>631</v>
      </c>
      <c r="Q241">
        <v>1</v>
      </c>
      <c r="X241">
        <v>4.9800000000000004</v>
      </c>
      <c r="Y241">
        <v>0</v>
      </c>
      <c r="Z241">
        <v>0</v>
      </c>
      <c r="AA241">
        <v>0</v>
      </c>
      <c r="AB241">
        <v>829.81</v>
      </c>
      <c r="AC241">
        <v>0</v>
      </c>
      <c r="AD241">
        <v>1</v>
      </c>
      <c r="AE241">
        <v>1</v>
      </c>
      <c r="AF241" t="s">
        <v>3</v>
      </c>
      <c r="AG241">
        <v>4.9800000000000004</v>
      </c>
      <c r="AH241">
        <v>2</v>
      </c>
      <c r="AI241">
        <v>92701713</v>
      </c>
      <c r="AJ241">
        <v>239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ROW(Source!A223)</f>
        <v>223</v>
      </c>
      <c r="B242">
        <v>92701722</v>
      </c>
      <c r="C242">
        <v>92701710</v>
      </c>
      <c r="D242">
        <v>89480695</v>
      </c>
      <c r="E242">
        <v>117</v>
      </c>
      <c r="F242">
        <v>1</v>
      </c>
      <c r="G242">
        <v>1</v>
      </c>
      <c r="H242">
        <v>1</v>
      </c>
      <c r="I242" t="s">
        <v>415</v>
      </c>
      <c r="J242" t="s">
        <v>3</v>
      </c>
      <c r="K242" t="s">
        <v>416</v>
      </c>
      <c r="L242">
        <v>1191</v>
      </c>
      <c r="N242">
        <v>1013</v>
      </c>
      <c r="O242" t="s">
        <v>400</v>
      </c>
      <c r="P242" t="s">
        <v>400</v>
      </c>
      <c r="Q242">
        <v>1</v>
      </c>
      <c r="X242">
        <v>0.04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2</v>
      </c>
      <c r="AF242" t="s">
        <v>3</v>
      </c>
      <c r="AG242">
        <v>0.04</v>
      </c>
      <c r="AH242">
        <v>2</v>
      </c>
      <c r="AI242">
        <v>92701714</v>
      </c>
      <c r="AJ242">
        <v>240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ROW(Source!A223)</f>
        <v>223</v>
      </c>
      <c r="B243">
        <v>92701723</v>
      </c>
      <c r="C243">
        <v>92701710</v>
      </c>
      <c r="D243">
        <v>89488079</v>
      </c>
      <c r="E243">
        <v>1</v>
      </c>
      <c r="F243">
        <v>1</v>
      </c>
      <c r="G243">
        <v>1</v>
      </c>
      <c r="H243">
        <v>2</v>
      </c>
      <c r="I243" t="s">
        <v>417</v>
      </c>
      <c r="J243" t="s">
        <v>418</v>
      </c>
      <c r="K243" t="s">
        <v>419</v>
      </c>
      <c r="L243">
        <v>1368</v>
      </c>
      <c r="N243">
        <v>1011</v>
      </c>
      <c r="O243" t="s">
        <v>420</v>
      </c>
      <c r="P243" t="s">
        <v>420</v>
      </c>
      <c r="Q243">
        <v>1</v>
      </c>
      <c r="X243">
        <v>0.04</v>
      </c>
      <c r="Y243">
        <v>0</v>
      </c>
      <c r="Z243">
        <v>643.29</v>
      </c>
      <c r="AA243">
        <v>722.05</v>
      </c>
      <c r="AB243">
        <v>0</v>
      </c>
      <c r="AC243">
        <v>0</v>
      </c>
      <c r="AD243">
        <v>1</v>
      </c>
      <c r="AE243">
        <v>0</v>
      </c>
      <c r="AF243" t="s">
        <v>3</v>
      </c>
      <c r="AG243">
        <v>0.04</v>
      </c>
      <c r="AH243">
        <v>2</v>
      </c>
      <c r="AI243">
        <v>92701715</v>
      </c>
      <c r="AJ243">
        <v>241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ROW(Source!A223)</f>
        <v>223</v>
      </c>
      <c r="B244">
        <v>92701724</v>
      </c>
      <c r="C244">
        <v>92701710</v>
      </c>
      <c r="D244">
        <v>89488435</v>
      </c>
      <c r="E244">
        <v>1</v>
      </c>
      <c r="F244">
        <v>1</v>
      </c>
      <c r="G244">
        <v>1</v>
      </c>
      <c r="H244">
        <v>2</v>
      </c>
      <c r="I244" t="s">
        <v>647</v>
      </c>
      <c r="J244" t="s">
        <v>648</v>
      </c>
      <c r="K244" t="s">
        <v>649</v>
      </c>
      <c r="L244">
        <v>1368</v>
      </c>
      <c r="N244">
        <v>1011</v>
      </c>
      <c r="O244" t="s">
        <v>420</v>
      </c>
      <c r="P244" t="s">
        <v>420</v>
      </c>
      <c r="Q244">
        <v>1</v>
      </c>
      <c r="X244">
        <v>4.84</v>
      </c>
      <c r="Y244">
        <v>0</v>
      </c>
      <c r="Z244">
        <v>164.99</v>
      </c>
      <c r="AA244">
        <v>0</v>
      </c>
      <c r="AB244">
        <v>0</v>
      </c>
      <c r="AC244">
        <v>0</v>
      </c>
      <c r="AD244">
        <v>1</v>
      </c>
      <c r="AE244">
        <v>0</v>
      </c>
      <c r="AF244" t="s">
        <v>3</v>
      </c>
      <c r="AG244">
        <v>4.84</v>
      </c>
      <c r="AH244">
        <v>2</v>
      </c>
      <c r="AI244">
        <v>92701716</v>
      </c>
      <c r="AJ244">
        <v>242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ROW(Source!A223)</f>
        <v>223</v>
      </c>
      <c r="B245">
        <v>92701725</v>
      </c>
      <c r="C245">
        <v>92701710</v>
      </c>
      <c r="D245">
        <v>89480572</v>
      </c>
      <c r="E245">
        <v>117</v>
      </c>
      <c r="F245">
        <v>1</v>
      </c>
      <c r="G245">
        <v>1</v>
      </c>
      <c r="H245">
        <v>3</v>
      </c>
      <c r="I245" t="s">
        <v>304</v>
      </c>
      <c r="J245" t="s">
        <v>3</v>
      </c>
      <c r="K245" t="s">
        <v>305</v>
      </c>
      <c r="L245">
        <v>1346</v>
      </c>
      <c r="N245">
        <v>1009</v>
      </c>
      <c r="O245" t="s">
        <v>223</v>
      </c>
      <c r="P245" t="s">
        <v>223</v>
      </c>
      <c r="Q245">
        <v>1</v>
      </c>
      <c r="X245">
        <v>40.72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 t="s">
        <v>3</v>
      </c>
      <c r="AG245">
        <v>40.72</v>
      </c>
      <c r="AH245">
        <v>2</v>
      </c>
      <c r="AI245">
        <v>92701717</v>
      </c>
      <c r="AJ245">
        <v>243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ROW(Source!A223)</f>
        <v>223</v>
      </c>
      <c r="B246">
        <v>92701726</v>
      </c>
      <c r="C246">
        <v>92701710</v>
      </c>
      <c r="D246">
        <v>89554835</v>
      </c>
      <c r="E246">
        <v>1</v>
      </c>
      <c r="F246">
        <v>1</v>
      </c>
      <c r="G246">
        <v>1</v>
      </c>
      <c r="H246">
        <v>3</v>
      </c>
      <c r="I246" t="s">
        <v>401</v>
      </c>
      <c r="J246" t="s">
        <v>402</v>
      </c>
      <c r="K246" t="s">
        <v>403</v>
      </c>
      <c r="L246">
        <v>1339</v>
      </c>
      <c r="N246">
        <v>1007</v>
      </c>
      <c r="O246" t="s">
        <v>113</v>
      </c>
      <c r="P246" t="s">
        <v>113</v>
      </c>
      <c r="Q246">
        <v>1</v>
      </c>
      <c r="X246">
        <v>1</v>
      </c>
      <c r="Y246">
        <v>35.71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0</v>
      </c>
      <c r="AF246" t="s">
        <v>3</v>
      </c>
      <c r="AG246">
        <v>1</v>
      </c>
      <c r="AH246">
        <v>2</v>
      </c>
      <c r="AI246">
        <v>92701718</v>
      </c>
      <c r="AJ246">
        <v>244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ROW(Source!A225)</f>
        <v>225</v>
      </c>
      <c r="B247">
        <v>92701731</v>
      </c>
      <c r="C247">
        <v>92701728</v>
      </c>
      <c r="D247">
        <v>89480501</v>
      </c>
      <c r="E247">
        <v>117</v>
      </c>
      <c r="F247">
        <v>1</v>
      </c>
      <c r="G247">
        <v>1</v>
      </c>
      <c r="H247">
        <v>1</v>
      </c>
      <c r="I247" t="s">
        <v>439</v>
      </c>
      <c r="J247" t="s">
        <v>3</v>
      </c>
      <c r="K247" t="s">
        <v>440</v>
      </c>
      <c r="L247">
        <v>1191</v>
      </c>
      <c r="N247">
        <v>1013</v>
      </c>
      <c r="O247" t="s">
        <v>400</v>
      </c>
      <c r="P247" t="s">
        <v>400</v>
      </c>
      <c r="Q247">
        <v>1</v>
      </c>
      <c r="X247">
        <v>159</v>
      </c>
      <c r="Y247">
        <v>0</v>
      </c>
      <c r="Z247">
        <v>0</v>
      </c>
      <c r="AA247">
        <v>0</v>
      </c>
      <c r="AB247">
        <v>641.22</v>
      </c>
      <c r="AC247">
        <v>0</v>
      </c>
      <c r="AD247">
        <v>1</v>
      </c>
      <c r="AE247">
        <v>1</v>
      </c>
      <c r="AF247" t="s">
        <v>3</v>
      </c>
      <c r="AG247">
        <v>159</v>
      </c>
      <c r="AH247">
        <v>2</v>
      </c>
      <c r="AI247">
        <v>92701729</v>
      </c>
      <c r="AJ247">
        <v>245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ROW(Source!A225)</f>
        <v>225</v>
      </c>
      <c r="B248">
        <v>92701732</v>
      </c>
      <c r="C248">
        <v>92701728</v>
      </c>
      <c r="D248">
        <v>89486533</v>
      </c>
      <c r="E248">
        <v>117</v>
      </c>
      <c r="F248">
        <v>1</v>
      </c>
      <c r="G248">
        <v>1</v>
      </c>
      <c r="H248">
        <v>3</v>
      </c>
      <c r="I248" t="s">
        <v>123</v>
      </c>
      <c r="J248" t="s">
        <v>3</v>
      </c>
      <c r="K248" t="s">
        <v>124</v>
      </c>
      <c r="L248">
        <v>1348</v>
      </c>
      <c r="N248">
        <v>1009</v>
      </c>
      <c r="O248" t="s">
        <v>125</v>
      </c>
      <c r="P248" t="s">
        <v>125</v>
      </c>
      <c r="Q248">
        <v>1000</v>
      </c>
      <c r="X248">
        <v>5.3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 t="s">
        <v>3</v>
      </c>
      <c r="AG248">
        <v>5.3</v>
      </c>
      <c r="AH248">
        <v>2</v>
      </c>
      <c r="AI248">
        <v>92701730</v>
      </c>
      <c r="AJ248">
        <v>246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ROW(Source!A227)</f>
        <v>227</v>
      </c>
      <c r="B249">
        <v>92701746</v>
      </c>
      <c r="C249">
        <v>92701734</v>
      </c>
      <c r="D249">
        <v>89480515</v>
      </c>
      <c r="E249">
        <v>117</v>
      </c>
      <c r="F249">
        <v>1</v>
      </c>
      <c r="G249">
        <v>1</v>
      </c>
      <c r="H249">
        <v>1</v>
      </c>
      <c r="I249" t="s">
        <v>650</v>
      </c>
      <c r="J249" t="s">
        <v>3</v>
      </c>
      <c r="K249" t="s">
        <v>651</v>
      </c>
      <c r="L249">
        <v>1191</v>
      </c>
      <c r="N249">
        <v>1013</v>
      </c>
      <c r="O249" t="s">
        <v>400</v>
      </c>
      <c r="P249" t="s">
        <v>400</v>
      </c>
      <c r="Q249">
        <v>1</v>
      </c>
      <c r="X249">
        <v>3.58</v>
      </c>
      <c r="Y249">
        <v>0</v>
      </c>
      <c r="Z249">
        <v>0</v>
      </c>
      <c r="AA249">
        <v>0</v>
      </c>
      <c r="AB249">
        <v>697.8</v>
      </c>
      <c r="AC249">
        <v>0</v>
      </c>
      <c r="AD249">
        <v>1</v>
      </c>
      <c r="AE249">
        <v>1</v>
      </c>
      <c r="AF249" t="s">
        <v>3</v>
      </c>
      <c r="AG249">
        <v>3.58</v>
      </c>
      <c r="AH249">
        <v>2</v>
      </c>
      <c r="AI249">
        <v>92701735</v>
      </c>
      <c r="AJ249">
        <v>247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ROW(Source!A227)</f>
        <v>227</v>
      </c>
      <c r="B250">
        <v>92701747</v>
      </c>
      <c r="C250">
        <v>92701734</v>
      </c>
      <c r="D250">
        <v>89480695</v>
      </c>
      <c r="E250">
        <v>117</v>
      </c>
      <c r="F250">
        <v>1</v>
      </c>
      <c r="G250">
        <v>1</v>
      </c>
      <c r="H250">
        <v>1</v>
      </c>
      <c r="I250" t="s">
        <v>415</v>
      </c>
      <c r="J250" t="s">
        <v>3</v>
      </c>
      <c r="K250" t="s">
        <v>416</v>
      </c>
      <c r="L250">
        <v>1191</v>
      </c>
      <c r="N250">
        <v>1013</v>
      </c>
      <c r="O250" t="s">
        <v>400</v>
      </c>
      <c r="P250" t="s">
        <v>400</v>
      </c>
      <c r="Q250">
        <v>1</v>
      </c>
      <c r="X250">
        <v>0.04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2</v>
      </c>
      <c r="AF250" t="s">
        <v>3</v>
      </c>
      <c r="AG250">
        <v>0.04</v>
      </c>
      <c r="AH250">
        <v>2</v>
      </c>
      <c r="AI250">
        <v>92701736</v>
      </c>
      <c r="AJ250">
        <v>248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  <row r="251" spans="1:44" x14ac:dyDescent="0.2">
      <c r="A251">
        <f>ROW(Source!A227)</f>
        <v>227</v>
      </c>
      <c r="B251">
        <v>92701748</v>
      </c>
      <c r="C251">
        <v>92701734</v>
      </c>
      <c r="D251">
        <v>89487184</v>
      </c>
      <c r="E251">
        <v>1</v>
      </c>
      <c r="F251">
        <v>1</v>
      </c>
      <c r="G251">
        <v>1</v>
      </c>
      <c r="H251">
        <v>2</v>
      </c>
      <c r="I251" t="s">
        <v>451</v>
      </c>
      <c r="J251" t="s">
        <v>452</v>
      </c>
      <c r="K251" t="s">
        <v>453</v>
      </c>
      <c r="L251">
        <v>1368</v>
      </c>
      <c r="N251">
        <v>1011</v>
      </c>
      <c r="O251" t="s">
        <v>420</v>
      </c>
      <c r="P251" t="s">
        <v>420</v>
      </c>
      <c r="Q251">
        <v>1</v>
      </c>
      <c r="X251">
        <v>0.02</v>
      </c>
      <c r="Y251">
        <v>0</v>
      </c>
      <c r="Z251">
        <v>1629.55</v>
      </c>
      <c r="AA251">
        <v>969.91</v>
      </c>
      <c r="AB251">
        <v>0</v>
      </c>
      <c r="AC251">
        <v>0</v>
      </c>
      <c r="AD251">
        <v>1</v>
      </c>
      <c r="AE251">
        <v>0</v>
      </c>
      <c r="AF251" t="s">
        <v>3</v>
      </c>
      <c r="AG251">
        <v>0.02</v>
      </c>
      <c r="AH251">
        <v>2</v>
      </c>
      <c r="AI251">
        <v>92701737</v>
      </c>
      <c r="AJ251">
        <v>249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</row>
    <row r="252" spans="1:44" x14ac:dyDescent="0.2">
      <c r="A252">
        <f>ROW(Source!A227)</f>
        <v>227</v>
      </c>
      <c r="B252">
        <v>92701749</v>
      </c>
      <c r="C252">
        <v>92701734</v>
      </c>
      <c r="D252">
        <v>89488079</v>
      </c>
      <c r="E252">
        <v>1</v>
      </c>
      <c r="F252">
        <v>1</v>
      </c>
      <c r="G252">
        <v>1</v>
      </c>
      <c r="H252">
        <v>2</v>
      </c>
      <c r="I252" t="s">
        <v>417</v>
      </c>
      <c r="J252" t="s">
        <v>418</v>
      </c>
      <c r="K252" t="s">
        <v>419</v>
      </c>
      <c r="L252">
        <v>1368</v>
      </c>
      <c r="N252">
        <v>1011</v>
      </c>
      <c r="O252" t="s">
        <v>420</v>
      </c>
      <c r="P252" t="s">
        <v>420</v>
      </c>
      <c r="Q252">
        <v>1</v>
      </c>
      <c r="X252">
        <v>0.02</v>
      </c>
      <c r="Y252">
        <v>0</v>
      </c>
      <c r="Z252">
        <v>643.29</v>
      </c>
      <c r="AA252">
        <v>722.05</v>
      </c>
      <c r="AB252">
        <v>0</v>
      </c>
      <c r="AC252">
        <v>0</v>
      </c>
      <c r="AD252">
        <v>1</v>
      </c>
      <c r="AE252">
        <v>0</v>
      </c>
      <c r="AF252" t="s">
        <v>3</v>
      </c>
      <c r="AG252">
        <v>0.02</v>
      </c>
      <c r="AH252">
        <v>2</v>
      </c>
      <c r="AI252">
        <v>92701738</v>
      </c>
      <c r="AJ252">
        <v>250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</row>
    <row r="253" spans="1:44" x14ac:dyDescent="0.2">
      <c r="A253">
        <f>ROW(Source!A227)</f>
        <v>227</v>
      </c>
      <c r="B253">
        <v>92701750</v>
      </c>
      <c r="C253">
        <v>92701734</v>
      </c>
      <c r="D253">
        <v>89488275</v>
      </c>
      <c r="E253">
        <v>1</v>
      </c>
      <c r="F253">
        <v>1</v>
      </c>
      <c r="G253">
        <v>1</v>
      </c>
      <c r="H253">
        <v>2</v>
      </c>
      <c r="I253" t="s">
        <v>454</v>
      </c>
      <c r="J253" t="s">
        <v>455</v>
      </c>
      <c r="K253" t="s">
        <v>456</v>
      </c>
      <c r="L253">
        <v>1368</v>
      </c>
      <c r="N253">
        <v>1011</v>
      </c>
      <c r="O253" t="s">
        <v>420</v>
      </c>
      <c r="P253" t="s">
        <v>420</v>
      </c>
      <c r="Q253">
        <v>1</v>
      </c>
      <c r="X253">
        <v>1.2</v>
      </c>
      <c r="Y253">
        <v>0</v>
      </c>
      <c r="Z253">
        <v>32.26</v>
      </c>
      <c r="AA253">
        <v>0</v>
      </c>
      <c r="AB253">
        <v>0</v>
      </c>
      <c r="AC253">
        <v>0</v>
      </c>
      <c r="AD253">
        <v>1</v>
      </c>
      <c r="AE253">
        <v>0</v>
      </c>
      <c r="AF253" t="s">
        <v>3</v>
      </c>
      <c r="AG253">
        <v>1.2</v>
      </c>
      <c r="AH253">
        <v>2</v>
      </c>
      <c r="AI253">
        <v>92701739</v>
      </c>
      <c r="AJ253">
        <v>251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</row>
    <row r="254" spans="1:44" x14ac:dyDescent="0.2">
      <c r="A254">
        <f>ROW(Source!A227)</f>
        <v>227</v>
      </c>
      <c r="B254">
        <v>92701751</v>
      </c>
      <c r="C254">
        <v>92701734</v>
      </c>
      <c r="D254">
        <v>89552606</v>
      </c>
      <c r="E254">
        <v>1</v>
      </c>
      <c r="F254">
        <v>1</v>
      </c>
      <c r="G254">
        <v>1</v>
      </c>
      <c r="H254">
        <v>3</v>
      </c>
      <c r="I254" t="s">
        <v>652</v>
      </c>
      <c r="J254" t="s">
        <v>653</v>
      </c>
      <c r="K254" t="s">
        <v>654</v>
      </c>
      <c r="L254">
        <v>1348</v>
      </c>
      <c r="N254">
        <v>1009</v>
      </c>
      <c r="O254" t="s">
        <v>125</v>
      </c>
      <c r="P254" t="s">
        <v>125</v>
      </c>
      <c r="Q254">
        <v>1000</v>
      </c>
      <c r="X254">
        <v>3.0000000000000001E-3</v>
      </c>
      <c r="Y254">
        <v>50110.25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 t="s">
        <v>3</v>
      </c>
      <c r="AG254">
        <v>3.0000000000000001E-3</v>
      </c>
      <c r="AH254">
        <v>2</v>
      </c>
      <c r="AI254">
        <v>92701740</v>
      </c>
      <c r="AJ254">
        <v>252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</row>
    <row r="255" spans="1:44" x14ac:dyDescent="0.2">
      <c r="A255">
        <f>ROW(Source!A227)</f>
        <v>227</v>
      </c>
      <c r="B255">
        <v>92701752</v>
      </c>
      <c r="C255">
        <v>92701734</v>
      </c>
      <c r="D255">
        <v>89552620</v>
      </c>
      <c r="E255">
        <v>1</v>
      </c>
      <c r="F255">
        <v>1</v>
      </c>
      <c r="G255">
        <v>1</v>
      </c>
      <c r="H255">
        <v>3</v>
      </c>
      <c r="I255" t="s">
        <v>457</v>
      </c>
      <c r="J255" t="s">
        <v>458</v>
      </c>
      <c r="K255" t="s">
        <v>459</v>
      </c>
      <c r="L255">
        <v>1407</v>
      </c>
      <c r="N255">
        <v>1013</v>
      </c>
      <c r="O255" t="s">
        <v>460</v>
      </c>
      <c r="P255" t="s">
        <v>460</v>
      </c>
      <c r="Q255">
        <v>1</v>
      </c>
      <c r="X255">
        <v>4.0000000000000001E-3</v>
      </c>
      <c r="Y255">
        <v>13680.39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 t="s">
        <v>3</v>
      </c>
      <c r="AG255">
        <v>4.0000000000000001E-3</v>
      </c>
      <c r="AH255">
        <v>2</v>
      </c>
      <c r="AI255">
        <v>92701741</v>
      </c>
      <c r="AJ255">
        <v>253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f>ROW(Source!A227)</f>
        <v>227</v>
      </c>
      <c r="B256">
        <v>92701753</v>
      </c>
      <c r="C256">
        <v>92701734</v>
      </c>
      <c r="D256">
        <v>89555588</v>
      </c>
      <c r="E256">
        <v>1</v>
      </c>
      <c r="F256">
        <v>1</v>
      </c>
      <c r="G256">
        <v>1</v>
      </c>
      <c r="H256">
        <v>3</v>
      </c>
      <c r="I256" t="s">
        <v>461</v>
      </c>
      <c r="J256" t="s">
        <v>462</v>
      </c>
      <c r="K256" t="s">
        <v>463</v>
      </c>
      <c r="L256">
        <v>1346</v>
      </c>
      <c r="N256">
        <v>1009</v>
      </c>
      <c r="O256" t="s">
        <v>223</v>
      </c>
      <c r="P256" t="s">
        <v>223</v>
      </c>
      <c r="Q256">
        <v>1</v>
      </c>
      <c r="X256">
        <v>1</v>
      </c>
      <c r="Y256">
        <v>155.63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0</v>
      </c>
      <c r="AF256" t="s">
        <v>3</v>
      </c>
      <c r="AG256">
        <v>1</v>
      </c>
      <c r="AH256">
        <v>2</v>
      </c>
      <c r="AI256">
        <v>92701742</v>
      </c>
      <c r="AJ256">
        <v>254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f>ROW(Source!A227)</f>
        <v>227</v>
      </c>
      <c r="B257">
        <v>92701754</v>
      </c>
      <c r="C257">
        <v>92701734</v>
      </c>
      <c r="D257">
        <v>89556331</v>
      </c>
      <c r="E257">
        <v>1</v>
      </c>
      <c r="F257">
        <v>1</v>
      </c>
      <c r="G257">
        <v>1</v>
      </c>
      <c r="H257">
        <v>3</v>
      </c>
      <c r="I257" t="s">
        <v>655</v>
      </c>
      <c r="J257" t="s">
        <v>656</v>
      </c>
      <c r="K257" t="s">
        <v>657</v>
      </c>
      <c r="L257">
        <v>1348</v>
      </c>
      <c r="N257">
        <v>1009</v>
      </c>
      <c r="O257" t="s">
        <v>125</v>
      </c>
      <c r="P257" t="s">
        <v>125</v>
      </c>
      <c r="Q257">
        <v>1000</v>
      </c>
      <c r="X257">
        <v>2.0200000000000001E-3</v>
      </c>
      <c r="Y257">
        <v>135460.68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 t="s">
        <v>3</v>
      </c>
      <c r="AG257">
        <v>2.0200000000000001E-3</v>
      </c>
      <c r="AH257">
        <v>2</v>
      </c>
      <c r="AI257">
        <v>92701743</v>
      </c>
      <c r="AJ257">
        <v>255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f>ROW(Source!A227)</f>
        <v>227</v>
      </c>
      <c r="B258">
        <v>92701755</v>
      </c>
      <c r="C258">
        <v>92701734</v>
      </c>
      <c r="D258">
        <v>89485102</v>
      </c>
      <c r="E258">
        <v>117</v>
      </c>
      <c r="F258">
        <v>1</v>
      </c>
      <c r="G258">
        <v>1</v>
      </c>
      <c r="H258">
        <v>3</v>
      </c>
      <c r="I258" t="s">
        <v>314</v>
      </c>
      <c r="J258" t="s">
        <v>3</v>
      </c>
      <c r="K258" t="s">
        <v>315</v>
      </c>
      <c r="L258">
        <v>1371</v>
      </c>
      <c r="N258">
        <v>1013</v>
      </c>
      <c r="O258" t="s">
        <v>129</v>
      </c>
      <c r="P258" t="s">
        <v>129</v>
      </c>
      <c r="Q258">
        <v>1</v>
      </c>
      <c r="X258">
        <v>1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 t="s">
        <v>3</v>
      </c>
      <c r="AG258">
        <v>1</v>
      </c>
      <c r="AH258">
        <v>2</v>
      </c>
      <c r="AI258">
        <v>92701744</v>
      </c>
      <c r="AJ258">
        <v>256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f>ROW(Source!A227)</f>
        <v>227</v>
      </c>
      <c r="B259">
        <v>92701756</v>
      </c>
      <c r="C259">
        <v>92701734</v>
      </c>
      <c r="D259">
        <v>89485955</v>
      </c>
      <c r="E259">
        <v>117</v>
      </c>
      <c r="F259">
        <v>1</v>
      </c>
      <c r="G259">
        <v>1</v>
      </c>
      <c r="H259">
        <v>3</v>
      </c>
      <c r="I259" t="s">
        <v>316</v>
      </c>
      <c r="J259" t="s">
        <v>3</v>
      </c>
      <c r="K259" t="s">
        <v>317</v>
      </c>
      <c r="L259">
        <v>1371</v>
      </c>
      <c r="N259">
        <v>1013</v>
      </c>
      <c r="O259" t="s">
        <v>129</v>
      </c>
      <c r="P259" t="s">
        <v>129</v>
      </c>
      <c r="Q259">
        <v>1</v>
      </c>
      <c r="X259">
        <v>4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 t="s">
        <v>3</v>
      </c>
      <c r="AG259">
        <v>4</v>
      </c>
      <c r="AH259">
        <v>2</v>
      </c>
      <c r="AI259">
        <v>92701745</v>
      </c>
      <c r="AJ259">
        <v>257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5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28</v>
      </c>
      <c r="B1">
        <v>1</v>
      </c>
      <c r="C1" t="s">
        <v>3</v>
      </c>
      <c r="D1" t="s">
        <v>3</v>
      </c>
      <c r="E1" t="s">
        <v>670</v>
      </c>
      <c r="F1" t="s">
        <v>670</v>
      </c>
      <c r="G1" t="s">
        <v>670</v>
      </c>
      <c r="H1" t="s">
        <v>3</v>
      </c>
      <c r="I1" t="s">
        <v>670</v>
      </c>
      <c r="J1" t="s">
        <v>670</v>
      </c>
      <c r="K1" t="s">
        <v>3</v>
      </c>
      <c r="L1" t="s">
        <v>3</v>
      </c>
      <c r="M1" t="s">
        <v>3</v>
      </c>
      <c r="N1" t="s">
        <v>3</v>
      </c>
      <c r="O1" t="s">
        <v>670</v>
      </c>
      <c r="P1" t="s">
        <v>3</v>
      </c>
      <c r="Q1" t="s">
        <v>3</v>
      </c>
      <c r="R1" t="s">
        <v>3</v>
      </c>
      <c r="S1" t="s">
        <v>671</v>
      </c>
      <c r="T1" t="s">
        <v>680</v>
      </c>
      <c r="U1" t="s">
        <v>672</v>
      </c>
    </row>
    <row r="2" spans="1:21" x14ac:dyDescent="0.2">
      <c r="A2">
        <v>30</v>
      </c>
      <c r="B2">
        <v>1</v>
      </c>
      <c r="C2" t="s">
        <v>3</v>
      </c>
      <c r="D2" t="s">
        <v>3</v>
      </c>
      <c r="E2" t="s">
        <v>670</v>
      </c>
      <c r="F2" t="s">
        <v>670</v>
      </c>
      <c r="G2" t="s">
        <v>670</v>
      </c>
      <c r="H2" t="s">
        <v>3</v>
      </c>
      <c r="I2" t="s">
        <v>670</v>
      </c>
      <c r="J2" t="s">
        <v>670</v>
      </c>
      <c r="K2" t="s">
        <v>3</v>
      </c>
      <c r="L2" t="s">
        <v>3</v>
      </c>
      <c r="M2" t="s">
        <v>3</v>
      </c>
      <c r="N2" t="s">
        <v>3</v>
      </c>
      <c r="O2" t="s">
        <v>670</v>
      </c>
      <c r="P2" t="s">
        <v>3</v>
      </c>
      <c r="Q2" t="s">
        <v>3</v>
      </c>
      <c r="R2" t="s">
        <v>3</v>
      </c>
      <c r="S2" t="s">
        <v>671</v>
      </c>
      <c r="T2" t="s">
        <v>680</v>
      </c>
      <c r="U2" t="s">
        <v>672</v>
      </c>
    </row>
    <row r="3" spans="1:21" x14ac:dyDescent="0.2">
      <c r="A3">
        <v>31</v>
      </c>
      <c r="B3">
        <v>1</v>
      </c>
      <c r="C3" t="s">
        <v>3</v>
      </c>
      <c r="D3" t="s">
        <v>3</v>
      </c>
      <c r="E3" t="s">
        <v>670</v>
      </c>
      <c r="F3" t="s">
        <v>670</v>
      </c>
      <c r="G3" t="s">
        <v>670</v>
      </c>
      <c r="H3" t="s">
        <v>3</v>
      </c>
      <c r="I3" t="s">
        <v>670</v>
      </c>
      <c r="J3" t="s">
        <v>670</v>
      </c>
      <c r="K3" t="s">
        <v>3</v>
      </c>
      <c r="L3" t="s">
        <v>3</v>
      </c>
      <c r="M3" t="s">
        <v>3</v>
      </c>
      <c r="N3" t="s">
        <v>3</v>
      </c>
      <c r="O3" t="s">
        <v>670</v>
      </c>
      <c r="P3" t="s">
        <v>3</v>
      </c>
      <c r="Q3" t="s">
        <v>3</v>
      </c>
      <c r="R3" t="s">
        <v>3</v>
      </c>
      <c r="S3" t="s">
        <v>671</v>
      </c>
      <c r="T3" t="s">
        <v>680</v>
      </c>
      <c r="U3" t="s">
        <v>672</v>
      </c>
    </row>
    <row r="4" spans="1:21" x14ac:dyDescent="0.2">
      <c r="A4">
        <v>32</v>
      </c>
      <c r="B4">
        <v>1</v>
      </c>
      <c r="C4" t="s">
        <v>3</v>
      </c>
      <c r="D4" t="s">
        <v>3</v>
      </c>
      <c r="E4" t="s">
        <v>670</v>
      </c>
      <c r="F4" t="s">
        <v>670</v>
      </c>
      <c r="G4" t="s">
        <v>670</v>
      </c>
      <c r="H4" t="s">
        <v>3</v>
      </c>
      <c r="I4" t="s">
        <v>670</v>
      </c>
      <c r="J4" t="s">
        <v>670</v>
      </c>
      <c r="K4" t="s">
        <v>3</v>
      </c>
      <c r="L4" t="s">
        <v>3</v>
      </c>
      <c r="M4" t="s">
        <v>3</v>
      </c>
      <c r="N4" t="s">
        <v>3</v>
      </c>
      <c r="O4" t="s">
        <v>670</v>
      </c>
      <c r="P4" t="s">
        <v>3</v>
      </c>
      <c r="Q4" t="s">
        <v>3</v>
      </c>
      <c r="R4" t="s">
        <v>3</v>
      </c>
      <c r="S4" t="s">
        <v>671</v>
      </c>
      <c r="T4" t="s">
        <v>680</v>
      </c>
      <c r="U4" t="s">
        <v>672</v>
      </c>
    </row>
    <row r="5" spans="1:21" x14ac:dyDescent="0.2">
      <c r="A5">
        <v>33</v>
      </c>
      <c r="B5">
        <v>1</v>
      </c>
      <c r="C5" t="s">
        <v>3</v>
      </c>
      <c r="D5" t="s">
        <v>3</v>
      </c>
      <c r="E5" t="s">
        <v>670</v>
      </c>
      <c r="F5" t="s">
        <v>670</v>
      </c>
      <c r="G5" t="s">
        <v>670</v>
      </c>
      <c r="H5" t="s">
        <v>3</v>
      </c>
      <c r="I5" t="s">
        <v>670</v>
      </c>
      <c r="J5" t="s">
        <v>670</v>
      </c>
      <c r="K5" t="s">
        <v>3</v>
      </c>
      <c r="L5" t="s">
        <v>3</v>
      </c>
      <c r="M5" t="s">
        <v>3</v>
      </c>
      <c r="N5" t="s">
        <v>3</v>
      </c>
      <c r="O5" t="s">
        <v>670</v>
      </c>
      <c r="P5" t="s">
        <v>3</v>
      </c>
      <c r="Q5" t="s">
        <v>3</v>
      </c>
      <c r="R5" t="s">
        <v>3</v>
      </c>
      <c r="S5" t="s">
        <v>671</v>
      </c>
      <c r="T5" t="s">
        <v>680</v>
      </c>
      <c r="U5" t="s">
        <v>672</v>
      </c>
    </row>
    <row r="6" spans="1:21" x14ac:dyDescent="0.2">
      <c r="A6">
        <v>34</v>
      </c>
      <c r="B6">
        <v>1</v>
      </c>
      <c r="C6" t="s">
        <v>3</v>
      </c>
      <c r="D6" t="s">
        <v>3</v>
      </c>
      <c r="E6" t="s">
        <v>670</v>
      </c>
      <c r="F6" t="s">
        <v>670</v>
      </c>
      <c r="G6" t="s">
        <v>670</v>
      </c>
      <c r="H6" t="s">
        <v>3</v>
      </c>
      <c r="I6" t="s">
        <v>670</v>
      </c>
      <c r="J6" t="s">
        <v>670</v>
      </c>
      <c r="K6" t="s">
        <v>3</v>
      </c>
      <c r="L6" t="s">
        <v>3</v>
      </c>
      <c r="M6" t="s">
        <v>3</v>
      </c>
      <c r="N6" t="s">
        <v>3</v>
      </c>
      <c r="O6" t="s">
        <v>670</v>
      </c>
      <c r="P6" t="s">
        <v>3</v>
      </c>
      <c r="Q6" t="s">
        <v>3</v>
      </c>
      <c r="R6" t="s">
        <v>3</v>
      </c>
      <c r="S6" t="s">
        <v>671</v>
      </c>
      <c r="T6" t="s">
        <v>680</v>
      </c>
      <c r="U6" t="s">
        <v>672</v>
      </c>
    </row>
    <row r="7" spans="1:21" x14ac:dyDescent="0.2">
      <c r="A7">
        <v>70</v>
      </c>
      <c r="B7">
        <v>1</v>
      </c>
      <c r="C7" t="s">
        <v>3</v>
      </c>
      <c r="D7" t="s">
        <v>3</v>
      </c>
      <c r="E7" t="s">
        <v>670</v>
      </c>
      <c r="F7" t="s">
        <v>670</v>
      </c>
      <c r="G7" t="s">
        <v>670</v>
      </c>
      <c r="H7" t="s">
        <v>3</v>
      </c>
      <c r="I7" t="s">
        <v>670</v>
      </c>
      <c r="J7" t="s">
        <v>670</v>
      </c>
      <c r="K7" t="s">
        <v>3</v>
      </c>
      <c r="L7" t="s">
        <v>3</v>
      </c>
      <c r="M7" t="s">
        <v>3</v>
      </c>
      <c r="N7" t="s">
        <v>3</v>
      </c>
      <c r="O7" t="s">
        <v>670</v>
      </c>
      <c r="P7" t="s">
        <v>3</v>
      </c>
      <c r="Q7" t="s">
        <v>3</v>
      </c>
      <c r="R7" t="s">
        <v>3</v>
      </c>
      <c r="S7" t="s">
        <v>671</v>
      </c>
      <c r="T7" t="s">
        <v>680</v>
      </c>
      <c r="U7" t="s">
        <v>672</v>
      </c>
    </row>
    <row r="8" spans="1:21" x14ac:dyDescent="0.2">
      <c r="A8">
        <v>71</v>
      </c>
      <c r="B8">
        <v>1</v>
      </c>
      <c r="C8" t="s">
        <v>3</v>
      </c>
      <c r="D8" t="s">
        <v>3</v>
      </c>
      <c r="E8" t="s">
        <v>670</v>
      </c>
      <c r="F8" t="s">
        <v>670</v>
      </c>
      <c r="G8" t="s">
        <v>670</v>
      </c>
      <c r="H8" t="s">
        <v>3</v>
      </c>
      <c r="I8" t="s">
        <v>670</v>
      </c>
      <c r="J8" t="s">
        <v>670</v>
      </c>
      <c r="K8" t="s">
        <v>3</v>
      </c>
      <c r="L8" t="s">
        <v>3</v>
      </c>
      <c r="M8" t="s">
        <v>3</v>
      </c>
      <c r="N8" t="s">
        <v>3</v>
      </c>
      <c r="O8" t="s">
        <v>670</v>
      </c>
      <c r="P8" t="s">
        <v>3</v>
      </c>
      <c r="Q8" t="s">
        <v>3</v>
      </c>
      <c r="R8" t="s">
        <v>3</v>
      </c>
      <c r="S8" t="s">
        <v>671</v>
      </c>
      <c r="T8" t="s">
        <v>680</v>
      </c>
      <c r="U8" t="s">
        <v>672</v>
      </c>
    </row>
    <row r="9" spans="1:21" x14ac:dyDescent="0.2">
      <c r="A9">
        <v>73</v>
      </c>
      <c r="B9">
        <v>1</v>
      </c>
      <c r="C9" t="s">
        <v>3</v>
      </c>
      <c r="D9" t="s">
        <v>3</v>
      </c>
      <c r="E9" t="s">
        <v>670</v>
      </c>
      <c r="F9" t="s">
        <v>670</v>
      </c>
      <c r="G9" t="s">
        <v>670</v>
      </c>
      <c r="H9" t="s">
        <v>3</v>
      </c>
      <c r="I9" t="s">
        <v>670</v>
      </c>
      <c r="J9" t="s">
        <v>670</v>
      </c>
      <c r="K9" t="s">
        <v>3</v>
      </c>
      <c r="L9" t="s">
        <v>3</v>
      </c>
      <c r="M9" t="s">
        <v>3</v>
      </c>
      <c r="N9" t="s">
        <v>3</v>
      </c>
      <c r="O9" t="s">
        <v>670</v>
      </c>
      <c r="P9" t="s">
        <v>3</v>
      </c>
      <c r="Q9" t="s">
        <v>3</v>
      </c>
      <c r="R9" t="s">
        <v>3</v>
      </c>
      <c r="S9" t="s">
        <v>671</v>
      </c>
      <c r="T9" t="s">
        <v>680</v>
      </c>
      <c r="U9" t="s">
        <v>672</v>
      </c>
    </row>
    <row r="10" spans="1:21" x14ac:dyDescent="0.2">
      <c r="A10">
        <v>75</v>
      </c>
      <c r="B10">
        <v>1</v>
      </c>
      <c r="C10" t="s">
        <v>3</v>
      </c>
      <c r="D10" t="s">
        <v>3</v>
      </c>
      <c r="E10" t="s">
        <v>673</v>
      </c>
      <c r="F10" t="s">
        <v>673</v>
      </c>
      <c r="G10" t="s">
        <v>673</v>
      </c>
      <c r="H10" t="s">
        <v>3</v>
      </c>
      <c r="I10" t="s">
        <v>673</v>
      </c>
      <c r="J10" t="s">
        <v>673</v>
      </c>
      <c r="K10" t="s">
        <v>3</v>
      </c>
      <c r="L10" t="s">
        <v>3</v>
      </c>
      <c r="M10" t="s">
        <v>3</v>
      </c>
      <c r="N10" t="s">
        <v>3</v>
      </c>
      <c r="O10" t="s">
        <v>673</v>
      </c>
      <c r="P10" t="s">
        <v>3</v>
      </c>
      <c r="Q10" t="s">
        <v>3</v>
      </c>
      <c r="R10" t="s">
        <v>3</v>
      </c>
      <c r="S10" t="s">
        <v>674</v>
      </c>
      <c r="T10" t="s">
        <v>680</v>
      </c>
      <c r="U10" t="s">
        <v>672</v>
      </c>
    </row>
    <row r="11" spans="1:21" x14ac:dyDescent="0.2">
      <c r="A11">
        <v>78</v>
      </c>
      <c r="B11">
        <v>1</v>
      </c>
      <c r="C11" t="s">
        <v>3</v>
      </c>
      <c r="D11" t="s">
        <v>3</v>
      </c>
      <c r="E11" t="s">
        <v>670</v>
      </c>
      <c r="F11" t="s">
        <v>670</v>
      </c>
      <c r="G11" t="s">
        <v>670</v>
      </c>
      <c r="H11" t="s">
        <v>3</v>
      </c>
      <c r="I11" t="s">
        <v>670</v>
      </c>
      <c r="J11" t="s">
        <v>670</v>
      </c>
      <c r="K11" t="s">
        <v>3</v>
      </c>
      <c r="L11" t="s">
        <v>3</v>
      </c>
      <c r="M11" t="s">
        <v>3</v>
      </c>
      <c r="N11" t="s">
        <v>3</v>
      </c>
      <c r="O11" t="s">
        <v>670</v>
      </c>
      <c r="P11" t="s">
        <v>3</v>
      </c>
      <c r="Q11" t="s">
        <v>3</v>
      </c>
      <c r="R11" t="s">
        <v>3</v>
      </c>
      <c r="S11" t="s">
        <v>671</v>
      </c>
      <c r="T11" t="s">
        <v>680</v>
      </c>
      <c r="U11" t="s">
        <v>672</v>
      </c>
    </row>
    <row r="12" spans="1:21" x14ac:dyDescent="0.2">
      <c r="A12">
        <v>80</v>
      </c>
      <c r="B12">
        <v>1</v>
      </c>
      <c r="C12" t="s">
        <v>3</v>
      </c>
      <c r="D12" t="s">
        <v>3</v>
      </c>
      <c r="E12" t="s">
        <v>673</v>
      </c>
      <c r="F12" t="s">
        <v>673</v>
      </c>
      <c r="G12" t="s">
        <v>673</v>
      </c>
      <c r="H12" t="s">
        <v>3</v>
      </c>
      <c r="I12" t="s">
        <v>673</v>
      </c>
      <c r="J12" t="s">
        <v>673</v>
      </c>
      <c r="K12" t="s">
        <v>3</v>
      </c>
      <c r="L12" t="s">
        <v>3</v>
      </c>
      <c r="M12" t="s">
        <v>3</v>
      </c>
      <c r="N12" t="s">
        <v>3</v>
      </c>
      <c r="O12" t="s">
        <v>673</v>
      </c>
      <c r="P12" t="s">
        <v>3</v>
      </c>
      <c r="Q12" t="s">
        <v>3</v>
      </c>
      <c r="R12" t="s">
        <v>3</v>
      </c>
      <c r="S12" t="s">
        <v>675</v>
      </c>
      <c r="T12" t="s">
        <v>680</v>
      </c>
      <c r="U12" t="s">
        <v>672</v>
      </c>
    </row>
    <row r="13" spans="1:21" x14ac:dyDescent="0.2">
      <c r="A13">
        <v>118</v>
      </c>
      <c r="B13">
        <v>1</v>
      </c>
      <c r="C13" t="s">
        <v>3</v>
      </c>
      <c r="D13" t="s">
        <v>3</v>
      </c>
      <c r="E13" t="s">
        <v>673</v>
      </c>
      <c r="F13" t="s">
        <v>673</v>
      </c>
      <c r="G13" t="s">
        <v>673</v>
      </c>
      <c r="H13" t="s">
        <v>3</v>
      </c>
      <c r="I13" t="s">
        <v>673</v>
      </c>
      <c r="J13" t="s">
        <v>673</v>
      </c>
      <c r="K13" t="s">
        <v>3</v>
      </c>
      <c r="L13" t="s">
        <v>3</v>
      </c>
      <c r="M13" t="s">
        <v>3</v>
      </c>
      <c r="N13" t="s">
        <v>3</v>
      </c>
      <c r="O13" t="s">
        <v>673</v>
      </c>
      <c r="P13" t="s">
        <v>3</v>
      </c>
      <c r="Q13" t="s">
        <v>3</v>
      </c>
      <c r="R13" t="s">
        <v>3</v>
      </c>
      <c r="S13" t="s">
        <v>675</v>
      </c>
      <c r="T13" t="s">
        <v>680</v>
      </c>
      <c r="U13" t="s">
        <v>672</v>
      </c>
    </row>
    <row r="14" spans="1:21" x14ac:dyDescent="0.2">
      <c r="A14">
        <v>121</v>
      </c>
      <c r="B14">
        <v>1</v>
      </c>
      <c r="C14" t="s">
        <v>3</v>
      </c>
      <c r="D14" t="s">
        <v>3</v>
      </c>
      <c r="E14" t="s">
        <v>673</v>
      </c>
      <c r="F14" t="s">
        <v>673</v>
      </c>
      <c r="G14" t="s">
        <v>673</v>
      </c>
      <c r="H14" t="s">
        <v>3</v>
      </c>
      <c r="I14" t="s">
        <v>673</v>
      </c>
      <c r="J14" t="s">
        <v>673</v>
      </c>
      <c r="K14" t="s">
        <v>3</v>
      </c>
      <c r="L14" t="s">
        <v>3</v>
      </c>
      <c r="M14" t="s">
        <v>3</v>
      </c>
      <c r="N14" t="s">
        <v>3</v>
      </c>
      <c r="O14" t="s">
        <v>673</v>
      </c>
      <c r="P14" t="s">
        <v>3</v>
      </c>
      <c r="Q14" t="s">
        <v>3</v>
      </c>
      <c r="R14" t="s">
        <v>3</v>
      </c>
      <c r="S14" t="s">
        <v>675</v>
      </c>
      <c r="T14" t="s">
        <v>680</v>
      </c>
      <c r="U14" t="s">
        <v>672</v>
      </c>
    </row>
    <row r="15" spans="1:21" x14ac:dyDescent="0.2">
      <c r="A15">
        <v>124</v>
      </c>
      <c r="B15">
        <v>1</v>
      </c>
      <c r="C15" t="s">
        <v>3</v>
      </c>
      <c r="D15" t="s">
        <v>201</v>
      </c>
      <c r="E15" t="s">
        <v>202</v>
      </c>
      <c r="F15" t="s">
        <v>202</v>
      </c>
      <c r="G15" t="s">
        <v>202</v>
      </c>
      <c r="H15" t="s">
        <v>3</v>
      </c>
      <c r="I15" t="s">
        <v>202</v>
      </c>
      <c r="J15" t="s">
        <v>202</v>
      </c>
      <c r="K15" t="s">
        <v>3</v>
      </c>
      <c r="L15" t="s">
        <v>3</v>
      </c>
      <c r="M15" t="s">
        <v>3</v>
      </c>
      <c r="N15" t="s">
        <v>201</v>
      </c>
      <c r="O15" t="s">
        <v>202</v>
      </c>
      <c r="P15" t="s">
        <v>3</v>
      </c>
      <c r="Q15" t="s">
        <v>3</v>
      </c>
      <c r="R15" t="s">
        <v>3</v>
      </c>
      <c r="S15" t="s">
        <v>676</v>
      </c>
      <c r="T15" t="s">
        <v>677</v>
      </c>
      <c r="U15" t="s">
        <v>678</v>
      </c>
    </row>
    <row r="16" spans="1:21" x14ac:dyDescent="0.2">
      <c r="A16">
        <v>163</v>
      </c>
      <c r="B16">
        <v>1</v>
      </c>
      <c r="C16" t="s">
        <v>3</v>
      </c>
      <c r="D16" t="s">
        <v>3</v>
      </c>
      <c r="E16" t="s">
        <v>670</v>
      </c>
      <c r="F16" t="s">
        <v>670</v>
      </c>
      <c r="G16" t="s">
        <v>670</v>
      </c>
      <c r="H16" t="s">
        <v>3</v>
      </c>
      <c r="I16" t="s">
        <v>670</v>
      </c>
      <c r="J16" t="s">
        <v>670</v>
      </c>
      <c r="K16" t="s">
        <v>3</v>
      </c>
      <c r="L16" t="s">
        <v>3</v>
      </c>
      <c r="M16" t="s">
        <v>3</v>
      </c>
      <c r="N16" t="s">
        <v>3</v>
      </c>
      <c r="O16" t="s">
        <v>670</v>
      </c>
      <c r="P16" t="s">
        <v>3</v>
      </c>
      <c r="Q16" t="s">
        <v>3</v>
      </c>
      <c r="R16" t="s">
        <v>3</v>
      </c>
      <c r="S16" t="s">
        <v>671</v>
      </c>
      <c r="T16" t="s">
        <v>680</v>
      </c>
      <c r="U16" t="s">
        <v>672</v>
      </c>
    </row>
    <row r="17" spans="1:21" x14ac:dyDescent="0.2">
      <c r="A17">
        <v>167</v>
      </c>
      <c r="B17">
        <v>1</v>
      </c>
      <c r="C17" t="s">
        <v>3</v>
      </c>
      <c r="D17" t="s">
        <v>3</v>
      </c>
      <c r="E17" t="s">
        <v>673</v>
      </c>
      <c r="F17" t="s">
        <v>673</v>
      </c>
      <c r="G17" t="s">
        <v>673</v>
      </c>
      <c r="H17" t="s">
        <v>3</v>
      </c>
      <c r="I17" t="s">
        <v>673</v>
      </c>
      <c r="J17" t="s">
        <v>673</v>
      </c>
      <c r="K17" t="s">
        <v>3</v>
      </c>
      <c r="L17" t="s">
        <v>3</v>
      </c>
      <c r="M17" t="s">
        <v>3</v>
      </c>
      <c r="N17" t="s">
        <v>3</v>
      </c>
      <c r="O17" t="s">
        <v>673</v>
      </c>
      <c r="P17" t="s">
        <v>3</v>
      </c>
      <c r="Q17" t="s">
        <v>3</v>
      </c>
      <c r="R17" t="s">
        <v>3</v>
      </c>
      <c r="S17" t="s">
        <v>675</v>
      </c>
      <c r="T17" t="s">
        <v>680</v>
      </c>
      <c r="U17" t="s">
        <v>672</v>
      </c>
    </row>
    <row r="18" spans="1:21" x14ac:dyDescent="0.2">
      <c r="A18">
        <v>168</v>
      </c>
      <c r="B18">
        <v>1</v>
      </c>
      <c r="C18" t="s">
        <v>3</v>
      </c>
      <c r="D18" t="s">
        <v>3</v>
      </c>
      <c r="E18" t="s">
        <v>673</v>
      </c>
      <c r="F18" t="s">
        <v>673</v>
      </c>
      <c r="G18" t="s">
        <v>673</v>
      </c>
      <c r="H18" t="s">
        <v>3</v>
      </c>
      <c r="I18" t="s">
        <v>673</v>
      </c>
      <c r="J18" t="s">
        <v>673</v>
      </c>
      <c r="K18" t="s">
        <v>3</v>
      </c>
      <c r="L18" t="s">
        <v>3</v>
      </c>
      <c r="M18" t="s">
        <v>3</v>
      </c>
      <c r="N18" t="s">
        <v>3</v>
      </c>
      <c r="O18" t="s">
        <v>673</v>
      </c>
      <c r="P18" t="s">
        <v>3</v>
      </c>
      <c r="Q18" t="s">
        <v>3</v>
      </c>
      <c r="R18" t="s">
        <v>3</v>
      </c>
      <c r="S18" t="s">
        <v>675</v>
      </c>
      <c r="T18" t="s">
        <v>680</v>
      </c>
      <c r="U18" t="s">
        <v>672</v>
      </c>
    </row>
    <row r="19" spans="1:21" x14ac:dyDescent="0.2">
      <c r="A19">
        <v>170</v>
      </c>
      <c r="B19">
        <v>1</v>
      </c>
      <c r="C19" t="s">
        <v>3</v>
      </c>
      <c r="D19" t="s">
        <v>3</v>
      </c>
      <c r="E19" t="s">
        <v>673</v>
      </c>
      <c r="F19" t="s">
        <v>673</v>
      </c>
      <c r="G19" t="s">
        <v>673</v>
      </c>
      <c r="H19" t="s">
        <v>3</v>
      </c>
      <c r="I19" t="s">
        <v>673</v>
      </c>
      <c r="J19" t="s">
        <v>673</v>
      </c>
      <c r="K19" t="s">
        <v>3</v>
      </c>
      <c r="L19" t="s">
        <v>3</v>
      </c>
      <c r="M19" t="s">
        <v>3</v>
      </c>
      <c r="N19" t="s">
        <v>3</v>
      </c>
      <c r="O19" t="s">
        <v>673</v>
      </c>
      <c r="P19" t="s">
        <v>3</v>
      </c>
      <c r="Q19" t="s">
        <v>3</v>
      </c>
      <c r="R19" t="s">
        <v>3</v>
      </c>
      <c r="S19" t="s">
        <v>675</v>
      </c>
      <c r="T19" t="s">
        <v>680</v>
      </c>
      <c r="U19" t="s">
        <v>672</v>
      </c>
    </row>
    <row r="20" spans="1:21" x14ac:dyDescent="0.2">
      <c r="A20">
        <v>171</v>
      </c>
      <c r="B20">
        <v>1</v>
      </c>
      <c r="C20" t="s">
        <v>3</v>
      </c>
      <c r="D20" t="s">
        <v>3</v>
      </c>
      <c r="E20" t="s">
        <v>673</v>
      </c>
      <c r="F20" t="s">
        <v>673</v>
      </c>
      <c r="G20" t="s">
        <v>673</v>
      </c>
      <c r="H20" t="s">
        <v>3</v>
      </c>
      <c r="I20" t="s">
        <v>673</v>
      </c>
      <c r="J20" t="s">
        <v>673</v>
      </c>
      <c r="K20" t="s">
        <v>3</v>
      </c>
      <c r="L20" t="s">
        <v>3</v>
      </c>
      <c r="M20" t="s">
        <v>3</v>
      </c>
      <c r="N20" t="s">
        <v>3</v>
      </c>
      <c r="O20" t="s">
        <v>673</v>
      </c>
      <c r="P20" t="s">
        <v>3</v>
      </c>
      <c r="Q20" t="s">
        <v>3</v>
      </c>
      <c r="R20" t="s">
        <v>3</v>
      </c>
      <c r="S20" t="s">
        <v>675</v>
      </c>
      <c r="T20" t="s">
        <v>680</v>
      </c>
      <c r="U20" t="s">
        <v>672</v>
      </c>
    </row>
    <row r="21" spans="1:21" x14ac:dyDescent="0.2">
      <c r="A21">
        <v>177</v>
      </c>
      <c r="B21">
        <v>1</v>
      </c>
      <c r="C21" t="s">
        <v>3</v>
      </c>
      <c r="D21" t="s">
        <v>3</v>
      </c>
      <c r="E21" t="s">
        <v>673</v>
      </c>
      <c r="F21" t="s">
        <v>673</v>
      </c>
      <c r="G21" t="s">
        <v>673</v>
      </c>
      <c r="H21" t="s">
        <v>3</v>
      </c>
      <c r="I21" t="s">
        <v>673</v>
      </c>
      <c r="J21" t="s">
        <v>673</v>
      </c>
      <c r="K21" t="s">
        <v>3</v>
      </c>
      <c r="L21" t="s">
        <v>3</v>
      </c>
      <c r="M21" t="s">
        <v>3</v>
      </c>
      <c r="N21" t="s">
        <v>3</v>
      </c>
      <c r="O21" t="s">
        <v>673</v>
      </c>
      <c r="P21" t="s">
        <v>3</v>
      </c>
      <c r="Q21" t="s">
        <v>3</v>
      </c>
      <c r="R21" t="s">
        <v>3</v>
      </c>
      <c r="S21" t="s">
        <v>675</v>
      </c>
      <c r="T21" t="s">
        <v>680</v>
      </c>
      <c r="U21" t="s">
        <v>672</v>
      </c>
    </row>
    <row r="22" spans="1:21" x14ac:dyDescent="0.2">
      <c r="A22">
        <v>180</v>
      </c>
      <c r="B22">
        <v>1</v>
      </c>
      <c r="C22" t="s">
        <v>3</v>
      </c>
      <c r="D22" t="s">
        <v>3</v>
      </c>
      <c r="E22" t="s">
        <v>673</v>
      </c>
      <c r="F22" t="s">
        <v>673</v>
      </c>
      <c r="G22" t="s">
        <v>673</v>
      </c>
      <c r="H22" t="s">
        <v>3</v>
      </c>
      <c r="I22" t="s">
        <v>673</v>
      </c>
      <c r="J22" t="s">
        <v>673</v>
      </c>
      <c r="K22" t="s">
        <v>3</v>
      </c>
      <c r="L22" t="s">
        <v>3</v>
      </c>
      <c r="M22" t="s">
        <v>3</v>
      </c>
      <c r="N22" t="s">
        <v>3</v>
      </c>
      <c r="O22" t="s">
        <v>673</v>
      </c>
      <c r="P22" t="s">
        <v>3</v>
      </c>
      <c r="Q22" t="s">
        <v>3</v>
      </c>
      <c r="R22" t="s">
        <v>3</v>
      </c>
      <c r="S22" t="s">
        <v>675</v>
      </c>
      <c r="T22" t="s">
        <v>680</v>
      </c>
      <c r="U22" t="s">
        <v>672</v>
      </c>
    </row>
    <row r="23" spans="1:21" x14ac:dyDescent="0.2">
      <c r="A23">
        <v>216</v>
      </c>
      <c r="B23">
        <v>1</v>
      </c>
      <c r="C23" t="s">
        <v>3</v>
      </c>
      <c r="D23" t="s">
        <v>3</v>
      </c>
      <c r="E23" t="s">
        <v>673</v>
      </c>
      <c r="F23" t="s">
        <v>673</v>
      </c>
      <c r="G23" t="s">
        <v>673</v>
      </c>
      <c r="H23" t="s">
        <v>3</v>
      </c>
      <c r="I23" t="s">
        <v>673</v>
      </c>
      <c r="J23" t="s">
        <v>673</v>
      </c>
      <c r="K23" t="s">
        <v>3</v>
      </c>
      <c r="L23" t="s">
        <v>3</v>
      </c>
      <c r="M23" t="s">
        <v>3</v>
      </c>
      <c r="N23" t="s">
        <v>3</v>
      </c>
      <c r="O23" t="s">
        <v>673</v>
      </c>
      <c r="P23" t="s">
        <v>3</v>
      </c>
      <c r="Q23" t="s">
        <v>3</v>
      </c>
      <c r="R23" t="s">
        <v>3</v>
      </c>
      <c r="S23" t="s">
        <v>675</v>
      </c>
      <c r="T23" t="s">
        <v>680</v>
      </c>
      <c r="U23" t="s">
        <v>672</v>
      </c>
    </row>
    <row r="24" spans="1:21" x14ac:dyDescent="0.2">
      <c r="A24">
        <v>217</v>
      </c>
      <c r="B24">
        <v>1</v>
      </c>
      <c r="C24" t="s">
        <v>3</v>
      </c>
      <c r="D24" t="s">
        <v>3</v>
      </c>
      <c r="E24" t="s">
        <v>673</v>
      </c>
      <c r="F24" t="s">
        <v>673</v>
      </c>
      <c r="G24" t="s">
        <v>673</v>
      </c>
      <c r="H24" t="s">
        <v>3</v>
      </c>
      <c r="I24" t="s">
        <v>673</v>
      </c>
      <c r="J24" t="s">
        <v>673</v>
      </c>
      <c r="K24" t="s">
        <v>3</v>
      </c>
      <c r="L24" t="s">
        <v>3</v>
      </c>
      <c r="M24" t="s">
        <v>3</v>
      </c>
      <c r="N24" t="s">
        <v>3</v>
      </c>
      <c r="O24" t="s">
        <v>673</v>
      </c>
      <c r="P24" t="s">
        <v>3</v>
      </c>
      <c r="Q24" t="s">
        <v>3</v>
      </c>
      <c r="R24" t="s">
        <v>3</v>
      </c>
      <c r="S24" t="s">
        <v>675</v>
      </c>
      <c r="T24" t="s">
        <v>680</v>
      </c>
      <c r="U24" t="s">
        <v>672</v>
      </c>
    </row>
    <row r="25" spans="1:21" x14ac:dyDescent="0.2">
      <c r="A25">
        <v>218</v>
      </c>
      <c r="B25">
        <v>1</v>
      </c>
      <c r="C25" t="s">
        <v>3</v>
      </c>
      <c r="D25" t="s">
        <v>3</v>
      </c>
      <c r="E25" t="s">
        <v>673</v>
      </c>
      <c r="F25" t="s">
        <v>673</v>
      </c>
      <c r="G25" t="s">
        <v>673</v>
      </c>
      <c r="H25" t="s">
        <v>3</v>
      </c>
      <c r="I25" t="s">
        <v>673</v>
      </c>
      <c r="J25" t="s">
        <v>673</v>
      </c>
      <c r="K25" t="s">
        <v>3</v>
      </c>
      <c r="L25" t="s">
        <v>3</v>
      </c>
      <c r="M25" t="s">
        <v>3</v>
      </c>
      <c r="N25" t="s">
        <v>3</v>
      </c>
      <c r="O25" t="s">
        <v>673</v>
      </c>
      <c r="P25" t="s">
        <v>3</v>
      </c>
      <c r="Q25" t="s">
        <v>3</v>
      </c>
      <c r="R25" t="s">
        <v>3</v>
      </c>
      <c r="S25" t="s">
        <v>675</v>
      </c>
      <c r="T25" t="s">
        <v>680</v>
      </c>
      <c r="U25" t="s">
        <v>672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74933</v>
      </c>
      <c r="M1">
        <v>10</v>
      </c>
      <c r="N1">
        <v>12</v>
      </c>
      <c r="O1">
        <v>1</v>
      </c>
      <c r="P1">
        <v>0</v>
      </c>
      <c r="Q1">
        <v>2</v>
      </c>
    </row>
    <row r="12" spans="1:103" x14ac:dyDescent="0.2">
      <c r="F12" t="str">
        <f>Source!F12</f>
        <v>Новый объект</v>
      </c>
      <c r="G12" t="str">
        <f>Source!G12</f>
        <v>Выполнение работ по текущему ремонту ИТП по адресу: г.Москва, Петроверигский пер., д.10, стр.3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по ФСНБ 421+557прРИМ</vt:lpstr>
      <vt:lpstr>Ведомость объемов работ</vt:lpstr>
      <vt:lpstr>Source</vt:lpstr>
      <vt:lpstr>SourceObSm</vt:lpstr>
      <vt:lpstr>SmtRes</vt:lpstr>
      <vt:lpstr>EtalonRes</vt:lpstr>
      <vt:lpstr>SrcPoprs</vt:lpstr>
      <vt:lpstr>SrcKA</vt:lpstr>
      <vt:lpstr>'Ведомость объемов работ'!Заголовки_для_печати</vt:lpstr>
      <vt:lpstr>'Смета по ФСНБ 421+557прРИМ'!Заголовки_для_печати</vt:lpstr>
      <vt:lpstr>'Ведомость объемов работ'!Область_печати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Яценко Елена Николаевна</cp:lastModifiedBy>
  <dcterms:created xsi:type="dcterms:W3CDTF">2026-07-16T10:15:46Z</dcterms:created>
  <dcterms:modified xsi:type="dcterms:W3CDTF">2026-07-16T10:18:29Z</dcterms:modified>
</cp:coreProperties>
</file>