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4"/>
  </bookViews>
  <sheets>
    <sheet name="Обоснование Цены" sheetId="3" r:id="rId1"/>
    <sheet name="Лист1" sheetId="5" state="hidden" r:id="rId2"/>
    <sheet name="НМЦК - на конкурс" sheetId="6" r:id="rId3"/>
    <sheet name="поставщики" sheetId="7" state="hidden" r:id="rId4"/>
    <sheet name="НМЦК - ЕАТ Берёзка" sheetId="8" r:id="rId5"/>
  </sheets>
  <definedNames>
    <definedName name="_xlnm.Print_Area" localSheetId="4">'НМЦК - ЕАТ Берёзка'!$A$1:$P$22</definedName>
    <definedName name="_xlnm.Print_Area" localSheetId="2">'НМЦК - на конкурс'!$A$1:$P$22</definedName>
    <definedName name="_xlnm.Print_Area" localSheetId="0">'Обоснование Цены'!$A$1:$K$25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<sst xmlns="http://schemas.openxmlformats.org/spreadsheetml/2006/main" count="128" uniqueCount="79">
  <si>
    <r>
      <rPr>
        <b/>
        <i/>
        <sz val="11"/>
        <color theme="1"/>
        <rFont val="Times New Roman"/>
        <charset val="204"/>
      </rPr>
      <t>Приложение № 3</t>
    </r>
    <r>
      <rPr>
        <b/>
        <i/>
        <sz val="12"/>
        <color theme="1"/>
        <rFont val="Times New Roman"/>
        <charset val="204"/>
      </rPr>
      <t xml:space="preserve">
</t>
    </r>
    <r>
      <rPr>
        <b/>
        <i/>
        <sz val="9"/>
        <color theme="1"/>
        <rFont val="Times New Roman"/>
        <charset val="204"/>
      </rPr>
      <t>к приказу Московского РГС - филиала ФГБУ "Канал имени Москвы"</t>
    </r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</si>
  <si>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</si>
  <si>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Наименование закупки, предмет закупки:</t>
  </si>
  <si>
    <t>Используемый метод определения НМЦК с обоснованием:</t>
  </si>
  <si>
    <t xml:space="preserve">Метод сопоставимых рыночных цен (анализа рынка) 
</t>
  </si>
  <si>
    <t>НМЦК, руб.:</t>
  </si>
  <si>
    <t>Расчет НМЦК:</t>
  </si>
  <si>
    <t>Прилагается (Приложение № 1)</t>
  </si>
  <si>
    <t>Дата подготовки обоснования НМЦК:</t>
  </si>
  <si>
    <t>должность</t>
  </si>
  <si>
    <t>подпись</t>
  </si>
  <si>
    <t>И.О. Фамилия</t>
  </si>
  <si>
    <t>дата</t>
  </si>
  <si>
    <t>Ф.И.О. исполнителя</t>
  </si>
  <si>
    <t>Контактный телефон</t>
  </si>
  <si>
    <t>20-7033</t>
  </si>
  <si>
    <t>Приложение № 1 к Извещению об электронном аукционе на  проведение обязательных периодических медицинских осмотров работников, занятых на тяжелых работах и на работах с вредными и (или) опасными условиями труда)</t>
  </si>
  <si>
    <t>Обоснование начальной (максимальной) цены контракта</t>
  </si>
  <si>
    <t xml:space="preserve">Наименование обьекта закупки
</t>
  </si>
  <si>
    <t xml:space="preserve"> Поставка нефтепродуктов по электронным топливным картам</t>
  </si>
  <si>
    <t>поставка  Батареи аккумуляторные для ИБП для нужд Московского РГС - филиала ФГБУ "Канал имени Москвы"</t>
  </si>
  <si>
    <t>Используемый метод обоснования НМЦК :</t>
  </si>
  <si>
    <r>
      <rPr>
        <sz val="11"/>
        <rFont val="Times New Roman"/>
        <charset val="204"/>
      </rPr>
      <t xml:space="preserve">Метод сопоставимых рыночных цен (анализ рынка) в соответствии  частью 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
</t>
    </r>
    <r>
      <rPr>
        <sz val="11"/>
        <color theme="0" tint="-0.499984740745262"/>
        <rFont val="Times New Roman"/>
        <charset val="204"/>
      </rPr>
      <t xml:space="preserve">
</t>
    </r>
  </si>
  <si>
    <t>ИТОГО НМЦК:</t>
  </si>
  <si>
    <t>№ п/п</t>
  </si>
  <si>
    <t>ОКПД2</t>
  </si>
  <si>
    <t>Наименование Товара</t>
  </si>
  <si>
    <t>Единица измерения</t>
  </si>
  <si>
    <t xml:space="preserve">Сведения о количестве </t>
  </si>
  <si>
    <t xml:space="preserve">КП № 1     </t>
  </si>
  <si>
    <t xml:space="preserve">КП  № 2 </t>
  </si>
  <si>
    <t xml:space="preserve">КП  №2  </t>
  </si>
  <si>
    <t>КП №3</t>
  </si>
  <si>
    <t xml:space="preserve">КП № 4  </t>
  </si>
  <si>
    <t>КП № 52</t>
  </si>
  <si>
    <t>Средняя цена за единицу</t>
  </si>
  <si>
    <t>Средняя цена за единицу2</t>
  </si>
  <si>
    <t>Среднее квадратическое отклонение</t>
  </si>
  <si>
    <t>Коэффициент вариации</t>
  </si>
  <si>
    <t>НМЦК</t>
  </si>
  <si>
    <t>27.20.23.190</t>
  </si>
  <si>
    <t>Батарея для ИБП Delta DTM 1205 (12V/5Ah)_D_K</t>
  </si>
  <si>
    <t>шт.</t>
  </si>
  <si>
    <t xml:space="preserve">По результатам расчета начальная (максимальная) цена контракта составила:               31 383,52                     </t>
  </si>
  <si>
    <t xml:space="preserve">Начальник </t>
  </si>
  <si>
    <t>И.о начальника филиала</t>
  </si>
  <si>
    <t>В.А.Гришин</t>
  </si>
  <si>
    <t>И.О.Фамилия</t>
  </si>
  <si>
    <t>Невьянцева Н.В.</t>
  </si>
  <si>
    <t>Ф.И.О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</si>
  <si>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- Коэффициент вариации не должен превышать 33%</t>
  </si>
  <si>
    <t>** - При умножении "Единица измерения" на "Средняя цена за единицу" в сумме НМЦК количество символов после запятой не должно превышать двух.</t>
  </si>
  <si>
    <r>
      <rPr>
        <b/>
        <i/>
        <sz val="11"/>
        <color theme="1"/>
        <rFont val="Times New Roman"/>
        <charset val="204"/>
      </rPr>
      <t>Приложение № 4</t>
    </r>
    <r>
      <rPr>
        <b/>
        <i/>
        <sz val="10"/>
        <color theme="1"/>
        <rFont val="Times New Roman"/>
        <charset val="204"/>
      </rPr>
      <t xml:space="preserve">
</t>
    </r>
    <r>
      <rPr>
        <b/>
        <i/>
        <sz val="9"/>
        <color theme="1"/>
        <rFont val="Times New Roman"/>
        <charset val="204"/>
      </rPr>
      <t xml:space="preserve">к приказу Московского РГС - филиала ФГБУ "Канал имени Москвы" </t>
    </r>
  </si>
  <si>
    <r>
      <rPr>
        <i/>
        <sz val="11"/>
        <color theme="1"/>
        <rFont val="Times New Roman"/>
        <charset val="204"/>
      </rPr>
      <t>Приложение № 1</t>
    </r>
    <r>
      <rPr>
        <i/>
        <sz val="10"/>
        <color theme="1"/>
        <rFont val="Times New Roman"/>
        <charset val="204"/>
      </rPr>
      <t xml:space="preserve">
</t>
    </r>
    <r>
      <rPr>
        <i/>
        <sz val="9"/>
        <color theme="1"/>
        <rFont val="Times New Roman"/>
        <charset val="204"/>
      </rPr>
      <t xml:space="preserve">к Обоснованию начальной (максимальной) цены контракта, цены контракта, заключаемого с единственным поставщиком (подрядчиком, исполнителем)  </t>
    </r>
  </si>
  <si>
    <t>Наименование предмета закупки:</t>
  </si>
  <si>
    <t>поставка бумаги туалетной для нужд Московского РГС</t>
  </si>
  <si>
    <t>Дата составления:</t>
  </si>
  <si>
    <t>окпд 2</t>
  </si>
  <si>
    <t xml:space="preserve">Сведения о кол-ве </t>
  </si>
  <si>
    <t>Поставщик №1</t>
  </si>
  <si>
    <t>Поставщик №2</t>
  </si>
  <si>
    <t>Поставщик №3</t>
  </si>
  <si>
    <t>Поставщик №4</t>
  </si>
  <si>
    <t>Поставщик №5</t>
  </si>
  <si>
    <t>Поставщик №6</t>
  </si>
  <si>
    <t>28.21.11.130</t>
  </si>
  <si>
    <t>Запчасти для ремонта твердотопливных котлов "Универсал-6М": колосники размером 950х250х64 мм</t>
  </si>
  <si>
    <t>17.22.11.110</t>
  </si>
  <si>
    <t>Бумага туалетная</t>
  </si>
  <si>
    <t>уп.</t>
  </si>
  <si>
    <t>Итого:</t>
  </si>
  <si>
    <r>
      <rPr>
        <sz val="11"/>
        <color theme="1"/>
        <rFont val="Times New Roman"/>
        <charset val="204"/>
      </rPr>
      <t xml:space="preserve">                               Должность:   </t>
    </r>
    <r>
      <rPr>
        <i/>
        <sz val="10"/>
        <color theme="1"/>
        <rFont val="Times New Roman"/>
        <charset val="204"/>
      </rPr>
      <t>агент по снабжению</t>
    </r>
  </si>
  <si>
    <t xml:space="preserve">                      </t>
  </si>
  <si>
    <t xml:space="preserve"> ФИО:</t>
  </si>
  <si>
    <t xml:space="preserve">*-  </t>
  </si>
  <si>
    <t>Коэффициент вариации не должен превышать 33%</t>
  </si>
  <si>
    <t xml:space="preserve">**-  </t>
  </si>
  <si>
    <t>При умножении "Единицы измерения" на "Среднюю цену за единицу" в сумме "НМЦК" количество символов после запятой не должно превышать двух.</t>
  </si>
  <si>
    <t>Минимальная цена за единицу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</si>
</sst>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&quot;р.&quot;_-;\-* #\ ##0.00&quot;р.&quot;_-;_-* &quot;-&quot;??&quot;р.&quot;_-;_-@_-"/>
    <numFmt numFmtId="181" formatCode="_-* #\ ##0.00_р_._-;\-* #\ ##0.00_р_._-;_-* &quot;-&quot;??_р_._-;_-@_-"/>
    <numFmt numFmtId="182" formatCode="#\ ##0.00"/>
    <numFmt numFmtId="183" formatCode="dd\.mm\.yyyy"/>
    <numFmt numFmtId="184" formatCode="#\ ##0.00_ ;\-#\ ##0.00\ "/>
    <numFmt numFmtId="185" formatCode="#\ ##0.00&quot;р.&quot;"/>
    <numFmt numFmtId="186" formatCode="#\ ##0.000"/>
  </numFmts>
  <fonts count="59">
    <font>
      <sz val="11"/>
      <color theme="1"/>
      <name val="Calibri"/>
      <charset val="204"/>
      <scheme val="minor"/>
    </font>
    <font>
      <i/>
      <sz val="14"/>
      <color theme="1"/>
      <name val="Times New Roman"/>
      <charset val="204"/>
    </font>
    <font>
      <sz val="14"/>
      <color theme="1"/>
      <name val="Times New Roman"/>
      <charset val="204"/>
    </font>
    <font>
      <b/>
      <i/>
      <sz val="10"/>
      <color theme="1"/>
      <name val="Times New Roman"/>
      <charset val="204"/>
    </font>
    <font>
      <b/>
      <i/>
      <sz val="10"/>
      <color theme="1"/>
      <name val="Calibri"/>
      <charset val="204"/>
      <scheme val="minor"/>
    </font>
    <font>
      <i/>
      <sz val="10"/>
      <color theme="1"/>
      <name val="Times New Roman"/>
      <charset val="204"/>
    </font>
    <font>
      <i/>
      <sz val="10"/>
      <color theme="1"/>
      <name val="Calibri"/>
      <charset val="204"/>
      <scheme val="minor"/>
    </font>
    <font>
      <i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rgb="FF000000"/>
      <name val="Times New Roman"/>
      <charset val="204"/>
    </font>
    <font>
      <b/>
      <sz val="10"/>
      <color theme="0"/>
      <name val="Times New Roman"/>
      <charset val="204"/>
    </font>
    <font>
      <b/>
      <sz val="8"/>
      <color theme="0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theme="0"/>
      <name val="Times New Roman"/>
      <charset val="204"/>
    </font>
    <font>
      <b/>
      <sz val="10"/>
      <name val="Times New Roman"/>
      <charset val="204"/>
    </font>
    <font>
      <sz val="11"/>
      <color theme="0"/>
      <name val="Times New Roman"/>
      <charset val="204"/>
    </font>
    <font>
      <b/>
      <sz val="12"/>
      <color theme="1"/>
      <name val="Times New Roman"/>
      <charset val="204"/>
    </font>
    <font>
      <i/>
      <sz val="8"/>
      <color theme="1"/>
      <name val="Times New Roman"/>
      <charset val="204"/>
    </font>
    <font>
      <b/>
      <sz val="14"/>
      <color rgb="FF00B0F0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Times New Roman"/>
      <charset val="204"/>
    </font>
    <font>
      <sz val="11"/>
      <color theme="0" tint="-0.499984740745262"/>
      <name val="Times New Roman"/>
      <charset val="204"/>
    </font>
    <font>
      <sz val="12"/>
      <color theme="1"/>
      <name val="Times New Roman"/>
      <charset val="204"/>
    </font>
    <font>
      <sz val="11"/>
      <color rgb="FFFF0000"/>
      <name val="Times New Roman"/>
      <charset val="204"/>
    </font>
    <font>
      <i/>
      <sz val="11"/>
      <color theme="1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charset val="204"/>
    </font>
    <font>
      <sz val="12"/>
      <color theme="0"/>
      <name val="Times New Roman"/>
      <charset val="204"/>
    </font>
    <font>
      <sz val="14"/>
      <color theme="0"/>
      <name val="Times New Roman"/>
      <charset val="204"/>
    </font>
    <font>
      <sz val="8"/>
      <color theme="1"/>
      <name val="Times New Roman"/>
      <charset val="204"/>
    </font>
    <font>
      <b/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i/>
      <sz val="9"/>
      <color theme="1"/>
      <name val="Times New Roman"/>
      <charset val="204"/>
    </font>
    <font>
      <b/>
      <i/>
      <sz val="11"/>
      <color theme="1"/>
      <name val="Times New Roman"/>
      <charset val="204"/>
    </font>
    <font>
      <b/>
      <i/>
      <sz val="9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/>
      <diagonal/>
    </border>
    <border>
      <left style="thin">
        <color theme="0" tint="-0.149998474074526"/>
      </left>
      <right style="thin">
        <color theme="0" tint="-0.149998474074526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/>
      <right/>
      <top style="thin">
        <color theme="0" tint="-0.149998474074526"/>
      </top>
      <bottom/>
      <diagonal/>
    </border>
    <border>
      <left/>
      <right style="thin">
        <color theme="0" tint="-0.149998474074526"/>
      </right>
      <top style="thin">
        <color theme="0" tint="-0.149998474074526"/>
      </top>
      <bottom/>
      <diagonal/>
    </border>
    <border>
      <left/>
      <right style="thin">
        <color theme="0" tint="-0.149998474074526"/>
      </right>
      <top/>
      <bottom/>
      <diagonal/>
    </border>
    <border>
      <left style="thin">
        <color theme="0" tint="-0.149998474074526"/>
      </left>
      <right style="thin">
        <color theme="0" tint="-0.149998474074526"/>
      </right>
      <top/>
      <bottom style="thin">
        <color theme="0" tint="-0.149998474074526"/>
      </bottom>
      <diagonal/>
    </border>
    <border>
      <left/>
      <right/>
      <top/>
      <bottom style="thin">
        <color theme="0" tint="-0.149998474074526"/>
      </bottom>
      <diagonal/>
    </border>
    <border>
      <left/>
      <right style="thin">
        <color theme="0" tint="-0.149998474074526"/>
      </right>
      <top/>
      <bottom style="thin">
        <color theme="0" tint="-0.149998474074526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98474074526"/>
      </left>
      <right/>
      <top/>
      <bottom/>
      <diagonal/>
    </border>
    <border>
      <left style="thin">
        <color theme="0" tint="-0.149998474074526"/>
      </left>
      <right/>
      <top style="thin">
        <color theme="0" tint="-0.149998474074526"/>
      </top>
      <bottom style="thin">
        <color theme="0" tint="-0.149998474074526"/>
      </bottom>
      <diagonal/>
    </border>
    <border>
      <left/>
      <right/>
      <top style="thin">
        <color theme="0" tint="-0.149998474074526"/>
      </top>
      <bottom style="thin">
        <color theme="0" tint="-0.149998474074526"/>
      </bottom>
      <diagonal/>
    </border>
    <border>
      <left/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 style="thin">
        <color theme="0" tint="-0.149998474074526"/>
      </left>
      <right/>
      <top/>
      <bottom style="thin">
        <color theme="0" tint="-0.14999847407452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/>
    <xf numFmtId="177" fontId="3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36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6" fillId="8" borderId="2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32" applyNumberFormat="0" applyAlignment="0" applyProtection="0">
      <alignment vertical="center"/>
    </xf>
    <xf numFmtId="0" fontId="45" fillId="10" borderId="33" applyNumberFormat="0" applyAlignment="0" applyProtection="0">
      <alignment vertical="center"/>
    </xf>
    <xf numFmtId="0" fontId="46" fillId="10" borderId="32" applyNumberFormat="0" applyAlignment="0" applyProtection="0">
      <alignment vertical="center"/>
    </xf>
    <xf numFmtId="0" fontId="47" fillId="11" borderId="34" applyNumberFormat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180" fontId="36" fillId="0" borderId="0" applyFont="0" applyFill="0" applyBorder="0" applyAlignment="0" applyProtection="0"/>
    <xf numFmtId="0" fontId="55" fillId="0" borderId="0"/>
    <xf numFmtId="0" fontId="36" fillId="0" borderId="0"/>
    <xf numFmtId="181" fontId="36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182" fontId="3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wrapText="1"/>
    </xf>
    <xf numFmtId="182" fontId="5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wrapText="1"/>
    </xf>
    <xf numFmtId="182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183" fontId="10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84" fontId="11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51" applyNumberFormat="1" applyFont="1" applyFill="1" applyBorder="1" applyAlignment="1">
      <alignment horizontal="center" vertical="center" wrapText="1"/>
    </xf>
    <xf numFmtId="0" fontId="12" fillId="3" borderId="6" xfId="51" applyNumberFormat="1" applyFont="1" applyFill="1" applyBorder="1" applyAlignment="1">
      <alignment horizontal="center" vertical="center" wrapText="1"/>
    </xf>
    <xf numFmtId="0" fontId="12" fillId="3" borderId="7" xfId="51" applyNumberFormat="1" applyFont="1" applyFill="1" applyBorder="1" applyAlignment="1">
      <alignment horizontal="center" vertical="center" wrapText="1"/>
    </xf>
    <xf numFmtId="184" fontId="12" fillId="3" borderId="7" xfId="52" applyNumberFormat="1" applyFont="1" applyFill="1" applyBorder="1" applyAlignment="1">
      <alignment horizontal="center" vertical="center" wrapText="1"/>
    </xf>
    <xf numFmtId="182" fontId="13" fillId="4" borderId="7" xfId="51" applyNumberFormat="1" applyFont="1" applyFill="1" applyBorder="1" applyAlignment="1">
      <alignment horizontal="center" vertical="center" wrapText="1"/>
    </xf>
    <xf numFmtId="185" fontId="12" fillId="3" borderId="7" xfId="51" applyNumberFormat="1" applyFont="1" applyFill="1" applyBorder="1" applyAlignment="1">
      <alignment horizontal="center" vertical="center" wrapText="1"/>
    </xf>
    <xf numFmtId="185" fontId="12" fillId="3" borderId="8" xfId="51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5" borderId="4" xfId="51" applyFont="1" applyFill="1" applyBorder="1" applyAlignment="1">
      <alignment horizontal="center" vertical="center"/>
    </xf>
    <xf numFmtId="0" fontId="10" fillId="5" borderId="4" xfId="51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>
      <alignment vertical="center" wrapText="1"/>
    </xf>
    <xf numFmtId="0" fontId="14" fillId="5" borderId="4" xfId="51" applyFont="1" applyFill="1" applyBorder="1" applyAlignment="1">
      <alignment horizontal="center" vertical="center" wrapText="1"/>
    </xf>
    <xf numFmtId="0" fontId="15" fillId="5" borderId="4" xfId="1" applyNumberFormat="1" applyFont="1" applyFill="1" applyBorder="1" applyAlignment="1" applyProtection="1">
      <alignment horizontal="center" vertical="center" wrapText="1"/>
    </xf>
    <xf numFmtId="180" fontId="10" fillId="5" borderId="4" xfId="49" applyFont="1" applyFill="1" applyBorder="1" applyAlignment="1" applyProtection="1">
      <alignment horizontal="center" vertical="center" wrapText="1"/>
      <protection locked="0"/>
    </xf>
    <xf numFmtId="180" fontId="10" fillId="5" borderId="4" xfId="49" applyFont="1" applyFill="1" applyBorder="1" applyAlignment="1" applyProtection="1">
      <alignment horizontal="center" vertical="center" wrapText="1"/>
    </xf>
    <xf numFmtId="180" fontId="10" fillId="5" borderId="4" xfId="49" applyNumberFormat="1" applyFont="1" applyFill="1" applyBorder="1" applyAlignment="1" applyProtection="1">
      <alignment horizontal="center" vertical="center" wrapText="1"/>
    </xf>
    <xf numFmtId="180" fontId="16" fillId="5" borderId="4" xfId="49" applyFont="1" applyFill="1" applyBorder="1" applyAlignment="1" applyProtection="1">
      <alignment horizontal="center" vertical="center" wrapText="1"/>
      <protection locked="0"/>
    </xf>
    <xf numFmtId="180" fontId="16" fillId="5" borderId="4" xfId="49" applyNumberFormat="1" applyFont="1" applyFill="1" applyBorder="1" applyAlignment="1" applyProtection="1">
      <alignment horizontal="center" vertical="center" wrapText="1"/>
      <protection locked="0"/>
    </xf>
    <xf numFmtId="180" fontId="17" fillId="5" borderId="4" xfId="49" applyFont="1" applyFill="1" applyBorder="1" applyAlignment="1" applyProtection="1">
      <alignment horizontal="center" vertical="center"/>
    </xf>
    <xf numFmtId="9" fontId="16" fillId="5" borderId="4" xfId="3" applyFont="1" applyFill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14" fillId="5" borderId="4" xfId="0" applyFont="1" applyFill="1" applyBorder="1" applyAlignment="1">
      <alignment vertical="center" wrapText="1"/>
    </xf>
    <xf numFmtId="0" fontId="14" fillId="5" borderId="11" xfId="51" applyFont="1" applyFill="1" applyBorder="1" applyAlignment="1">
      <alignment horizontal="center" vertical="center" wrapText="1"/>
    </xf>
    <xf numFmtId="0" fontId="18" fillId="5" borderId="11" xfId="1" applyNumberFormat="1" applyFont="1" applyFill="1" applyBorder="1" applyAlignment="1" applyProtection="1">
      <alignment horizontal="center" vertical="center" wrapText="1"/>
    </xf>
    <xf numFmtId="184" fontId="10" fillId="5" borderId="11" xfId="49" applyNumberFormat="1" applyFont="1" applyFill="1" applyBorder="1" applyAlignment="1" applyProtection="1">
      <alignment horizontal="center" vertical="center" wrapText="1"/>
    </xf>
    <xf numFmtId="184" fontId="19" fillId="5" borderId="11" xfId="49" applyNumberFormat="1" applyFont="1" applyFill="1" applyBorder="1" applyAlignment="1" applyProtection="1">
      <alignment horizontal="center" vertical="center" wrapText="1"/>
    </xf>
    <xf numFmtId="184" fontId="16" fillId="5" borderId="11" xfId="49" applyNumberFormat="1" applyFont="1" applyFill="1" applyBorder="1" applyAlignment="1" applyProtection="1">
      <alignment horizontal="center" vertical="center" wrapText="1"/>
      <protection locked="0"/>
    </xf>
    <xf numFmtId="184" fontId="17" fillId="5" borderId="11" xfId="49" applyNumberFormat="1" applyFont="1" applyFill="1" applyBorder="1" applyAlignment="1" applyProtection="1">
      <alignment horizontal="center" vertical="center"/>
    </xf>
    <xf numFmtId="184" fontId="16" fillId="6" borderId="11" xfId="49" applyNumberFormat="1" applyFont="1" applyFill="1" applyBorder="1" applyAlignment="1" applyProtection="1">
      <alignment horizontal="center" vertical="center" wrapText="1"/>
      <protection locked="0"/>
    </xf>
    <xf numFmtId="9" fontId="16" fillId="6" borderId="11" xfId="3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>
      <alignment vertical="center" wrapText="1"/>
    </xf>
    <xf numFmtId="0" fontId="14" fillId="5" borderId="1" xfId="51" applyFont="1" applyFill="1" applyBorder="1" applyAlignment="1">
      <alignment horizontal="center" vertical="center" wrapText="1"/>
    </xf>
    <xf numFmtId="0" fontId="15" fillId="5" borderId="3" xfId="1" applyNumberFormat="1" applyFont="1" applyFill="1" applyBorder="1" applyAlignment="1" applyProtection="1">
      <alignment horizontal="center" vertical="center" wrapText="1"/>
    </xf>
    <xf numFmtId="184" fontId="10" fillId="5" borderId="3" xfId="49" applyNumberFormat="1" applyFont="1" applyFill="1" applyBorder="1" applyAlignment="1" applyProtection="1">
      <alignment horizontal="center" vertical="center" wrapText="1"/>
      <protection locked="0"/>
    </xf>
    <xf numFmtId="180" fontId="16" fillId="5" borderId="3" xfId="49" applyNumberFormat="1" applyFont="1" applyFill="1" applyBorder="1" applyAlignment="1" applyProtection="1">
      <alignment horizontal="center" vertical="center" wrapText="1"/>
      <protection locked="0"/>
    </xf>
    <xf numFmtId="180" fontId="17" fillId="5" borderId="3" xfId="49" applyFont="1" applyFill="1" applyBorder="1" applyAlignment="1" applyProtection="1">
      <alignment horizontal="center" vertical="center"/>
    </xf>
    <xf numFmtId="9" fontId="16" fillId="5" borderId="2" xfId="3" applyFont="1" applyFill="1" applyBorder="1" applyAlignment="1" applyProtection="1">
      <alignment horizontal="center" vertical="center" wrapText="1"/>
      <protection locked="0"/>
    </xf>
    <xf numFmtId="184" fontId="11" fillId="5" borderId="2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0" fillId="0" borderId="0" xfId="0" applyFill="1"/>
    <xf numFmtId="0" fontId="22" fillId="0" borderId="0" xfId="0" applyFont="1" applyFill="1"/>
    <xf numFmtId="0" fontId="23" fillId="0" borderId="0" xfId="6" applyFill="1"/>
    <xf numFmtId="0" fontId="24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49" fontId="10" fillId="5" borderId="4" xfId="51" applyNumberFormat="1" applyFont="1" applyFill="1" applyBorder="1" applyAlignment="1" applyProtection="1">
      <alignment horizontal="center" vertical="center" wrapText="1"/>
    </xf>
    <xf numFmtId="9" fontId="16" fillId="5" borderId="11" xfId="3" applyFont="1" applyFill="1" applyBorder="1" applyAlignment="1" applyProtection="1">
      <alignment horizontal="center" vertical="center" wrapText="1"/>
      <protection locked="0"/>
    </xf>
    <xf numFmtId="184" fontId="9" fillId="5" borderId="3" xfId="49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 vertical="center" wrapText="1"/>
    </xf>
    <xf numFmtId="0" fontId="20" fillId="0" borderId="0" xfId="0" applyFont="1" applyBorder="1" applyAlignment="1">
      <alignment horizontal="left" vertical="top" wrapText="1"/>
    </xf>
    <xf numFmtId="0" fontId="25" fillId="0" borderId="12" xfId="0" applyFont="1" applyBorder="1" applyAlignment="1" applyProtection="1">
      <alignment horizontal="left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7" fillId="0" borderId="0" xfId="0" applyFont="1"/>
    <xf numFmtId="0" fontId="26" fillId="0" borderId="3" xfId="0" applyFont="1" applyBorder="1" applyAlignment="1" applyProtection="1">
      <alignment horizontal="left" vertical="top" wrapText="1"/>
      <protection locked="0"/>
    </xf>
    <xf numFmtId="0" fontId="2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28" fillId="0" borderId="0" xfId="0" applyFont="1" applyFill="1" applyBorder="1" applyAlignment="1">
      <alignment horizontal="center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right" vertical="top" wrapText="1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12" fillId="0" borderId="13" xfId="51" applyFont="1" applyFill="1" applyBorder="1" applyAlignment="1" applyProtection="1">
      <alignment horizontal="center" vertical="center" wrapText="1"/>
    </xf>
    <xf numFmtId="0" fontId="12" fillId="0" borderId="14" xfId="51" applyFont="1" applyFill="1" applyBorder="1" applyAlignment="1" applyProtection="1">
      <alignment horizontal="center" vertical="center" wrapText="1"/>
    </xf>
    <xf numFmtId="184" fontId="12" fillId="0" borderId="14" xfId="52" applyNumberFormat="1" applyFont="1" applyFill="1" applyBorder="1" applyAlignment="1" applyProtection="1">
      <alignment horizontal="center" vertical="center" wrapText="1"/>
    </xf>
    <xf numFmtId="182" fontId="13" fillId="7" borderId="7" xfId="51" applyNumberFormat="1" applyFont="1" applyFill="1" applyBorder="1" applyAlignment="1">
      <alignment horizontal="center" vertical="center" wrapText="1"/>
    </xf>
    <xf numFmtId="185" fontId="12" fillId="0" borderId="14" xfId="51" applyNumberFormat="1" applyFont="1" applyFill="1" applyBorder="1" applyAlignment="1" applyProtection="1">
      <alignment horizontal="center" vertical="center" wrapText="1"/>
    </xf>
    <xf numFmtId="185" fontId="12" fillId="0" borderId="15" xfId="51" applyNumberFormat="1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5" borderId="4" xfId="51" applyFont="1" applyFill="1" applyBorder="1"/>
    <xf numFmtId="0" fontId="0" fillId="5" borderId="4" xfId="0" applyFill="1" applyBorder="1" applyAlignment="1">
      <alignment vertical="center" wrapText="1"/>
    </xf>
    <xf numFmtId="180" fontId="14" fillId="5" borderId="4" xfId="49" applyFont="1" applyFill="1" applyBorder="1" applyAlignment="1" applyProtection="1">
      <alignment horizontal="center" vertical="center" wrapText="1"/>
      <protection locked="0"/>
    </xf>
    <xf numFmtId="180" fontId="14" fillId="5" borderId="4" xfId="49" applyFont="1" applyFill="1" applyBorder="1" applyAlignment="1" applyProtection="1">
      <alignment horizontal="center" vertical="center" wrapText="1"/>
    </xf>
    <xf numFmtId="180" fontId="14" fillId="5" borderId="4" xfId="49" applyNumberFormat="1" applyFont="1" applyFill="1" applyBorder="1" applyAlignment="1" applyProtection="1">
      <alignment horizontal="center" vertical="center" wrapText="1"/>
    </xf>
    <xf numFmtId="180" fontId="30" fillId="5" borderId="4" xfId="49" applyFont="1" applyFill="1" applyBorder="1" applyAlignment="1" applyProtection="1">
      <alignment horizontal="center" vertical="center" wrapText="1"/>
      <protection locked="0"/>
    </xf>
    <xf numFmtId="180" fontId="30" fillId="5" borderId="4" xfId="49" applyNumberFormat="1" applyFont="1" applyFill="1" applyBorder="1" applyAlignment="1" applyProtection="1">
      <alignment horizontal="center" vertical="center" wrapText="1"/>
      <protection locked="0"/>
    </xf>
    <xf numFmtId="180" fontId="12" fillId="5" borderId="4" xfId="49" applyFont="1" applyFill="1" applyBorder="1" applyAlignment="1" applyProtection="1">
      <alignment horizontal="center" vertical="center"/>
    </xf>
    <xf numFmtId="9" fontId="30" fillId="5" borderId="4" xfId="3" applyFont="1" applyFill="1" applyBorder="1" applyAlignment="1" applyProtection="1">
      <alignment horizontal="center" vertical="center" wrapText="1"/>
      <protection locked="0"/>
    </xf>
    <xf numFmtId="2" fontId="30" fillId="5" borderId="4" xfId="52" applyNumberFormat="1" applyFont="1" applyFill="1" applyBorder="1" applyAlignment="1" applyProtection="1">
      <alignment horizontal="center" vertical="center" wrapText="1"/>
      <protection locked="0"/>
    </xf>
    <xf numFmtId="2" fontId="30" fillId="5" borderId="10" xfId="52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0" fillId="5" borderId="4" xfId="0" applyFill="1" applyBorder="1" applyAlignment="1">
      <alignment vertical="center"/>
    </xf>
    <xf numFmtId="2" fontId="30" fillId="5" borderId="16" xfId="52" applyNumberFormat="1" applyFont="1" applyFill="1" applyBorder="1" applyAlignment="1">
      <alignment horizontal="center" vertical="center" wrapText="1"/>
    </xf>
    <xf numFmtId="0" fontId="0" fillId="0" borderId="20" xfId="0" applyBorder="1"/>
    <xf numFmtId="2" fontId="30" fillId="5" borderId="20" xfId="52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176" fontId="15" fillId="5" borderId="4" xfId="1" applyFont="1" applyFill="1" applyBorder="1" applyAlignment="1" applyProtection="1">
      <alignment horizontal="center" vertical="center" wrapText="1"/>
    </xf>
    <xf numFmtId="181" fontId="30" fillId="5" borderId="4" xfId="52" applyNumberFormat="1" applyFont="1" applyFill="1" applyBorder="1" applyAlignment="1" applyProtection="1">
      <alignment horizontal="center" vertical="center" wrapText="1"/>
      <protection locked="0"/>
    </xf>
    <xf numFmtId="181" fontId="0" fillId="0" borderId="10" xfId="0" applyNumberFormat="1" applyBorder="1"/>
    <xf numFmtId="0" fontId="27" fillId="0" borderId="4" xfId="0" applyFont="1" applyFill="1" applyBorder="1" applyAlignment="1">
      <alignment horizontal="left" vertical="center"/>
    </xf>
    <xf numFmtId="181" fontId="0" fillId="0" borderId="0" xfId="0" applyNumberFormat="1" applyBorder="1"/>
    <xf numFmtId="0" fontId="27" fillId="0" borderId="0" xfId="51" applyFont="1" applyFill="1" applyBorder="1" applyAlignment="1" applyProtection="1">
      <alignment horizontal="center" vertical="center" wrapText="1"/>
    </xf>
    <xf numFmtId="0" fontId="27" fillId="0" borderId="0" xfId="0" applyFont="1" applyBorder="1"/>
    <xf numFmtId="0" fontId="27" fillId="0" borderId="0" xfId="50" applyNumberFormat="1" applyFont="1" applyFill="1" applyBorder="1" applyAlignment="1" applyProtection="1">
      <alignment horizontal="left" vertical="center" wrapText="1"/>
    </xf>
    <xf numFmtId="0" fontId="27" fillId="0" borderId="0" xfId="50" applyFont="1" applyFill="1" applyBorder="1" applyAlignment="1" applyProtection="1">
      <alignment horizontal="center" vertical="center" wrapText="1"/>
    </xf>
    <xf numFmtId="186" fontId="27" fillId="0" borderId="0" xfId="50" applyNumberFormat="1" applyFont="1" applyFill="1" applyBorder="1" applyAlignment="1" applyProtection="1">
      <alignment horizontal="center" vertical="center" wrapText="1"/>
    </xf>
    <xf numFmtId="182" fontId="31" fillId="0" borderId="0" xfId="49" applyNumberFormat="1" applyFont="1" applyFill="1" applyBorder="1" applyAlignment="1" applyProtection="1">
      <alignment horizontal="center" vertical="center" wrapText="1"/>
      <protection locked="0"/>
    </xf>
    <xf numFmtId="182" fontId="27" fillId="0" borderId="0" xfId="49" applyNumberFormat="1" applyFont="1" applyFill="1" applyBorder="1" applyAlignment="1" applyProtection="1">
      <alignment horizontal="center" vertical="center" wrapText="1"/>
      <protection locked="0"/>
    </xf>
    <xf numFmtId="182" fontId="27" fillId="0" borderId="0" xfId="49" applyNumberFormat="1" applyFont="1" applyFill="1" applyBorder="1" applyAlignment="1" applyProtection="1">
      <alignment horizontal="center" vertical="center" wrapText="1"/>
    </xf>
    <xf numFmtId="180" fontId="31" fillId="0" borderId="0" xfId="49" applyFont="1" applyFill="1" applyBorder="1" applyAlignment="1" applyProtection="1">
      <alignment horizontal="center" vertical="center" wrapText="1"/>
      <protection locked="0"/>
    </xf>
    <xf numFmtId="180" fontId="31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0" fillId="5" borderId="0" xfId="0" applyFont="1" applyFill="1" applyBorder="1" applyAlignment="1">
      <alignment horizontal="center" vertical="center" wrapText="1"/>
    </xf>
    <xf numFmtId="1" fontId="20" fillId="5" borderId="0" xfId="0" applyNumberFormat="1" applyFont="1" applyFill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182" fontId="20" fillId="5" borderId="0" xfId="0" applyNumberFormat="1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182" fontId="27" fillId="5" borderId="1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7" fillId="5" borderId="0" xfId="0" applyFont="1" applyFill="1" applyBorder="1" applyAlignment="1">
      <alignment horizontal="center" vertical="top" wrapText="1"/>
    </xf>
    <xf numFmtId="0" fontId="20" fillId="5" borderId="0" xfId="0" applyFont="1" applyFill="1" applyBorder="1" applyAlignment="1">
      <alignment horizontal="center" vertical="top" wrapText="1"/>
    </xf>
    <xf numFmtId="182" fontId="7" fillId="5" borderId="23" xfId="0" applyNumberFormat="1" applyFont="1" applyFill="1" applyBorder="1" applyAlignment="1">
      <alignment horizontal="center" vertical="top"/>
    </xf>
    <xf numFmtId="182" fontId="20" fillId="5" borderId="23" xfId="0" applyNumberFormat="1" applyFont="1" applyFill="1" applyBorder="1" applyAlignment="1">
      <alignment horizontal="center" vertical="top"/>
    </xf>
    <xf numFmtId="0" fontId="7" fillId="5" borderId="0" xfId="0" applyFont="1" applyFill="1" applyBorder="1" applyAlignment="1">
      <alignment horizontal="center" vertical="top"/>
    </xf>
    <xf numFmtId="0" fontId="10" fillId="5" borderId="0" xfId="0" applyFont="1" applyFill="1" applyBorder="1" applyAlignment="1">
      <alignment horizontal="left" vertical="top"/>
    </xf>
    <xf numFmtId="0" fontId="20" fillId="5" borderId="0" xfId="0" applyFont="1" applyFill="1" applyBorder="1" applyAlignment="1">
      <alignment horizontal="left" vertical="center" wrapText="1"/>
    </xf>
    <xf numFmtId="182" fontId="27" fillId="5" borderId="0" xfId="0" applyNumberFormat="1" applyFont="1" applyFill="1" applyBorder="1" applyAlignment="1"/>
    <xf numFmtId="182" fontId="7" fillId="5" borderId="0" xfId="0" applyNumberFormat="1" applyFont="1" applyFill="1" applyBorder="1" applyAlignment="1">
      <alignment horizontal="left"/>
    </xf>
    <xf numFmtId="182" fontId="7" fillId="5" borderId="24" xfId="0" applyNumberFormat="1" applyFont="1" applyFill="1" applyBorder="1" applyAlignment="1">
      <alignment horizontal="left"/>
    </xf>
    <xf numFmtId="0" fontId="27" fillId="0" borderId="24" xfId="0" applyFont="1" applyFill="1" applyBorder="1" applyAlignment="1">
      <alignment vertical="center"/>
    </xf>
    <xf numFmtId="182" fontId="5" fillId="5" borderId="23" xfId="0" applyNumberFormat="1" applyFont="1" applyFill="1" applyBorder="1" applyAlignment="1">
      <alignment horizontal="center" vertical="top"/>
    </xf>
    <xf numFmtId="182" fontId="14" fillId="5" borderId="23" xfId="0" applyNumberFormat="1" applyFont="1" applyFill="1" applyBorder="1" applyAlignment="1">
      <alignment horizontal="center" vertical="top"/>
    </xf>
    <xf numFmtId="182" fontId="7" fillId="5" borderId="25" xfId="0" applyNumberFormat="1" applyFont="1" applyFill="1" applyBorder="1" applyAlignment="1">
      <alignment horizontal="center" vertical="top"/>
    </xf>
    <xf numFmtId="182" fontId="27" fillId="5" borderId="26" xfId="0" applyNumberFormat="1" applyFont="1" applyFill="1" applyBorder="1" applyAlignment="1">
      <alignment horizontal="center" vertical="top"/>
    </xf>
    <xf numFmtId="182" fontId="7" fillId="5" borderId="16" xfId="0" applyNumberFormat="1" applyFont="1" applyFill="1" applyBorder="1" applyAlignment="1">
      <alignment horizontal="left"/>
    </xf>
    <xf numFmtId="182" fontId="7" fillId="5" borderId="26" xfId="0" applyNumberFormat="1" applyFont="1" applyFill="1" applyBorder="1" applyAlignment="1">
      <alignment horizontal="left"/>
    </xf>
    <xf numFmtId="182" fontId="7" fillId="5" borderId="25" xfId="0" applyNumberFormat="1" applyFont="1" applyFill="1" applyBorder="1" applyAlignment="1">
      <alignment horizontal="left"/>
    </xf>
    <xf numFmtId="0" fontId="7" fillId="5" borderId="26" xfId="0" applyFont="1" applyFill="1" applyBorder="1" applyAlignment="1">
      <alignment horizontal="center" vertical="top"/>
    </xf>
    <xf numFmtId="0" fontId="27" fillId="0" borderId="25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7" fillId="5" borderId="0" xfId="0" applyFont="1" applyFill="1" applyAlignment="1">
      <alignment vertical="center"/>
    </xf>
    <xf numFmtId="183" fontId="27" fillId="5" borderId="12" xfId="0" applyNumberFormat="1" applyFont="1" applyFill="1" applyBorder="1" applyAlignment="1">
      <alignment horizontal="center" vertical="center"/>
    </xf>
    <xf numFmtId="183" fontId="27" fillId="5" borderId="0" xfId="0" applyNumberFormat="1" applyFont="1" applyFill="1" applyBorder="1" applyAlignment="1">
      <alignment horizontal="center" vertical="center"/>
    </xf>
    <xf numFmtId="0" fontId="27" fillId="5" borderId="28" xfId="0" applyFont="1" applyFill="1" applyBorder="1" applyAlignment="1">
      <alignment horizontal="left" vertical="center"/>
    </xf>
    <xf numFmtId="0" fontId="27" fillId="5" borderId="21" xfId="0" applyFont="1" applyFill="1" applyBorder="1" applyAlignment="1">
      <alignment horizontal="left" vertical="center"/>
    </xf>
    <xf numFmtId="0" fontId="27" fillId="5" borderId="20" xfId="0" applyFont="1" applyFill="1" applyBorder="1" applyAlignment="1">
      <alignment horizontal="left" vertical="center"/>
    </xf>
    <xf numFmtId="0" fontId="27" fillId="0" borderId="28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5" fillId="0" borderId="0" xfId="0" applyFont="1"/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7" fillId="0" borderId="0" xfId="0" applyFont="1" applyAlignment="1">
      <alignment horizontal="left" vertical="top"/>
    </xf>
    <xf numFmtId="0" fontId="27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182" fontId="27" fillId="0" borderId="12" xfId="0" applyNumberFormat="1" applyFont="1" applyBorder="1" applyAlignment="1">
      <alignment horizontal="left" vertical="top"/>
    </xf>
    <xf numFmtId="0" fontId="27" fillId="0" borderId="12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183" fontId="27" fillId="0" borderId="12" xfId="0" applyNumberFormat="1" applyFont="1" applyBorder="1" applyAlignment="1">
      <alignment horizontal="left" vertical="top"/>
    </xf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12" xfId="0" applyFont="1" applyBorder="1" applyAlignment="1">
      <alignment horizontal="right" vertical="center" wrapText="1"/>
    </xf>
    <xf numFmtId="0" fontId="27" fillId="0" borderId="12" xfId="0" applyFont="1" applyBorder="1" applyAlignment="1">
      <alignment horizontal="center"/>
    </xf>
    <xf numFmtId="0" fontId="27" fillId="0" borderId="0" xfId="0" applyFont="1" applyAlignment="1">
      <alignment horizontal="center"/>
    </xf>
    <xf numFmtId="182" fontId="27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83" fontId="27" fillId="0" borderId="12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7" fillId="0" borderId="0" xfId="0" applyFont="1" applyAlignment="1">
      <alignment horizontal="right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Денежный 3" xfId="49"/>
    <cellStyle name="Обычный 4" xfId="50"/>
    <cellStyle name="Обычный 9" xfId="51"/>
    <cellStyle name="Финансовый 4" xfId="52"/>
  </cellStyles>
  <dxfs count="17">
    <dxf>
      <font>
        <charset val="204"/>
        <b val="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204"/>
        <family val="1"/>
        <b val="0"/>
        <i val="0"/>
        <strike val="0"/>
        <u val="none"/>
        <sz val="11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/>
        </patternFill>
      </fill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0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1"/>
        <i val="0"/>
        <strike val="0"/>
        <u val="none"/>
        <sz val="10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0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0"/>
        <i val="0"/>
        <strike val="0"/>
        <u val="none"/>
        <sz val="10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0"/>
        <i val="0"/>
        <strike val="0"/>
        <u val="none"/>
        <sz val="10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204"/>
        <family val="1"/>
        <b val="0"/>
        <i val="0"/>
        <strike val="0"/>
        <u val="none"/>
        <sz val="10"/>
        <color theme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0"/>
        <i val="0"/>
        <strike val="0"/>
        <u val="none"/>
        <sz val="10"/>
        <color theme="1"/>
      </font>
      <numFmt numFmtId="180" formatCode="_-* #\ ##0.00&quot;р.&quot;_-;\-* #\ ##0.00&quot;р.&quot;_-;_-* &quot;-&quot;??&quot;р.&quot;_-;_-@_-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0"/>
        <color rgb="FF000000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0"/>
        <i val="0"/>
        <strike val="0"/>
        <u val="none"/>
        <sz val="10"/>
        <color rgb="FF000000"/>
      </font>
      <numFmt numFmtId="180" formatCode="_-* #\ ##0.00&quot;р.&quot;_-;\-* #\ ##0.00&quot;р.&quot;_-;_-* &quot;-&quot;??&quot;р.&quot;_-;_-@_-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strike val="0"/>
        <u val="none"/>
        <sz val="10"/>
      </font>
      <fill>
        <patternFill patternType="solid">
          <bgColor theme="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0"/>
        <i val="0"/>
        <strike val="0"/>
        <u val="none"/>
        <sz val="10"/>
        <color rgb="FF000000"/>
      </font>
      <numFmt numFmtId="180" formatCode="_-* #\ ##0.00&quot;р.&quot;_-;\-* #\ ##0.00&quot;р.&quot;_-;_-* &quot;-&quot;??&quot;р.&quot;_-;_-@_-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0"/>
        <i val="0"/>
        <strike val="0"/>
        <u val="none"/>
        <sz val="10"/>
        <color rgb="FF000000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0"/>
        <i val="0"/>
        <strike val="0"/>
        <u val="none"/>
        <sz val="10"/>
        <color rgb="FF000000"/>
      </font>
      <numFmt numFmtId="181" formatCode="_-* #\ ##0.00_р_._-;\-* #\ ##0.00_р_._-;_-* &quot;-&quot;??_р_._-;_-@_-"/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Таблица276" displayName="Таблица276" ref="A11:P16" totalsRowShown="0">
  <autoFilter xmlns:etc="http://www.wps.cn/officeDocument/2017/etCustomData" ref="A11:P16" etc:filterBottomFollowUsedRange="0"/>
  <tableColumns count="16">
    <tableColumn id="1" name="№ п/п" dataDxfId="0"/>
    <tableColumn id="6" name="ОКПД2" dataDxfId="1"/>
    <tableColumn id="8" name="Наименование Товара" dataDxfId="2"/>
    <tableColumn id="4" name="Единица измерения" dataDxfId="3"/>
    <tableColumn id="15" name="Сведения о количестве " dataDxfId="4"/>
    <tableColumn id="16" name="КП № 1     " dataDxfId="5"/>
    <tableColumn id="5" name="КП  № 2 " dataDxfId="6"/>
    <tableColumn id="17" name="КП  №2  " dataDxfId="7"/>
    <tableColumn id="3" name="КП №3" dataDxfId="8"/>
    <tableColumn id="2" name="КП № 4  " dataDxfId="9"/>
    <tableColumn id="18" name="КП № 52" dataDxfId="10"/>
    <tableColumn id="19" name="Средняя цена за единицу" dataDxfId="11">
      <calculatedColumnFormula>AVERAGE(Таблица276[[#This Row],[КП № 1     ]],Таблица276[[#This Row],[КП  №2  ]],Таблица276[[#This Row],[КП №3]],Таблица276[[#This Row],[КП № 4  ]],Таблица276[[#This Row],[КП № 52]])</calculatedColumnFormula>
    </tableColumn>
    <tableColumn id="7" name="Средняя цена за единицу2" dataDxfId="12">
      <calculatedColumnFormula>ROUND(Таблица276[[#This Row],[Средняя цена за единицу]],2)</calculatedColumnFormula>
    </tableColumn>
    <tableColumn id="23" name="Среднее квадратическое отклонение" dataDxfId="13">
      <calculatedColumnFormula>STDEV(Таблица276[[#This Row],[КП № 1     ]],Таблица276[[#This Row],[КП  №2  ]],Таблица276[[#This Row],[КП №3]],Таблица276[[#This Row],[КП № 4  ]],Таблица276[[#This Row],[КП № 52]])</calculatedColumnFormula>
    </tableColumn>
    <tableColumn id="22" name="Коэффициент вариации" dataDxfId="14">
      <calculatedColumnFormula>N12/L12</calculatedColumnFormula>
    </tableColumn>
    <tableColumn id="25" name="НМЦК" dataDxfId="15">
      <calculatedColumnFormula>Таблица276[[#This Row],[Средняя цена за единицу2]]*Таблица276[[#This Row],[Сведения о количестве 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25"/>
  <sheetViews>
    <sheetView view="pageBreakPreview" zoomScaleNormal="100" workbookViewId="0">
      <selection activeCell="O22" sqref="O22"/>
    </sheetView>
  </sheetViews>
  <sheetFormatPr defaultColWidth="9" defaultRowHeight="15.75"/>
  <cols>
    <col min="1" max="4" width="10" style="81" customWidth="1"/>
    <col min="5" max="5" width="5" style="81" customWidth="1"/>
    <col min="6" max="6" width="14" style="81" customWidth="1"/>
    <col min="7" max="7" width="10" style="81" customWidth="1"/>
    <col min="8" max="8" width="3.14285714285714" style="81" customWidth="1"/>
    <col min="9" max="11" width="10" style="81" customWidth="1"/>
    <col min="12" max="257" width="9.14285714285714" style="81"/>
    <col min="258" max="267" width="10" style="81" customWidth="1"/>
    <col min="268" max="513" width="9.14285714285714" style="81"/>
    <col min="514" max="523" width="10" style="81" customWidth="1"/>
    <col min="524" max="769" width="9.14285714285714" style="81"/>
    <col min="770" max="779" width="10" style="81" customWidth="1"/>
    <col min="780" max="1025" width="9.14285714285714" style="81"/>
    <col min="1026" max="1035" width="10" style="81" customWidth="1"/>
    <col min="1036" max="1281" width="9.14285714285714" style="81"/>
    <col min="1282" max="1291" width="10" style="81" customWidth="1"/>
    <col min="1292" max="1537" width="9.14285714285714" style="81"/>
    <col min="1538" max="1547" width="10" style="81" customWidth="1"/>
    <col min="1548" max="1793" width="9.14285714285714" style="81"/>
    <col min="1794" max="1803" width="10" style="81" customWidth="1"/>
    <col min="1804" max="2049" width="9.14285714285714" style="81"/>
    <col min="2050" max="2059" width="10" style="81" customWidth="1"/>
    <col min="2060" max="2305" width="9.14285714285714" style="81"/>
    <col min="2306" max="2315" width="10" style="81" customWidth="1"/>
    <col min="2316" max="2561" width="9.14285714285714" style="81"/>
    <col min="2562" max="2571" width="10" style="81" customWidth="1"/>
    <col min="2572" max="2817" width="9.14285714285714" style="81"/>
    <col min="2818" max="2827" width="10" style="81" customWidth="1"/>
    <col min="2828" max="3073" width="9.14285714285714" style="81"/>
    <col min="3074" max="3083" width="10" style="81" customWidth="1"/>
    <col min="3084" max="3329" width="9.14285714285714" style="81"/>
    <col min="3330" max="3339" width="10" style="81" customWidth="1"/>
    <col min="3340" max="3585" width="9.14285714285714" style="81"/>
    <col min="3586" max="3595" width="10" style="81" customWidth="1"/>
    <col min="3596" max="3841" width="9.14285714285714" style="81"/>
    <col min="3842" max="3851" width="10" style="81" customWidth="1"/>
    <col min="3852" max="4097" width="9.14285714285714" style="81"/>
    <col min="4098" max="4107" width="10" style="81" customWidth="1"/>
    <col min="4108" max="4353" width="9.14285714285714" style="81"/>
    <col min="4354" max="4363" width="10" style="81" customWidth="1"/>
    <col min="4364" max="4609" width="9.14285714285714" style="81"/>
    <col min="4610" max="4619" width="10" style="81" customWidth="1"/>
    <col min="4620" max="4865" width="9.14285714285714" style="81"/>
    <col min="4866" max="4875" width="10" style="81" customWidth="1"/>
    <col min="4876" max="5121" width="9.14285714285714" style="81"/>
    <col min="5122" max="5131" width="10" style="81" customWidth="1"/>
    <col min="5132" max="5377" width="9.14285714285714" style="81"/>
    <col min="5378" max="5387" width="10" style="81" customWidth="1"/>
    <col min="5388" max="5633" width="9.14285714285714" style="81"/>
    <col min="5634" max="5643" width="10" style="81" customWidth="1"/>
    <col min="5644" max="5889" width="9.14285714285714" style="81"/>
    <col min="5890" max="5899" width="10" style="81" customWidth="1"/>
    <col min="5900" max="6145" width="9.14285714285714" style="81"/>
    <col min="6146" max="6155" width="10" style="81" customWidth="1"/>
    <col min="6156" max="6401" width="9.14285714285714" style="81"/>
    <col min="6402" max="6411" width="10" style="81" customWidth="1"/>
    <col min="6412" max="6657" width="9.14285714285714" style="81"/>
    <col min="6658" max="6667" width="10" style="81" customWidth="1"/>
    <col min="6668" max="6913" width="9.14285714285714" style="81"/>
    <col min="6914" max="6923" width="10" style="81" customWidth="1"/>
    <col min="6924" max="7169" width="9.14285714285714" style="81"/>
    <col min="7170" max="7179" width="10" style="81" customWidth="1"/>
    <col min="7180" max="7425" width="9.14285714285714" style="81"/>
    <col min="7426" max="7435" width="10" style="81" customWidth="1"/>
    <col min="7436" max="7681" width="9.14285714285714" style="81"/>
    <col min="7682" max="7691" width="10" style="81" customWidth="1"/>
    <col min="7692" max="7937" width="9.14285714285714" style="81"/>
    <col min="7938" max="7947" width="10" style="81" customWidth="1"/>
    <col min="7948" max="8193" width="9.14285714285714" style="81"/>
    <col min="8194" max="8203" width="10" style="81" customWidth="1"/>
    <col min="8204" max="8449" width="9.14285714285714" style="81"/>
    <col min="8450" max="8459" width="10" style="81" customWidth="1"/>
    <col min="8460" max="8705" width="9.14285714285714" style="81"/>
    <col min="8706" max="8715" width="10" style="81" customWidth="1"/>
    <col min="8716" max="8961" width="9.14285714285714" style="81"/>
    <col min="8962" max="8971" width="10" style="81" customWidth="1"/>
    <col min="8972" max="9217" width="9.14285714285714" style="81"/>
    <col min="9218" max="9227" width="10" style="81" customWidth="1"/>
    <col min="9228" max="9473" width="9.14285714285714" style="81"/>
    <col min="9474" max="9483" width="10" style="81" customWidth="1"/>
    <col min="9484" max="9729" width="9.14285714285714" style="81"/>
    <col min="9730" max="9739" width="10" style="81" customWidth="1"/>
    <col min="9740" max="9985" width="9.14285714285714" style="81"/>
    <col min="9986" max="9995" width="10" style="81" customWidth="1"/>
    <col min="9996" max="10241" width="9.14285714285714" style="81"/>
    <col min="10242" max="10251" width="10" style="81" customWidth="1"/>
    <col min="10252" max="10497" width="9.14285714285714" style="81"/>
    <col min="10498" max="10507" width="10" style="81" customWidth="1"/>
    <col min="10508" max="10753" width="9.14285714285714" style="81"/>
    <col min="10754" max="10763" width="10" style="81" customWidth="1"/>
    <col min="10764" max="11009" width="9.14285714285714" style="81"/>
    <col min="11010" max="11019" width="10" style="81" customWidth="1"/>
    <col min="11020" max="11265" width="9.14285714285714" style="81"/>
    <col min="11266" max="11275" width="10" style="81" customWidth="1"/>
    <col min="11276" max="11521" width="9.14285714285714" style="81"/>
    <col min="11522" max="11531" width="10" style="81" customWidth="1"/>
    <col min="11532" max="11777" width="9.14285714285714" style="81"/>
    <col min="11778" max="11787" width="10" style="81" customWidth="1"/>
    <col min="11788" max="12033" width="9.14285714285714" style="81"/>
    <col min="12034" max="12043" width="10" style="81" customWidth="1"/>
    <col min="12044" max="12289" width="9.14285714285714" style="81"/>
    <col min="12290" max="12299" width="10" style="81" customWidth="1"/>
    <col min="12300" max="12545" width="9.14285714285714" style="81"/>
    <col min="12546" max="12555" width="10" style="81" customWidth="1"/>
    <col min="12556" max="12801" width="9.14285714285714" style="81"/>
    <col min="12802" max="12811" width="10" style="81" customWidth="1"/>
    <col min="12812" max="13057" width="9.14285714285714" style="81"/>
    <col min="13058" max="13067" width="10" style="81" customWidth="1"/>
    <col min="13068" max="13313" width="9.14285714285714" style="81"/>
    <col min="13314" max="13323" width="10" style="81" customWidth="1"/>
    <col min="13324" max="13569" width="9.14285714285714" style="81"/>
    <col min="13570" max="13579" width="10" style="81" customWidth="1"/>
    <col min="13580" max="13825" width="9.14285714285714" style="81"/>
    <col min="13826" max="13835" width="10" style="81" customWidth="1"/>
    <col min="13836" max="14081" width="9.14285714285714" style="81"/>
    <col min="14082" max="14091" width="10" style="81" customWidth="1"/>
    <col min="14092" max="14337" width="9.14285714285714" style="81"/>
    <col min="14338" max="14347" width="10" style="81" customWidth="1"/>
    <col min="14348" max="14593" width="9.14285714285714" style="81"/>
    <col min="14594" max="14603" width="10" style="81" customWidth="1"/>
    <col min="14604" max="14849" width="9.14285714285714" style="81"/>
    <col min="14850" max="14859" width="10" style="81" customWidth="1"/>
    <col min="14860" max="15105" width="9.14285714285714" style="81"/>
    <col min="15106" max="15115" width="10" style="81" customWidth="1"/>
    <col min="15116" max="15361" width="9.14285714285714" style="81"/>
    <col min="15362" max="15371" width="10" style="81" customWidth="1"/>
    <col min="15372" max="15617" width="9.14285714285714" style="81"/>
    <col min="15618" max="15627" width="10" style="81" customWidth="1"/>
    <col min="15628" max="15873" width="9.14285714285714" style="81"/>
    <col min="15874" max="15883" width="10" style="81" customWidth="1"/>
    <col min="15884" max="16129" width="9.14285714285714" style="81"/>
    <col min="16130" max="16139" width="10" style="81" customWidth="1"/>
    <col min="16140" max="16384" width="9.14285714285714" style="81"/>
  </cols>
  <sheetData>
    <row r="1" ht="43.5" customHeight="1" spans="1:11">
      <c r="A1" s="183"/>
      <c r="B1" s="183"/>
      <c r="C1" s="183"/>
      <c r="D1" s="183"/>
      <c r="E1" s="184" t="s">
        <v>0</v>
      </c>
      <c r="F1" s="185"/>
      <c r="G1" s="185"/>
      <c r="H1" s="185"/>
      <c r="I1" s="185"/>
      <c r="J1" s="185"/>
      <c r="K1" s="185"/>
    </row>
    <row r="2" ht="30" customHeight="1" spans="1:11">
      <c r="A2" s="186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ht="12.75" customHeight="1"/>
    <row r="5" ht="63" customHeight="1" spans="1:11">
      <c r="A5" s="189" t="s">
        <v>2</v>
      </c>
      <c r="B5" s="189"/>
      <c r="C5" s="189"/>
      <c r="D5" s="189"/>
      <c r="E5" s="189"/>
      <c r="F5" s="190" t="str">
        <f>'НМЦК - на конкурс'!C6</f>
        <v>поставка бумаги туалетной для нужд Московского РГС</v>
      </c>
      <c r="G5" s="190"/>
      <c r="H5" s="190"/>
      <c r="I5" s="190"/>
      <c r="J5" s="190"/>
      <c r="K5" s="190"/>
    </row>
    <row r="6" spans="1:11">
      <c r="A6" s="189"/>
      <c r="B6" s="189"/>
      <c r="C6" s="189"/>
      <c r="D6" s="189"/>
      <c r="E6" s="189"/>
      <c r="F6" s="189"/>
      <c r="G6" s="191"/>
      <c r="H6" s="191"/>
      <c r="I6" s="191"/>
      <c r="J6" s="191"/>
      <c r="K6" s="191"/>
    </row>
    <row r="7" ht="48" customHeight="1" spans="1:11">
      <c r="A7" s="192" t="s">
        <v>3</v>
      </c>
      <c r="B7" s="192"/>
      <c r="C7" s="192"/>
      <c r="D7" s="192"/>
      <c r="E7" s="192"/>
      <c r="F7" s="192"/>
      <c r="G7" s="193" t="s">
        <v>4</v>
      </c>
      <c r="H7" s="193"/>
      <c r="I7" s="193"/>
      <c r="J7" s="193"/>
      <c r="K7" s="193"/>
    </row>
    <row r="8" spans="1:11">
      <c r="A8" s="189"/>
      <c r="B8" s="189"/>
      <c r="C8" s="189"/>
      <c r="D8" s="189"/>
      <c r="E8" s="189"/>
      <c r="F8" s="189"/>
      <c r="G8" s="191"/>
      <c r="H8" s="191"/>
      <c r="I8" s="191"/>
      <c r="J8" s="191"/>
      <c r="K8" s="191"/>
    </row>
    <row r="9" spans="1:11">
      <c r="A9" s="189" t="s">
        <v>5</v>
      </c>
      <c r="B9" s="189"/>
      <c r="C9" s="194">
        <f>'НМЦК - ЕАТ Берёзка'!P18</f>
        <v>10050</v>
      </c>
      <c r="D9" s="195"/>
      <c r="E9" s="195"/>
      <c r="F9" s="195"/>
      <c r="G9" s="195"/>
      <c r="H9" s="195"/>
      <c r="I9" s="195"/>
      <c r="J9" s="195"/>
      <c r="K9" s="195"/>
    </row>
    <row r="10" spans="1:11">
      <c r="A10" s="189"/>
      <c r="B10" s="189"/>
      <c r="C10" s="196"/>
      <c r="D10" s="196"/>
      <c r="E10" s="196"/>
      <c r="F10" s="196"/>
      <c r="G10" s="196"/>
      <c r="H10" s="196"/>
      <c r="I10" s="196"/>
      <c r="J10" s="196"/>
      <c r="K10" s="196"/>
    </row>
    <row r="11" spans="1:11">
      <c r="A11" s="189" t="s">
        <v>6</v>
      </c>
      <c r="B11" s="189"/>
      <c r="C11" s="195" t="s">
        <v>7</v>
      </c>
      <c r="D11" s="195"/>
      <c r="E11" s="195"/>
      <c r="F11" s="195"/>
      <c r="G11" s="195"/>
      <c r="H11" s="195"/>
      <c r="I11" s="195"/>
      <c r="J11" s="195"/>
      <c r="K11" s="195"/>
    </row>
    <row r="12" spans="1:11">
      <c r="A12" s="189"/>
      <c r="B12" s="189"/>
      <c r="C12" s="189"/>
      <c r="D12" s="189"/>
      <c r="E12" s="189"/>
      <c r="F12" s="189"/>
      <c r="G12" s="191"/>
      <c r="H12" s="191"/>
      <c r="I12" s="191"/>
      <c r="J12" s="191"/>
      <c r="K12" s="191"/>
    </row>
    <row r="13" spans="1:11">
      <c r="A13" s="189" t="s">
        <v>8</v>
      </c>
      <c r="B13" s="189"/>
      <c r="C13" s="189"/>
      <c r="D13" s="189"/>
      <c r="E13" s="197">
        <f>'НМЦК - на конкурс'!C7</f>
        <v>46170</v>
      </c>
      <c r="F13" s="195"/>
      <c r="G13" s="195"/>
      <c r="H13" s="195"/>
      <c r="I13" s="195"/>
      <c r="J13" s="195"/>
      <c r="K13" s="195"/>
    </row>
    <row r="14" spans="1:11">
      <c r="A14" s="198"/>
      <c r="B14" s="198"/>
      <c r="C14" s="198"/>
      <c r="D14" s="198"/>
      <c r="E14" s="199"/>
      <c r="F14" s="199"/>
      <c r="G14" s="199"/>
      <c r="H14" s="199"/>
      <c r="I14" s="199"/>
      <c r="J14" s="199"/>
      <c r="K14" s="199"/>
    </row>
    <row r="15" ht="6.75" customHeight="1" spans="1:11">
      <c r="A15" s="198"/>
      <c r="B15" s="198"/>
      <c r="C15" s="198"/>
      <c r="D15" s="198"/>
      <c r="E15" s="199"/>
      <c r="F15" s="199"/>
      <c r="G15" s="199"/>
      <c r="H15" s="199"/>
      <c r="I15" s="199"/>
      <c r="J15" s="199"/>
      <c r="K15" s="199"/>
    </row>
    <row r="16" ht="6.75" customHeight="1" spans="1:11">
      <c r="A16" s="198"/>
      <c r="B16" s="198"/>
      <c r="C16" s="198"/>
      <c r="D16" s="198"/>
      <c r="E16" s="198"/>
      <c r="F16" s="198"/>
    </row>
    <row r="17" ht="35.25" customHeight="1" spans="1:11">
      <c r="A17" s="200" t="str">
        <f>'НМЦК - на конкурс'!A20</f>
        <v>                               Должность:   агент по снабжению</v>
      </c>
      <c r="B17" s="200"/>
      <c r="C17" s="200"/>
      <c r="D17" s="200"/>
      <c r="E17" s="198"/>
      <c r="F17" s="201"/>
      <c r="G17" s="201"/>
      <c r="H17" s="202"/>
      <c r="I17" s="203" t="str">
        <f>'НМЦК - на конкурс'!G20</f>
        <v>Невьянцева Н.В.</v>
      </c>
      <c r="J17" s="201"/>
      <c r="K17" s="201"/>
    </row>
    <row r="18" s="182" customFormat="1" ht="12.75" spans="1:11">
      <c r="A18" s="204" t="s">
        <v>9</v>
      </c>
      <c r="B18" s="204"/>
      <c r="C18" s="204"/>
      <c r="D18" s="204"/>
      <c r="F18" s="204" t="s">
        <v>10</v>
      </c>
      <c r="G18" s="204"/>
      <c r="H18" s="204"/>
      <c r="I18" s="204" t="s">
        <v>11</v>
      </c>
      <c r="J18" s="204"/>
      <c r="K18" s="204"/>
    </row>
    <row r="19" spans="1:11">
      <c r="A19" s="202"/>
      <c r="B19" s="202"/>
      <c r="C19" s="202"/>
      <c r="D19" s="202"/>
      <c r="F19" s="202"/>
      <c r="G19" s="202"/>
      <c r="H19" s="202"/>
      <c r="I19" s="202"/>
      <c r="J19" s="202"/>
      <c r="K19" s="202"/>
    </row>
    <row r="20" spans="1:11">
      <c r="A20" s="205">
        <f>'НМЦК - на конкурс'!C7</f>
        <v>46170</v>
      </c>
      <c r="B20" s="201"/>
      <c r="C20" s="201"/>
      <c r="D20" s="201"/>
      <c r="F20" s="202"/>
      <c r="G20" s="202"/>
      <c r="H20" s="202"/>
      <c r="I20" s="202"/>
      <c r="J20" s="202"/>
      <c r="K20" s="202"/>
    </row>
    <row r="21" s="182" customFormat="1" ht="12.75" spans="1:11">
      <c r="A21" s="206" t="s">
        <v>12</v>
      </c>
      <c r="B21" s="206"/>
      <c r="C21" s="206"/>
      <c r="D21" s="206"/>
      <c r="F21" s="204"/>
      <c r="G21" s="204"/>
      <c r="H21" s="204"/>
      <c r="I21" s="204"/>
      <c r="J21" s="204"/>
      <c r="K21" s="204"/>
    </row>
    <row r="23" spans="1:11">
      <c r="A23" s="207" t="s">
        <v>13</v>
      </c>
      <c r="B23" s="207"/>
      <c r="C23" s="207"/>
      <c r="D23" s="203" t="str">
        <f>I17</f>
        <v>Невьянцева Н.В.</v>
      </c>
      <c r="E23" s="201"/>
      <c r="F23" s="201"/>
      <c r="G23" s="201"/>
      <c r="H23" s="201"/>
      <c r="I23" s="201"/>
      <c r="J23" s="201"/>
      <c r="K23" s="201"/>
    </row>
    <row r="24" spans="1:11">
      <c r="A24" s="207"/>
      <c r="B24" s="207"/>
      <c r="C24" s="207"/>
    </row>
    <row r="25" spans="1:11">
      <c r="A25" s="207" t="s">
        <v>14</v>
      </c>
      <c r="B25" s="207"/>
      <c r="C25" s="207"/>
      <c r="D25" s="201" t="s">
        <v>15</v>
      </c>
      <c r="E25" s="201"/>
      <c r="F25" s="201"/>
      <c r="G25" s="201"/>
      <c r="H25" s="201"/>
      <c r="I25" s="201"/>
      <c r="J25" s="201"/>
      <c r="K25" s="201"/>
    </row>
  </sheetData>
  <mergeCells count="24">
    <mergeCell ref="E1:K1"/>
    <mergeCell ref="A2:K2"/>
    <mergeCell ref="A5:E5"/>
    <mergeCell ref="F5:K5"/>
    <mergeCell ref="A7:F7"/>
    <mergeCell ref="G7:K7"/>
    <mergeCell ref="A9:B9"/>
    <mergeCell ref="C9:K9"/>
    <mergeCell ref="A11:B11"/>
    <mergeCell ref="C11:K11"/>
    <mergeCell ref="A13:D13"/>
    <mergeCell ref="E13:K13"/>
    <mergeCell ref="A17:D17"/>
    <mergeCell ref="F17:G17"/>
    <mergeCell ref="I17:K17"/>
    <mergeCell ref="A18:D18"/>
    <mergeCell ref="F18:G18"/>
    <mergeCell ref="I18:K18"/>
    <mergeCell ref="A20:D20"/>
    <mergeCell ref="A21:D21"/>
    <mergeCell ref="A23:C23"/>
    <mergeCell ref="D23:K23"/>
    <mergeCell ref="A25:C25"/>
    <mergeCell ref="D25:K25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3"/>
  <sheetViews>
    <sheetView workbookViewId="0">
      <selection activeCell="L25" sqref="L25"/>
    </sheetView>
  </sheetViews>
  <sheetFormatPr defaultColWidth="9" defaultRowHeight="15"/>
  <cols>
    <col min="1" max="1" width="7.57142857142857" customWidth="1"/>
    <col min="2" max="2" width="17.8571428571429" customWidth="1"/>
    <col min="3" max="3" width="26.8571428571429" customWidth="1"/>
    <col min="5" max="5" width="9.57142857142857" customWidth="1"/>
    <col min="6" max="6" width="11.7142857142857" customWidth="1"/>
    <col min="7" max="7" width="12" hidden="1" customWidth="1"/>
    <col min="8" max="8" width="12.7142857142857" customWidth="1"/>
    <col min="9" max="9" width="13.1428571428571" customWidth="1"/>
    <col min="10" max="10" width="11" hidden="1" customWidth="1"/>
    <col min="11" max="11" width="9.14285714285714" hidden="1" customWidth="1"/>
    <col min="12" max="12" width="13.5714285714286" customWidth="1"/>
    <col min="13" max="13" width="10.4285714285714" hidden="1" customWidth="1"/>
    <col min="14" max="14" width="10.5714285714286" customWidth="1"/>
    <col min="16" max="16" width="13" customWidth="1"/>
    <col min="19" max="19" width="19.4285714285714" customWidth="1"/>
  </cols>
  <sheetData>
    <row r="1" ht="30" customHeight="1" spans="1:21">
      <c r="A1" s="1"/>
      <c r="B1" s="1"/>
      <c r="C1" s="1"/>
      <c r="D1" s="1"/>
      <c r="E1" s="2"/>
      <c r="F1" s="3"/>
      <c r="G1" s="3"/>
      <c r="H1" s="8"/>
      <c r="I1" s="9"/>
      <c r="J1" s="9"/>
      <c r="K1" s="10"/>
      <c r="L1" s="10"/>
      <c r="M1" s="77" t="s">
        <v>16</v>
      </c>
      <c r="N1" s="77"/>
      <c r="O1" s="77"/>
      <c r="P1" s="9"/>
    </row>
    <row r="2" ht="18.75" spans="1:21">
      <c r="A2" s="1"/>
      <c r="B2" s="1"/>
      <c r="C2" s="1"/>
      <c r="D2" s="1"/>
      <c r="E2" s="2"/>
      <c r="F2" s="3"/>
      <c r="G2" s="3"/>
      <c r="H2" s="8"/>
      <c r="I2" s="9"/>
      <c r="J2" s="9"/>
      <c r="K2" s="10"/>
      <c r="L2" s="10"/>
      <c r="M2" s="10"/>
      <c r="N2" s="10"/>
      <c r="O2" s="10"/>
      <c r="P2" s="9"/>
    </row>
    <row r="3" ht="18.75" spans="1:21">
      <c r="A3" s="11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9"/>
    </row>
    <row r="4" ht="9.75" customHeight="1" spans="1:2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9"/>
    </row>
    <row r="5" ht="27" customHeight="1" spans="1:21">
      <c r="A5" s="78" t="s">
        <v>18</v>
      </c>
      <c r="B5" s="78"/>
      <c r="C5" s="78" t="s">
        <v>19</v>
      </c>
      <c r="D5" s="78"/>
      <c r="E5" s="78"/>
      <c r="F5" s="79" t="s">
        <v>20</v>
      </c>
      <c r="G5" s="80"/>
      <c r="H5" s="80"/>
      <c r="I5" s="80"/>
      <c r="J5" s="80"/>
      <c r="K5" s="80"/>
      <c r="L5" s="80"/>
      <c r="M5" s="80"/>
      <c r="N5" s="80"/>
      <c r="O5" s="80"/>
      <c r="P5" s="81"/>
    </row>
    <row r="6" ht="15.75" spans="1:21">
      <c r="A6" s="78" t="s">
        <v>21</v>
      </c>
      <c r="B6" s="78"/>
      <c r="C6" s="78"/>
      <c r="D6" s="78"/>
      <c r="E6" s="78"/>
      <c r="F6" s="82" t="s">
        <v>22</v>
      </c>
      <c r="G6" s="82"/>
      <c r="H6" s="82"/>
      <c r="I6" s="82"/>
      <c r="J6" s="82"/>
      <c r="K6" s="82"/>
      <c r="L6" s="82"/>
      <c r="M6" s="82"/>
      <c r="N6" s="82"/>
      <c r="O6" s="82"/>
      <c r="P6" s="81"/>
    </row>
    <row r="7" ht="12.75" customHeight="1" spans="1:21">
      <c r="A7" s="78"/>
      <c r="B7" s="78"/>
      <c r="C7" s="78"/>
      <c r="D7" s="78"/>
      <c r="E7" s="78"/>
      <c r="F7" s="83"/>
      <c r="G7" s="83"/>
      <c r="H7" s="83"/>
      <c r="I7" s="83"/>
      <c r="J7" s="83"/>
      <c r="K7" s="83"/>
      <c r="L7" s="83"/>
      <c r="M7" s="83"/>
      <c r="N7" s="83"/>
      <c r="O7" s="83"/>
      <c r="P7" s="81"/>
    </row>
    <row r="8" hidden="1" spans="1:21">
      <c r="A8" s="84"/>
      <c r="B8" s="84"/>
      <c r="C8" s="84"/>
      <c r="D8" s="84"/>
      <c r="E8" s="62"/>
      <c r="F8" s="85"/>
      <c r="G8" s="85"/>
      <c r="H8" s="85"/>
      <c r="I8" s="85"/>
      <c r="J8" s="85"/>
      <c r="K8" s="85"/>
      <c r="L8" s="85"/>
      <c r="M8" s="86"/>
      <c r="N8" s="86"/>
      <c r="O8" s="86"/>
      <c r="P8" s="86"/>
    </row>
    <row r="9" spans="1:21">
      <c r="A9" s="84"/>
      <c r="B9" s="84"/>
      <c r="C9" s="84"/>
      <c r="D9" s="84"/>
      <c r="E9" s="62"/>
      <c r="F9" s="85"/>
      <c r="G9" s="85"/>
      <c r="H9" s="85"/>
      <c r="I9" s="85"/>
      <c r="J9" s="85"/>
      <c r="K9" s="85"/>
      <c r="L9" s="85"/>
      <c r="M9" s="87"/>
      <c r="N9" s="87"/>
      <c r="O9" s="87"/>
      <c r="P9" s="87"/>
      <c r="R9" s="88"/>
      <c r="S9" s="88"/>
      <c r="T9" s="88"/>
    </row>
    <row r="10" spans="1:21">
      <c r="A10" s="67"/>
      <c r="B10" s="67"/>
      <c r="C10" s="67"/>
      <c r="D10" s="67"/>
      <c r="E10" s="89"/>
      <c r="F10" s="85"/>
      <c r="G10" s="85"/>
      <c r="H10" s="85"/>
      <c r="I10" s="85"/>
      <c r="J10" s="85"/>
      <c r="K10" s="85"/>
      <c r="L10" s="85"/>
      <c r="M10" s="90" t="s">
        <v>23</v>
      </c>
      <c r="N10" s="90"/>
      <c r="O10" s="90"/>
      <c r="P10" s="90"/>
      <c r="R10" s="88"/>
      <c r="S10" s="88"/>
      <c r="T10" s="88"/>
    </row>
    <row r="11" ht="51" spans="1:21">
      <c r="A11" s="91" t="s">
        <v>24</v>
      </c>
      <c r="B11" s="91" t="s">
        <v>25</v>
      </c>
      <c r="C11" s="92" t="s">
        <v>26</v>
      </c>
      <c r="D11" s="92" t="s">
        <v>27</v>
      </c>
      <c r="E11" s="93" t="s">
        <v>28</v>
      </c>
      <c r="F11" s="94" t="s">
        <v>29</v>
      </c>
      <c r="G11" s="94" t="s">
        <v>30</v>
      </c>
      <c r="H11" s="94" t="s">
        <v>31</v>
      </c>
      <c r="I11" s="94" t="s">
        <v>32</v>
      </c>
      <c r="J11" s="95" t="s">
        <v>33</v>
      </c>
      <c r="K11" s="95" t="s">
        <v>34</v>
      </c>
      <c r="L11" s="95" t="s">
        <v>35</v>
      </c>
      <c r="M11" s="95" t="s">
        <v>36</v>
      </c>
      <c r="N11" s="95" t="s">
        <v>37</v>
      </c>
      <c r="O11" s="95" t="s">
        <v>38</v>
      </c>
      <c r="P11" s="96" t="s">
        <v>39</v>
      </c>
      <c r="R11" s="30"/>
      <c r="S11" s="97"/>
      <c r="T11" s="98"/>
      <c r="U11" s="99"/>
    </row>
    <row r="12" ht="36" customHeight="1" spans="1:21">
      <c r="A12" s="100">
        <v>1</v>
      </c>
      <c r="B12" s="32" t="s">
        <v>40</v>
      </c>
      <c r="C12" s="101" t="s">
        <v>41</v>
      </c>
      <c r="D12" s="34" t="s">
        <v>42</v>
      </c>
      <c r="E12" s="35">
        <v>16</v>
      </c>
      <c r="F12" s="102">
        <v>1880</v>
      </c>
      <c r="G12" s="102"/>
      <c r="H12" s="103">
        <v>2068</v>
      </c>
      <c r="I12" s="102">
        <v>1936.4</v>
      </c>
      <c r="J12" s="104"/>
      <c r="K12" s="105"/>
      <c r="L12" s="106">
        <f>AVERAGE(Таблица276[[#This Row],[КП № 1     ]],Таблица276[[#This Row],[КП  №2  ]],Таблица276[[#This Row],[КП №3]],Таблица276[[#This Row],[КП № 4  ]],Таблица276[[#This Row],[КП № 52]])</f>
        <v>1961.46666666667</v>
      </c>
      <c r="M12" s="107">
        <f>ROUND(Таблица276[[#This Row],[Средняя цена за единицу]],2)</f>
        <v>1961.47</v>
      </c>
      <c r="N12" s="106">
        <f>STDEV(Таблица276[[#This Row],[КП № 1     ]],Таблица276[[#This Row],[КП  №2  ]],Таблица276[[#This Row],[КП №3]],Таблица276[[#This Row],[КП № 4  ]],Таблица276[[#This Row],[КП № 52]])</f>
        <v>96.4741070616014</v>
      </c>
      <c r="O12" s="108">
        <f t="shared" ref="O12:O16" si="0">N12/L12</f>
        <v>0.0491846783333567</v>
      </c>
      <c r="P12" s="109">
        <f>Таблица276[[#This Row],[Средняя цена за единицу2]]*Таблица276[[#This Row],[Сведения о количестве ]]</f>
        <v>31383.52</v>
      </c>
      <c r="R12" s="43"/>
      <c r="S12" s="110"/>
      <c r="T12" s="88"/>
      <c r="U12" s="111"/>
    </row>
    <row r="13" ht="20.1" hidden="1" customHeight="1" spans="1:21">
      <c r="A13" s="100">
        <v>2</v>
      </c>
      <c r="B13" s="32"/>
      <c r="C13" s="112"/>
      <c r="D13" s="34"/>
      <c r="E13" s="35"/>
      <c r="F13" s="102"/>
      <c r="G13" s="102"/>
      <c r="H13" s="103"/>
      <c r="I13" s="102"/>
      <c r="J13" s="104"/>
      <c r="K13" s="105"/>
      <c r="L13" s="106" t="e">
        <f>AVERAGE(Таблица276[[#This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M13" s="107" t="e">
        <f>ROUND(Таблица276[[#This Row],[Средняя цена за единицу]],2)</f>
        <v>#DIV/0!</v>
      </c>
      <c r="N13" s="106" t="e">
        <f>STDEV(Таблица276[[#This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O13" s="108" t="e">
        <f t="shared" si="0"/>
        <v>#DIV/0!</v>
      </c>
      <c r="P13" s="109" t="e">
        <f>Таблица276[[#This Row],[Средняя цена за единицу2]]*Таблица276[[#This Row],[Сведения о количестве ]]</f>
        <v>#DIV/0!</v>
      </c>
      <c r="R13" s="97"/>
      <c r="S13" s="113"/>
      <c r="T13" s="88"/>
      <c r="U13" s="111"/>
    </row>
    <row r="14" ht="20.1" hidden="1" customHeight="1" spans="1:21">
      <c r="A14" s="100">
        <v>3</v>
      </c>
      <c r="B14" s="32"/>
      <c r="C14" s="112"/>
      <c r="D14" s="34"/>
      <c r="E14" s="35"/>
      <c r="F14" s="102"/>
      <c r="G14" s="102"/>
      <c r="H14" s="103"/>
      <c r="I14" s="102"/>
      <c r="J14" s="104"/>
      <c r="K14" s="105"/>
      <c r="L14" s="106" t="e">
        <f>AVERAGE(Таблица276[[#This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M14" s="107" t="e">
        <f>ROUND(Таблица276[[#This Row],[Средняя цена за единицу]],2)</f>
        <v>#DIV/0!</v>
      </c>
      <c r="N14" s="106" t="e">
        <f>STDEV(Таблица276[[#This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O14" s="108" t="e">
        <f t="shared" si="0"/>
        <v>#DIV/0!</v>
      </c>
      <c r="P14" s="109" t="e">
        <f>Таблица276[[#This Row],[Средняя цена за единицу2]]*Таблица276[[#This Row],[Сведения о количестве ]]</f>
        <v>#DIV/0!</v>
      </c>
      <c r="R14" s="43"/>
      <c r="S14" s="113"/>
      <c r="T14" s="88"/>
      <c r="U14" s="111"/>
    </row>
    <row r="15" ht="20.1" hidden="1" customHeight="1" spans="1:21">
      <c r="A15" s="100">
        <v>4</v>
      </c>
      <c r="B15" s="32"/>
      <c r="C15" s="112"/>
      <c r="D15" s="34"/>
      <c r="E15" s="35"/>
      <c r="F15" s="102"/>
      <c r="G15" s="102"/>
      <c r="H15" s="103"/>
      <c r="I15" s="102"/>
      <c r="J15" s="104"/>
      <c r="K15" s="105"/>
      <c r="L15" s="106" t="e">
        <f>AVERAGE(Таблица276[[#This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M15" s="107" t="e">
        <f>ROUND(Таблица276[[#This Row],[Средняя цена за единицу]],2)</f>
        <v>#DIV/0!</v>
      </c>
      <c r="N15" s="106" t="e">
        <f>STDEV(Таблица276[[#This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O15" s="108" t="e">
        <f t="shared" si="0"/>
        <v>#DIV/0!</v>
      </c>
      <c r="P15" s="109" t="e">
        <f>Таблица276[[#This Row],[Средняя цена за единицу2]]*Таблица276[[#This Row],[Сведения о количестве ]]</f>
        <v>#DIV/0!</v>
      </c>
      <c r="R15" s="114"/>
      <c r="S15" s="115"/>
      <c r="T15" s="116"/>
      <c r="U15" s="117"/>
    </row>
    <row r="16" ht="16.5" hidden="1" customHeight="1" spans="1:21">
      <c r="A16" s="100"/>
      <c r="B16" s="32"/>
      <c r="C16" s="112"/>
      <c r="D16" s="34"/>
      <c r="E16" s="118"/>
      <c r="F16" s="102"/>
      <c r="G16" s="102"/>
      <c r="H16" s="103"/>
      <c r="I16" s="102"/>
      <c r="J16" s="104"/>
      <c r="K16" s="105"/>
      <c r="L16" s="106" t="e">
        <f>AVERAGE(Таблица276[[#This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M16" s="107" t="e">
        <f>ROUND(Таблица276[[#This Row],[Средняя цена за единицу]],2)</f>
        <v>#DIV/0!</v>
      </c>
      <c r="N16" s="106" t="e">
        <f>STDEV(Таблица276[[#This Row],[КП № 1     ]],Таблица276[[#This Row],[КП  №2  ]],Таблица276[[#This Row],[КП №3]],Таблица276[[#This Row],[КП № 4  ]],Таблица276[[#This Row],[КП № 52]])</f>
        <v>#DIV/0!</v>
      </c>
      <c r="O16" s="108" t="e">
        <f t="shared" si="0"/>
        <v>#DIV/0!</v>
      </c>
      <c r="P16" s="119" t="e">
        <f>Таблица276[[#This Row],[Средняя цена за единицу2]]*Таблица276[[#This Row],[Сведения о количестве ]]</f>
        <v>#DIV/0!</v>
      </c>
      <c r="R16" s="111"/>
      <c r="S16" s="120"/>
      <c r="T16" s="88"/>
    </row>
    <row r="17" ht="29.25" customHeight="1" spans="1:19">
      <c r="A17" s="121" t="s">
        <v>43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S17" s="122"/>
    </row>
    <row r="18" ht="1.5" hidden="1" customHeight="1" spans="1:19">
      <c r="A18" s="123"/>
      <c r="B18" s="124"/>
      <c r="C18" s="125"/>
      <c r="D18" s="126"/>
      <c r="E18" s="127"/>
      <c r="F18" s="128"/>
      <c r="G18" s="129"/>
      <c r="H18" s="130"/>
      <c r="I18" s="131"/>
      <c r="J18" s="131"/>
      <c r="K18" s="132"/>
      <c r="L18" s="132"/>
      <c r="M18" s="132"/>
      <c r="N18" s="133"/>
      <c r="O18" s="133"/>
      <c r="P18" s="134"/>
      <c r="S18" s="88"/>
    </row>
    <row r="19" ht="30" hidden="1" customHeight="1" spans="1:19">
      <c r="A19" s="135" t="s">
        <v>44</v>
      </c>
      <c r="B19" s="135"/>
      <c r="C19" s="135" t="s">
        <v>45</v>
      </c>
      <c r="D19" s="135"/>
      <c r="E19" s="136"/>
      <c r="F19" s="137"/>
      <c r="G19" s="137"/>
      <c r="H19" s="138"/>
      <c r="I19" s="139"/>
      <c r="J19" s="139"/>
      <c r="K19" s="140"/>
      <c r="L19" s="141"/>
      <c r="M19" s="142" t="s">
        <v>46</v>
      </c>
      <c r="N19" s="133"/>
      <c r="O19" s="143"/>
      <c r="P19" s="144"/>
      <c r="S19" s="88"/>
    </row>
    <row r="20" ht="12" hidden="1" customHeight="1" spans="1:19">
      <c r="A20" s="135"/>
      <c r="B20" s="145"/>
      <c r="C20" s="146" t="s">
        <v>9</v>
      </c>
      <c r="D20" s="139"/>
      <c r="E20" s="136"/>
      <c r="F20" s="147" t="s">
        <v>10</v>
      </c>
      <c r="G20" s="148"/>
      <c r="H20" s="138"/>
      <c r="I20" s="139"/>
      <c r="J20" s="139"/>
      <c r="K20" s="140"/>
      <c r="L20" s="141"/>
      <c r="M20" s="149" t="s">
        <v>47</v>
      </c>
      <c r="N20" s="133"/>
      <c r="O20" s="143"/>
      <c r="P20" s="144"/>
      <c r="S20" s="88"/>
    </row>
    <row r="21" ht="30" customHeight="1" spans="1:19">
      <c r="A21" s="150" t="s">
        <v>13</v>
      </c>
      <c r="B21" s="150"/>
      <c r="C21" s="151"/>
      <c r="D21" s="142" t="s">
        <v>48</v>
      </c>
      <c r="E21" s="142"/>
      <c r="F21" s="152"/>
      <c r="G21" s="152"/>
      <c r="H21" s="153"/>
      <c r="I21" s="153"/>
      <c r="J21" s="153"/>
      <c r="K21" s="153"/>
      <c r="L21" s="154"/>
      <c r="M21" s="149"/>
      <c r="N21" s="155"/>
      <c r="O21" s="143"/>
      <c r="P21" s="9"/>
      <c r="S21" s="88"/>
    </row>
    <row r="22" ht="18" customHeight="1" spans="1:19">
      <c r="A22" s="151"/>
      <c r="B22" s="151"/>
      <c r="C22" s="151"/>
      <c r="D22" s="156" t="s">
        <v>49</v>
      </c>
      <c r="E22" s="157"/>
      <c r="F22" s="158"/>
      <c r="G22" s="159"/>
      <c r="H22" s="160"/>
      <c r="I22" s="161"/>
      <c r="J22" s="161"/>
      <c r="K22" s="161"/>
      <c r="L22" s="162"/>
      <c r="M22" s="163"/>
      <c r="N22" s="164"/>
      <c r="O22" s="165"/>
      <c r="P22" s="9"/>
      <c r="S22" s="88"/>
    </row>
    <row r="23" ht="30" customHeight="1" spans="1:19">
      <c r="A23" s="166" t="s">
        <v>8</v>
      </c>
      <c r="B23" s="166"/>
      <c r="C23" s="166"/>
      <c r="D23" s="167">
        <v>45433</v>
      </c>
      <c r="E23" s="168"/>
      <c r="F23" s="169"/>
      <c r="G23" s="170"/>
      <c r="H23" s="171"/>
      <c r="I23" s="170"/>
      <c r="J23" s="170"/>
      <c r="K23" s="170"/>
      <c r="L23" s="169"/>
      <c r="M23" s="170"/>
      <c r="N23" s="172"/>
      <c r="O23" s="173"/>
      <c r="P23" s="9"/>
    </row>
    <row r="24" ht="16.5" customHeight="1" spans="1:19">
      <c r="A24" s="9"/>
      <c r="B24" s="9"/>
      <c r="C24" s="9"/>
      <c r="D24" s="174"/>
      <c r="E24" s="175"/>
      <c r="F24" s="176"/>
      <c r="G24" s="176"/>
      <c r="H24" s="177"/>
      <c r="I24" s="176"/>
      <c r="J24" s="176"/>
      <c r="K24" s="176"/>
      <c r="L24" s="176"/>
      <c r="M24" s="176"/>
      <c r="N24" s="178"/>
      <c r="O24" s="178"/>
      <c r="P24" s="9"/>
    </row>
    <row r="25" ht="30" customHeight="1" spans="1:19">
      <c r="A25" s="179"/>
      <c r="B25" s="180"/>
      <c r="C25" s="180" t="s">
        <v>50</v>
      </c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43"/>
      <c r="O25" s="143"/>
      <c r="P25" s="9"/>
    </row>
    <row r="26" ht="32.25" customHeight="1" spans="1:19">
      <c r="A26" s="179"/>
      <c r="B26" s="180"/>
      <c r="C26" s="180" t="s">
        <v>51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43"/>
      <c r="O26" s="143"/>
      <c r="P26" s="9"/>
    </row>
    <row r="27" ht="1.5" customHeight="1"/>
    <row r="28" ht="31.5" hidden="1" customHeight="1"/>
    <row r="29" ht="10.5" hidden="1" customHeight="1"/>
    <row r="30" ht="31.5" customHeight="1"/>
    <row r="31" ht="14.25" customHeight="1"/>
    <row r="32" ht="24" customHeight="1"/>
    <row r="33" ht="15.75" customHeight="1"/>
    <row r="34" ht="17.25" customHeight="1"/>
    <row r="35" ht="18" customHeight="1"/>
    <row r="36" ht="43.5" customHeight="1"/>
    <row r="37" ht="36" hidden="1" customHeight="1"/>
    <row r="38" ht="40.5" hidden="1" customHeight="1"/>
    <row r="39" ht="45" hidden="1" customHeight="1"/>
    <row r="40" ht="49.5" customHeight="1"/>
    <row r="41" ht="36.75" customHeight="1"/>
    <row r="42" ht="39.75" customHeight="1"/>
    <row r="43" ht="36" customHeight="1"/>
    <row r="44" ht="36" customHeight="1"/>
    <row r="45" ht="0.75" customHeight="1"/>
    <row r="46" ht="49.5" hidden="1" customHeight="1"/>
    <row r="47" ht="39.75" hidden="1" customHeight="1"/>
    <row r="48" ht="27" customHeight="1"/>
    <row r="50" ht="27.75" customHeight="1"/>
    <row r="52" customHeight="1"/>
    <row r="53" ht="28.5" customHeight="1"/>
  </sheetData>
  <mergeCells count="15">
    <mergeCell ref="M1:O1"/>
    <mergeCell ref="A3:O3"/>
    <mergeCell ref="A5:E5"/>
    <mergeCell ref="F5:O5"/>
    <mergeCell ref="A6:E6"/>
    <mergeCell ref="F6:O6"/>
    <mergeCell ref="A7:E7"/>
    <mergeCell ref="F7:O7"/>
    <mergeCell ref="M10:P10"/>
    <mergeCell ref="A17:P17"/>
    <mergeCell ref="A19:B19"/>
    <mergeCell ref="C19:D19"/>
    <mergeCell ref="A21:B21"/>
    <mergeCell ref="D23:E23"/>
    <mergeCell ref="F8:L10"/>
  </mergeCells>
  <conditionalFormatting sqref="O12:O16">
    <cfRule type="cellIs" dxfId="16" priority="5" operator="greaterThan">
      <formula>0.33</formula>
    </cfRule>
    <cfRule type="cellIs" dxfId="16" priority="6" stopIfTrue="1" operator="greaterThan">
      <formula>0.33</formula>
    </cfRule>
  </conditionalFormatting>
  <pageMargins left="0.7" right="0.7" top="0.75" bottom="0.75" header="0.3" footer="0.3"/>
  <pageSetup paperSize="9" scale="62" orientation="landscape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opLeftCell="A4" workbookViewId="0">
      <selection activeCell="D30" sqref="D30"/>
    </sheetView>
  </sheetViews>
  <sheetFormatPr defaultColWidth="9" defaultRowHeight="15"/>
  <cols>
    <col min="1" max="1" width="6.28571428571429" customWidth="1"/>
    <col min="2" max="2" width="14" customWidth="1"/>
    <col min="3" max="3" width="34.2857142857143" customWidth="1"/>
    <col min="4" max="4" width="7.57142857142857" customWidth="1"/>
    <col min="5" max="5" width="9.28571428571429" customWidth="1"/>
    <col min="6" max="8" width="13.8571428571429" customWidth="1"/>
    <col min="9" max="11" width="13.8571428571429" hidden="1" customWidth="1" outlineLevel="1"/>
    <col min="12" max="12" width="13.1428571428571" customWidth="1" collapsed="1"/>
    <col min="13" max="13" width="10.4285714285714" hidden="1" customWidth="1"/>
    <col min="14" max="14" width="12.1428571428571" customWidth="1"/>
    <col min="16" max="16" width="13.1428571428571" customWidth="1"/>
  </cols>
  <sheetData>
    <row r="1" ht="31.5" customHeight="1" spans="1:18">
      <c r="A1" s="1"/>
      <c r="B1" s="1"/>
      <c r="C1" s="1"/>
      <c r="D1" s="1"/>
      <c r="E1" s="2"/>
      <c r="F1" s="3"/>
      <c r="G1" s="3"/>
      <c r="H1" s="4" t="s">
        <v>52</v>
      </c>
      <c r="I1" s="5"/>
      <c r="J1" s="5"/>
      <c r="K1" s="5"/>
      <c r="L1" s="5"/>
      <c r="M1" s="5"/>
      <c r="N1" s="5"/>
      <c r="O1" s="5"/>
      <c r="P1" s="5"/>
    </row>
    <row r="2" ht="36.75" customHeight="1" spans="1:18">
      <c r="A2" s="1"/>
      <c r="B2" s="1"/>
      <c r="C2" s="1"/>
      <c r="D2" s="1"/>
      <c r="E2" s="2"/>
      <c r="F2" s="3"/>
      <c r="G2" s="3"/>
      <c r="H2" s="6" t="s">
        <v>53</v>
      </c>
      <c r="I2" s="7"/>
      <c r="J2" s="7"/>
      <c r="K2" s="7"/>
      <c r="L2" s="7"/>
      <c r="M2" s="7"/>
      <c r="N2" s="7"/>
      <c r="O2" s="7"/>
      <c r="P2" s="7"/>
    </row>
    <row r="3" ht="6" customHeight="1" spans="1:18">
      <c r="A3" s="1"/>
      <c r="B3" s="1"/>
      <c r="C3" s="1"/>
      <c r="D3" s="1"/>
      <c r="E3" s="2"/>
      <c r="F3" s="3"/>
      <c r="G3" s="3"/>
      <c r="H3" s="8"/>
      <c r="I3" s="9"/>
      <c r="J3" s="9"/>
      <c r="K3" s="10"/>
      <c r="L3" s="10"/>
      <c r="M3" s="10"/>
      <c r="N3" s="10"/>
      <c r="O3" s="10"/>
      <c r="P3" s="9"/>
    </row>
    <row r="4" ht="18.75" spans="1:18">
      <c r="A4" s="11" t="s">
        <v>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9"/>
    </row>
    <row r="5" ht="7.5" customHeight="1" spans="1:18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9"/>
    </row>
    <row r="6" ht="34.5" customHeight="1" spans="1:18">
      <c r="A6" s="12" t="s">
        <v>54</v>
      </c>
      <c r="B6" s="13"/>
      <c r="C6" s="71" t="s">
        <v>55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3"/>
    </row>
    <row r="7" ht="21" customHeight="1" spans="1:18">
      <c r="A7" s="14" t="s">
        <v>56</v>
      </c>
      <c r="B7" s="13"/>
      <c r="C7" s="17">
        <v>46170</v>
      </c>
      <c r="D7" s="18"/>
      <c r="E7" s="18"/>
      <c r="F7" s="18"/>
      <c r="G7" s="18"/>
      <c r="H7" s="18"/>
      <c r="I7" s="18"/>
      <c r="J7" s="18"/>
      <c r="K7" s="18"/>
      <c r="L7" s="19" t="s">
        <v>23</v>
      </c>
      <c r="M7" s="20"/>
      <c r="N7" s="20"/>
      <c r="O7" s="21"/>
      <c r="P7" s="22">
        <f>P18</f>
        <v>11487.5</v>
      </c>
    </row>
    <row r="8" ht="6" customHeight="1" spans="1:1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9"/>
    </row>
    <row r="9" ht="38.25" spans="1:18">
      <c r="A9" s="23" t="s">
        <v>24</v>
      </c>
      <c r="B9" s="24" t="s">
        <v>57</v>
      </c>
      <c r="C9" s="25" t="s">
        <v>26</v>
      </c>
      <c r="D9" s="25" t="s">
        <v>27</v>
      </c>
      <c r="E9" s="26" t="s">
        <v>58</v>
      </c>
      <c r="F9" s="27" t="s">
        <v>59</v>
      </c>
      <c r="G9" s="27" t="s">
        <v>60</v>
      </c>
      <c r="H9" s="27" t="s">
        <v>61</v>
      </c>
      <c r="I9" s="27" t="s">
        <v>62</v>
      </c>
      <c r="J9" s="27" t="s">
        <v>63</v>
      </c>
      <c r="K9" s="27" t="s">
        <v>64</v>
      </c>
      <c r="L9" s="28" t="s">
        <v>35</v>
      </c>
      <c r="M9" s="28" t="s">
        <v>36</v>
      </c>
      <c r="N9" s="28" t="s">
        <v>37</v>
      </c>
      <c r="O9" s="28" t="s">
        <v>38</v>
      </c>
      <c r="P9" s="29" t="s">
        <v>39</v>
      </c>
      <c r="R9" s="30"/>
    </row>
    <row r="10" ht="68.25" hidden="1" customHeight="1" spans="1:18">
      <c r="A10" s="31">
        <v>1</v>
      </c>
      <c r="B10" s="32" t="s">
        <v>65</v>
      </c>
      <c r="C10" s="33" t="s">
        <v>66</v>
      </c>
      <c r="D10" s="34" t="s">
        <v>42</v>
      </c>
      <c r="E10" s="35">
        <v>30</v>
      </c>
      <c r="F10" s="36">
        <v>7000</v>
      </c>
      <c r="G10" s="36"/>
      <c r="H10" s="37">
        <v>7500</v>
      </c>
      <c r="I10" s="36">
        <v>7083</v>
      </c>
      <c r="J10" s="38"/>
      <c r="K10" s="39"/>
      <c r="L10" s="40">
        <f>AVERAGE(F10,H10,I10)</f>
        <v>7194.33333333333</v>
      </c>
      <c r="M10" s="41">
        <v>1961.47</v>
      </c>
      <c r="N10" s="40">
        <f>STDEV(F10,H10,I10)</f>
        <v>267.948378112899</v>
      </c>
      <c r="O10" s="42">
        <f>N10/L10</f>
        <v>0.0372443652105221</v>
      </c>
      <c r="P10" s="40"/>
      <c r="R10" s="43"/>
    </row>
    <row r="11" ht="42" customHeight="1" spans="1:18">
      <c r="A11" s="31">
        <v>1</v>
      </c>
      <c r="B11" s="74" t="s">
        <v>67</v>
      </c>
      <c r="C11" s="33" t="s">
        <v>68</v>
      </c>
      <c r="D11" s="45" t="s">
        <v>69</v>
      </c>
      <c r="E11" s="46">
        <v>25</v>
      </c>
      <c r="F11" s="47">
        <v>444</v>
      </c>
      <c r="G11" s="47">
        <v>532.51</v>
      </c>
      <c r="H11" s="47">
        <v>402</v>
      </c>
      <c r="I11" s="47"/>
      <c r="J11" s="47"/>
      <c r="K11" s="47"/>
      <c r="L11" s="49">
        <f>ROUND(AVERAGE(F11,G11,H11),2)</f>
        <v>459.5</v>
      </c>
      <c r="M11" s="50">
        <v>1961.47</v>
      </c>
      <c r="N11" s="49">
        <f>STDEV(F11,G11,H11)</f>
        <v>66.6219185653891</v>
      </c>
      <c r="O11" s="75">
        <f>N11/L11</f>
        <v>0.144987853243502</v>
      </c>
      <c r="P11" s="49">
        <f>L11*E11</f>
        <v>11487.5</v>
      </c>
      <c r="R11" s="43"/>
    </row>
    <row r="12" ht="43.5" customHeight="1" spans="1:18">
      <c r="A12" s="31"/>
      <c r="B12" s="74"/>
      <c r="C12" s="33"/>
      <c r="D12" s="45"/>
      <c r="E12" s="46"/>
      <c r="F12" s="47"/>
      <c r="G12" s="47"/>
      <c r="H12" s="47"/>
      <c r="I12" s="47"/>
      <c r="J12" s="47"/>
      <c r="K12" s="47"/>
      <c r="L12" s="49"/>
      <c r="M12" s="50">
        <v>1962.47</v>
      </c>
      <c r="N12" s="49"/>
      <c r="O12" s="75"/>
      <c r="P12" s="49"/>
      <c r="R12" s="43"/>
    </row>
    <row r="13" ht="42" customHeight="1" spans="1:18">
      <c r="A13" s="31"/>
      <c r="B13" s="74"/>
      <c r="C13" s="33"/>
      <c r="D13" s="45"/>
      <c r="E13" s="46"/>
      <c r="F13" s="47"/>
      <c r="G13" s="47"/>
      <c r="H13" s="47"/>
      <c r="I13" s="47"/>
      <c r="J13" s="47"/>
      <c r="K13" s="47"/>
      <c r="L13" s="49"/>
      <c r="M13" s="50">
        <v>1963.47</v>
      </c>
      <c r="N13" s="49"/>
      <c r="O13" s="75"/>
      <c r="P13" s="49"/>
      <c r="R13" s="43"/>
    </row>
    <row r="14" ht="25.5" hidden="1" customHeight="1" spans="1:18">
      <c r="A14" s="31">
        <v>4</v>
      </c>
      <c r="B14" s="32"/>
      <c r="C14" s="33"/>
      <c r="D14" s="45" t="s">
        <v>42</v>
      </c>
      <c r="E14" s="46"/>
      <c r="F14" s="47"/>
      <c r="G14" s="47"/>
      <c r="H14" s="47"/>
      <c r="I14" s="47"/>
      <c r="J14" s="47"/>
      <c r="K14" s="47"/>
      <c r="L14" s="49"/>
      <c r="M14" s="50"/>
      <c r="N14" s="49"/>
      <c r="O14" s="75"/>
      <c r="P14" s="49"/>
      <c r="R14" s="43"/>
    </row>
    <row r="15" ht="25.5" hidden="1" customHeight="1" spans="1:18">
      <c r="A15" s="31">
        <v>5</v>
      </c>
      <c r="B15" s="32"/>
      <c r="C15" s="33"/>
      <c r="D15" s="45" t="s">
        <v>42</v>
      </c>
      <c r="E15" s="46"/>
      <c r="F15" s="47"/>
      <c r="G15" s="47"/>
      <c r="H15" s="47"/>
      <c r="I15" s="47"/>
      <c r="J15" s="47"/>
      <c r="K15" s="47"/>
      <c r="L15" s="49"/>
      <c r="M15" s="50"/>
      <c r="N15" s="49"/>
      <c r="O15" s="75"/>
      <c r="P15" s="49"/>
      <c r="R15" s="43"/>
    </row>
    <row r="16" ht="25.5" hidden="1" customHeight="1" spans="1:18">
      <c r="A16" s="31">
        <v>6</v>
      </c>
      <c r="B16" s="32"/>
      <c r="C16" s="33"/>
      <c r="D16" s="45" t="s">
        <v>42</v>
      </c>
      <c r="E16" s="46"/>
      <c r="F16" s="47"/>
      <c r="G16" s="47"/>
      <c r="H16" s="47"/>
      <c r="I16" s="47"/>
      <c r="J16" s="47"/>
      <c r="K16" s="47"/>
      <c r="L16" s="49"/>
      <c r="M16" s="50"/>
      <c r="N16" s="49"/>
      <c r="O16" s="75"/>
      <c r="P16" s="49"/>
      <c r="R16" s="43"/>
    </row>
    <row r="17" ht="25.5" hidden="1" customHeight="1" spans="1:18">
      <c r="A17" s="31">
        <v>7</v>
      </c>
      <c r="B17" s="32"/>
      <c r="C17" s="33"/>
      <c r="D17" s="45" t="s">
        <v>42</v>
      </c>
      <c r="E17" s="46"/>
      <c r="F17" s="47"/>
      <c r="G17" s="47"/>
      <c r="H17" s="47"/>
      <c r="I17" s="47"/>
      <c r="J17" s="47"/>
      <c r="K17" s="47"/>
      <c r="L17" s="49"/>
      <c r="M17" s="50"/>
      <c r="N17" s="49"/>
      <c r="O17" s="75"/>
      <c r="P17" s="49"/>
      <c r="R17" s="43"/>
    </row>
    <row r="18" ht="28.5" customHeight="1" spans="1:18">
      <c r="A18" s="31"/>
      <c r="B18" s="32"/>
      <c r="C18" s="53" t="s">
        <v>70</v>
      </c>
      <c r="D18" s="54"/>
      <c r="E18" s="55"/>
      <c r="F18" s="76">
        <f>$E$11*F11+$E$12*F12+$E$13*F13+$E$14*F14+$E$15*F15+$E$16*F16+$E$17*F17</f>
        <v>11100</v>
      </c>
      <c r="G18" s="56">
        <f>$E$11*G11+$E$12*G12+$E$13*G13+$E$14*G14+$E$15*G15+$E$16*G16+$E$17*G17</f>
        <v>13312.75</v>
      </c>
      <c r="H18" s="56">
        <f t="shared" ref="H18" si="0">$E$11*H11+$E$12*H12+$E$13*H13+$E$14*H14+$E$15*H15+$E$16*H16+$E$17*H17</f>
        <v>10050</v>
      </c>
      <c r="I18" s="56">
        <f>$E$11*I11+$E$12*I12+$E$13*I13+$E$16*I16+$E$17*I17</f>
        <v>0</v>
      </c>
      <c r="J18" s="56">
        <f>$E$11*J11+$E$12*J12+$E$13*J13+$E$16*J16+$E$17*J17</f>
        <v>0</v>
      </c>
      <c r="K18" s="56">
        <f>$E$11*K11+$E$12*K12+$E$13*K13+$E$16*K16+$E$17*K17</f>
        <v>0</v>
      </c>
      <c r="L18" s="57"/>
      <c r="M18" s="58"/>
      <c r="N18" s="57"/>
      <c r="O18" s="59"/>
      <c r="P18" s="60">
        <f>SUM(P11:P17)</f>
        <v>11487.5</v>
      </c>
      <c r="R18" s="43"/>
    </row>
    <row r="19" ht="6.75" customHeight="1"/>
    <row r="20" ht="25.5" customHeight="1" spans="1:18">
      <c r="A20" s="61" t="s">
        <v>71</v>
      </c>
      <c r="B20" s="61"/>
      <c r="C20" s="61"/>
      <c r="D20" s="62" t="s">
        <v>72</v>
      </c>
      <c r="E20" s="62"/>
      <c r="F20" s="63" t="s">
        <v>73</v>
      </c>
      <c r="G20" s="64" t="s">
        <v>48</v>
      </c>
      <c r="H20" s="62"/>
    </row>
    <row r="21" ht="18.75" spans="1:18">
      <c r="B21" s="65" t="s">
        <v>74</v>
      </c>
      <c r="C21" s="66" t="s">
        <v>75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ht="18.75" spans="1:18">
      <c r="B22" s="65" t="s">
        <v>76</v>
      </c>
      <c r="C22" s="66" t="s">
        <v>77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</sheetData>
  <mergeCells count="10">
    <mergeCell ref="H1:P1"/>
    <mergeCell ref="H2:P2"/>
    <mergeCell ref="A4:O4"/>
    <mergeCell ref="A6:B6"/>
    <mergeCell ref="C6:P6"/>
    <mergeCell ref="A7:B7"/>
    <mergeCell ref="L7:O7"/>
    <mergeCell ref="A20:C20"/>
    <mergeCell ref="C21:P21"/>
    <mergeCell ref="C22:P22"/>
  </mergeCells>
  <conditionalFormatting sqref="O10">
    <cfRule type="cellIs" dxfId="16" priority="19" operator="greaterThan">
      <formula>0.33</formula>
    </cfRule>
    <cfRule type="cellIs" dxfId="16" priority="20" stopIfTrue="1" operator="greaterThan">
      <formula>0.33</formula>
    </cfRule>
  </conditionalFormatting>
  <conditionalFormatting sqref="O18">
    <cfRule type="cellIs" dxfId="16" priority="15" operator="greaterThan">
      <formula>0.33</formula>
    </cfRule>
    <cfRule type="cellIs" dxfId="16" priority="16" stopIfTrue="1" operator="greaterThan">
      <formula>0.33</formula>
    </cfRule>
  </conditionalFormatting>
  <conditionalFormatting sqref="O14:O15">
    <cfRule type="cellIs" dxfId="16" priority="1" operator="greaterThan">
      <formula>0.33</formula>
    </cfRule>
    <cfRule type="cellIs" dxfId="16" priority="2" stopIfTrue="1" operator="greaterThan">
      <formula>0.33</formula>
    </cfRule>
  </conditionalFormatting>
  <conditionalFormatting sqref="O16:O17;O11:O13">
    <cfRule type="cellIs" dxfId="16" priority="7" operator="greaterThan">
      <formula>0.33</formula>
    </cfRule>
    <cfRule type="cellIs" dxfId="16" priority="8" stopIfTrue="1" operator="greaterThan">
      <formula>0.33</formula>
    </cfRule>
  </conditionalFormatting>
  <pageMargins left="0.25" right="0.25" top="0.75" bottom="0.75" header="0.3" footer="0.3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:B20"/>
  <sheetViews>
    <sheetView workbookViewId="0">
      <selection activeCell="C17" sqref="C17"/>
    </sheetView>
  </sheetViews>
  <sheetFormatPr defaultColWidth="9" defaultRowHeight="15" outlineLevelCol="1"/>
  <cols>
    <col min="1" max="1" width="14.7142857142857" style="67" customWidth="1"/>
    <col min="2" max="2" width="35.4285714285714" style="67" customWidth="1"/>
    <col min="3" max="4" width="9.14285714285714" style="67"/>
    <col min="5" max="5" width="173.857142857143" style="67" customWidth="1"/>
    <col min="6" max="16384" width="9.14285714285714" style="67"/>
  </cols>
  <sheetData>
    <row r="13" ht="18.75" spans="2:2">
      <c r="B13" s="68"/>
    </row>
    <row r="18" spans="1:2">
      <c r="B18" s="69"/>
    </row>
    <row r="20" spans="1:2">
      <c r="A20" s="70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selection activeCell="F29" sqref="F29"/>
    </sheetView>
  </sheetViews>
  <sheetFormatPr defaultColWidth="9" defaultRowHeight="15"/>
  <cols>
    <col min="1" max="1" width="6.28571428571429" customWidth="1"/>
    <col min="2" max="2" width="14" customWidth="1"/>
    <col min="3" max="3" width="34.2857142857143" customWidth="1"/>
    <col min="4" max="4" width="7.57142857142857" customWidth="1"/>
    <col min="5" max="5" width="9.28571428571429" customWidth="1"/>
    <col min="6" max="8" width="13.8571428571429" customWidth="1"/>
    <col min="9" max="11" width="13.8571428571429" hidden="1" customWidth="1" outlineLevel="1"/>
    <col min="12" max="12" width="13.1428571428571" customWidth="1" collapsed="1"/>
    <col min="13" max="13" width="10.4285714285714" hidden="1" customWidth="1"/>
    <col min="14" max="15" width="4.57142857142857" customWidth="1"/>
    <col min="16" max="16" width="13.1428571428571" customWidth="1"/>
  </cols>
  <sheetData>
    <row r="1" ht="35.25" customHeight="1" spans="1:18">
      <c r="A1" s="1"/>
      <c r="B1" s="1"/>
      <c r="C1" s="1"/>
      <c r="D1" s="1"/>
      <c r="E1" s="2"/>
      <c r="F1" s="3"/>
      <c r="G1" s="3"/>
      <c r="H1" s="4" t="s">
        <v>52</v>
      </c>
      <c r="I1" s="5"/>
      <c r="J1" s="5"/>
      <c r="K1" s="5"/>
      <c r="L1" s="5"/>
      <c r="M1" s="5"/>
      <c r="N1" s="5"/>
      <c r="O1" s="5"/>
      <c r="P1" s="5"/>
    </row>
    <row r="2" ht="50.25" customHeight="1" spans="1:18">
      <c r="A2" s="1"/>
      <c r="B2" s="1"/>
      <c r="C2" s="1"/>
      <c r="D2" s="1"/>
      <c r="E2" s="2"/>
      <c r="F2" s="3"/>
      <c r="G2" s="3"/>
      <c r="H2" s="6" t="s">
        <v>53</v>
      </c>
      <c r="I2" s="7"/>
      <c r="J2" s="7"/>
      <c r="K2" s="7"/>
      <c r="L2" s="7"/>
      <c r="M2" s="7"/>
      <c r="N2" s="7"/>
      <c r="O2" s="7"/>
      <c r="P2" s="7"/>
    </row>
    <row r="3" ht="6" customHeight="1" spans="1:18">
      <c r="A3" s="1"/>
      <c r="B3" s="1"/>
      <c r="C3" s="1"/>
      <c r="D3" s="1"/>
      <c r="E3" s="2"/>
      <c r="F3" s="3"/>
      <c r="G3" s="3"/>
      <c r="H3" s="8"/>
      <c r="I3" s="9"/>
      <c r="J3" s="9"/>
      <c r="K3" s="10"/>
      <c r="L3" s="10"/>
      <c r="M3" s="10"/>
      <c r="N3" s="10"/>
      <c r="O3" s="10"/>
      <c r="P3" s="9"/>
    </row>
    <row r="4" ht="18.75" spans="1:18">
      <c r="A4" s="11" t="s">
        <v>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9"/>
    </row>
    <row r="5" ht="7.5" customHeight="1" spans="1:18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9"/>
    </row>
    <row r="6" ht="34.5" customHeight="1" spans="1:18">
      <c r="A6" s="12" t="s">
        <v>54</v>
      </c>
      <c r="B6" s="13"/>
      <c r="C6" s="14" t="str">
        <f>'НМЦК - на конкурс'!C6</f>
        <v>поставка бумаги туалетной для нужд Московского РГС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ht="21" customHeight="1" spans="1:18">
      <c r="A7" s="14" t="s">
        <v>56</v>
      </c>
      <c r="B7" s="13"/>
      <c r="C7" s="17">
        <f>'НМЦК - на конкурс'!C7</f>
        <v>46170</v>
      </c>
      <c r="D7" s="18"/>
      <c r="E7" s="18"/>
      <c r="F7" s="18"/>
      <c r="G7" s="18"/>
      <c r="H7" s="18"/>
      <c r="I7" s="18"/>
      <c r="J7" s="18"/>
      <c r="K7" s="18"/>
      <c r="L7" s="19" t="s">
        <v>23</v>
      </c>
      <c r="M7" s="20"/>
      <c r="N7" s="20"/>
      <c r="O7" s="21"/>
      <c r="P7" s="22">
        <f>P18</f>
        <v>10050</v>
      </c>
    </row>
    <row r="8" ht="6" customHeight="1" spans="1:1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9"/>
    </row>
    <row r="9" ht="38.25" spans="1:18">
      <c r="A9" s="23" t="s">
        <v>24</v>
      </c>
      <c r="B9" s="24" t="s">
        <v>57</v>
      </c>
      <c r="C9" s="25" t="s">
        <v>26</v>
      </c>
      <c r="D9" s="25" t="s">
        <v>27</v>
      </c>
      <c r="E9" s="26" t="s">
        <v>58</v>
      </c>
      <c r="F9" s="27" t="s">
        <v>59</v>
      </c>
      <c r="G9" s="27" t="s">
        <v>60</v>
      </c>
      <c r="H9" s="27" t="s">
        <v>61</v>
      </c>
      <c r="I9" s="27" t="s">
        <v>62</v>
      </c>
      <c r="J9" s="27" t="s">
        <v>63</v>
      </c>
      <c r="K9" s="27" t="s">
        <v>64</v>
      </c>
      <c r="L9" s="28" t="s">
        <v>78</v>
      </c>
      <c r="M9" s="28" t="s">
        <v>36</v>
      </c>
      <c r="N9" s="28"/>
      <c r="O9" s="28"/>
      <c r="P9" s="29" t="s">
        <v>39</v>
      </c>
      <c r="R9" s="30"/>
    </row>
    <row r="10" ht="68.25" hidden="1" customHeight="1" spans="1:18">
      <c r="A10" s="31">
        <v>1</v>
      </c>
      <c r="B10" s="32" t="s">
        <v>65</v>
      </c>
      <c r="C10" s="33" t="s">
        <v>66</v>
      </c>
      <c r="D10" s="34" t="s">
        <v>42</v>
      </c>
      <c r="E10" s="35">
        <v>30</v>
      </c>
      <c r="F10" s="36">
        <v>7000</v>
      </c>
      <c r="G10" s="36"/>
      <c r="H10" s="37">
        <v>7500</v>
      </c>
      <c r="I10" s="36">
        <v>7083</v>
      </c>
      <c r="J10" s="38"/>
      <c r="K10" s="39"/>
      <c r="L10" s="40">
        <f>AVERAGE(F10,H10,I10)</f>
        <v>7194.33333333333</v>
      </c>
      <c r="M10" s="41">
        <v>1961.47</v>
      </c>
      <c r="N10" s="40">
        <f>STDEV(F10,H10,I10)</f>
        <v>267.948378112899</v>
      </c>
      <c r="O10" s="42">
        <f>N10/L10</f>
        <v>0.0372443652105221</v>
      </c>
      <c r="P10" s="40"/>
      <c r="R10" s="43"/>
    </row>
    <row r="11" ht="37" customHeight="1" spans="1:18">
      <c r="A11" s="31">
        <f>'НМЦК - на конкурс'!A11</f>
        <v>1</v>
      </c>
      <c r="B11" s="32" t="str">
        <f>'НМЦК - на конкурс'!B11</f>
        <v>17.22.11.110</v>
      </c>
      <c r="C11" s="44" t="str">
        <f>'НМЦК - на конкурс'!C11</f>
        <v>Бумага туалетная</v>
      </c>
      <c r="D11" s="45" t="str">
        <f>'НМЦК - на конкурс'!D11</f>
        <v>уп.</v>
      </c>
      <c r="E11" s="46">
        <f>'НМЦК - на конкурс'!E11</f>
        <v>25</v>
      </c>
      <c r="F11" s="47">
        <f>'НМЦК - на конкурс'!F11</f>
        <v>444</v>
      </c>
      <c r="G11" s="47">
        <f>'НМЦК - на конкурс'!G11</f>
        <v>532.51</v>
      </c>
      <c r="H11" s="47">
        <f>'НМЦК - на конкурс'!H11</f>
        <v>402</v>
      </c>
      <c r="I11" s="48">
        <f>'НМЦК - на конкурс'!I11</f>
        <v>0</v>
      </c>
      <c r="J11" s="48">
        <f>'НМЦК - на конкурс'!J11</f>
        <v>0</v>
      </c>
      <c r="K11" s="47">
        <f>'НМЦК - на конкурс'!K11</f>
        <v>0</v>
      </c>
      <c r="L11" s="49">
        <f>ROUND(MIN(F11,G11,H11),2)</f>
        <v>402</v>
      </c>
      <c r="M11" s="50">
        <v>1961.47</v>
      </c>
      <c r="N11" s="51"/>
      <c r="O11" s="52"/>
      <c r="P11" s="49">
        <f>L11*E11</f>
        <v>10050</v>
      </c>
      <c r="R11" s="43"/>
    </row>
    <row r="12" ht="3" hidden="1" customHeight="1" spans="1:18">
      <c r="A12" s="31">
        <f>'НМЦК - на конкурс'!A12</f>
        <v>0</v>
      </c>
      <c r="B12" s="32">
        <f>'НМЦК - на конкурс'!B12</f>
        <v>0</v>
      </c>
      <c r="C12" s="44">
        <f>'НМЦК - на конкурс'!C12</f>
        <v>0</v>
      </c>
      <c r="D12" s="45">
        <f>'НМЦК - на конкурс'!D12</f>
        <v>0</v>
      </c>
      <c r="E12" s="46">
        <f>'НМЦК - на конкурс'!E12</f>
        <v>0</v>
      </c>
      <c r="F12" s="47">
        <f>'НМЦК - на конкурс'!F12</f>
        <v>0</v>
      </c>
      <c r="G12" s="48">
        <f>'НМЦК - на конкурс'!G12</f>
        <v>0</v>
      </c>
      <c r="H12" s="48">
        <f>'НМЦК - на конкурс'!H12</f>
        <v>0</v>
      </c>
      <c r="I12" s="47">
        <f>'НМЦК - на конкурс'!I12</f>
        <v>0</v>
      </c>
      <c r="J12" s="47">
        <f>'НМЦК - на конкурс'!J12</f>
        <v>0</v>
      </c>
      <c r="K12" s="47">
        <f>'НМЦК - на конкурс'!K12</f>
        <v>0</v>
      </c>
      <c r="L12" s="49">
        <f>ROUND(MIN(F12,I12,J12),2)</f>
        <v>0</v>
      </c>
      <c r="M12" s="50">
        <v>1962.47</v>
      </c>
      <c r="N12" s="51"/>
      <c r="O12" s="52"/>
      <c r="P12" s="49">
        <f>L12*E12</f>
        <v>0</v>
      </c>
      <c r="R12" s="43"/>
    </row>
    <row r="13" ht="30" hidden="1" customHeight="1" spans="1:18">
      <c r="A13" s="31">
        <f>'НМЦК - на конкурс'!A13</f>
        <v>0</v>
      </c>
      <c r="B13" s="32">
        <f>'НМЦК - на конкурс'!B13</f>
        <v>0</v>
      </c>
      <c r="C13" s="44">
        <f>'НМЦК - на конкурс'!C13</f>
        <v>0</v>
      </c>
      <c r="D13" s="45">
        <f>'НМЦК - на конкурс'!D13</f>
        <v>0</v>
      </c>
      <c r="E13" s="46">
        <f>'НМЦК - на конкурс'!E13</f>
        <v>0</v>
      </c>
      <c r="F13" s="47">
        <f>'НМЦК - на конкурс'!F13</f>
        <v>0</v>
      </c>
      <c r="G13" s="48">
        <f>'НМЦК - на конкурс'!G13</f>
        <v>0</v>
      </c>
      <c r="H13" s="48">
        <f>'НМЦК - на конкурс'!H13</f>
        <v>0</v>
      </c>
      <c r="I13" s="47">
        <f>'НМЦК - на конкурс'!I13</f>
        <v>0</v>
      </c>
      <c r="J13" s="47">
        <f>'НМЦК - на конкурс'!J13</f>
        <v>0</v>
      </c>
      <c r="K13" s="47">
        <f>'НМЦК - на конкурс'!K13</f>
        <v>0</v>
      </c>
      <c r="L13" s="49">
        <f>ROUND(MIN(F13,I13,J13),2)</f>
        <v>0</v>
      </c>
      <c r="M13" s="50">
        <v>1963.47</v>
      </c>
      <c r="N13" s="51"/>
      <c r="O13" s="52"/>
      <c r="P13" s="49">
        <f t="shared" ref="P13:P17" si="0">L13*E13</f>
        <v>0</v>
      </c>
      <c r="R13" s="43"/>
    </row>
    <row r="14" ht="30" hidden="1" customHeight="1" spans="1:18">
      <c r="A14" s="31">
        <f>'НМЦК - на конкурс'!A14</f>
        <v>4</v>
      </c>
      <c r="B14" s="32">
        <f>'НМЦК - на конкурс'!B14</f>
        <v>0</v>
      </c>
      <c r="C14" s="44">
        <f>'НМЦК - на конкурс'!C14</f>
        <v>0</v>
      </c>
      <c r="D14" s="45" t="str">
        <f>'НМЦК - на конкурс'!D14</f>
        <v>шт.</v>
      </c>
      <c r="E14" s="46">
        <f>'НМЦК - на конкурс'!E14</f>
        <v>0</v>
      </c>
      <c r="F14" s="47">
        <f>'НМЦК - на конкурс'!F14</f>
        <v>0</v>
      </c>
      <c r="G14" s="47">
        <f>'НМЦК - на конкурс'!G14</f>
        <v>0</v>
      </c>
      <c r="H14" s="47">
        <f>'НМЦК - на конкурс'!H14</f>
        <v>0</v>
      </c>
      <c r="I14" s="47">
        <f>'НМЦК - на конкурс'!I14</f>
        <v>0</v>
      </c>
      <c r="J14" s="47">
        <f>'НМЦК - на конкурс'!J14</f>
        <v>0</v>
      </c>
      <c r="K14" s="47">
        <f>'НМЦК - на конкурс'!K14</f>
        <v>0</v>
      </c>
      <c r="L14" s="49">
        <f t="shared" ref="L14:L17" si="1">ROUND(MIN(F14,G14,H14),2)</f>
        <v>0</v>
      </c>
      <c r="M14" s="50">
        <v>1964.47</v>
      </c>
      <c r="N14" s="51"/>
      <c r="O14" s="52"/>
      <c r="P14" s="49">
        <f t="shared" si="0"/>
        <v>0</v>
      </c>
      <c r="R14" s="43"/>
    </row>
    <row r="15" ht="30" hidden="1" customHeight="1" spans="1:18">
      <c r="A15" s="31">
        <f>'НМЦК - на конкурс'!A15</f>
        <v>5</v>
      </c>
      <c r="B15" s="32">
        <f>'НМЦК - на конкурс'!B15</f>
        <v>0</v>
      </c>
      <c r="C15" s="44">
        <f>'НМЦК - на конкурс'!C15</f>
        <v>0</v>
      </c>
      <c r="D15" s="45" t="str">
        <f>'НМЦК - на конкурс'!D15</f>
        <v>шт.</v>
      </c>
      <c r="E15" s="46">
        <f>'НМЦК - на конкурс'!E15</f>
        <v>0</v>
      </c>
      <c r="F15" s="47">
        <f>'НМЦК - на конкурс'!F15</f>
        <v>0</v>
      </c>
      <c r="G15" s="47">
        <f>'НМЦК - на конкурс'!G15</f>
        <v>0</v>
      </c>
      <c r="H15" s="47">
        <f>'НМЦК - на конкурс'!H15</f>
        <v>0</v>
      </c>
      <c r="I15" s="47">
        <f>'НМЦК - на конкурс'!I15</f>
        <v>0</v>
      </c>
      <c r="J15" s="47">
        <f>'НМЦК - на конкурс'!J15</f>
        <v>0</v>
      </c>
      <c r="K15" s="47">
        <f>'НМЦК - на конкурс'!K15</f>
        <v>0</v>
      </c>
      <c r="L15" s="49">
        <f t="shared" si="1"/>
        <v>0</v>
      </c>
      <c r="M15" s="50">
        <v>1964.47</v>
      </c>
      <c r="N15" s="51"/>
      <c r="O15" s="52"/>
      <c r="P15" s="49">
        <f t="shared" si="0"/>
        <v>0</v>
      </c>
      <c r="R15" s="43"/>
    </row>
    <row r="16" ht="30" hidden="1" customHeight="1" spans="1:18">
      <c r="A16" s="31">
        <f>'НМЦК - на конкурс'!A16</f>
        <v>6</v>
      </c>
      <c r="B16" s="32">
        <f>'НМЦК - на конкурс'!B16</f>
        <v>0</v>
      </c>
      <c r="C16" s="44">
        <f>'НМЦК - на конкурс'!C16</f>
        <v>0</v>
      </c>
      <c r="D16" s="45" t="str">
        <f>'НМЦК - на конкурс'!D16</f>
        <v>шт.</v>
      </c>
      <c r="E16" s="46">
        <f>'НМЦК - на конкурс'!E16</f>
        <v>0</v>
      </c>
      <c r="F16" s="47">
        <f>'НМЦК - на конкурс'!F16</f>
        <v>0</v>
      </c>
      <c r="G16" s="47">
        <f>'НМЦК - на конкурс'!G16</f>
        <v>0</v>
      </c>
      <c r="H16" s="47">
        <f>'НМЦК - на конкурс'!H16</f>
        <v>0</v>
      </c>
      <c r="I16" s="47">
        <f>'НМЦК - на конкурс'!I16</f>
        <v>0</v>
      </c>
      <c r="J16" s="47">
        <f>'НМЦК - на конкурс'!J16</f>
        <v>0</v>
      </c>
      <c r="K16" s="47">
        <f>'НМЦК - на конкурс'!K16</f>
        <v>0</v>
      </c>
      <c r="L16" s="49">
        <f t="shared" si="1"/>
        <v>0</v>
      </c>
      <c r="M16" s="50">
        <v>1964.47</v>
      </c>
      <c r="N16" s="51"/>
      <c r="O16" s="52"/>
      <c r="P16" s="49">
        <f t="shared" si="0"/>
        <v>0</v>
      </c>
      <c r="R16" s="43"/>
    </row>
    <row r="17" ht="30" hidden="1" customHeight="1" spans="1:18">
      <c r="A17" s="31">
        <f>'НМЦК - на конкурс'!A17</f>
        <v>7</v>
      </c>
      <c r="B17" s="32">
        <f>'НМЦК - на конкурс'!B17</f>
        <v>0</v>
      </c>
      <c r="C17" s="44">
        <f>'НМЦК - на конкурс'!C17</f>
        <v>0</v>
      </c>
      <c r="D17" s="45" t="str">
        <f>'НМЦК - на конкурс'!D17</f>
        <v>шт.</v>
      </c>
      <c r="E17" s="46">
        <f>'НМЦК - на конкурс'!E17</f>
        <v>0</v>
      </c>
      <c r="F17" s="47">
        <f>'НМЦК - на конкурс'!F17</f>
        <v>0</v>
      </c>
      <c r="G17" s="47">
        <f>'НМЦК - на конкурс'!G17</f>
        <v>0</v>
      </c>
      <c r="H17" s="47">
        <f>'НМЦК - на конкурс'!H17</f>
        <v>0</v>
      </c>
      <c r="I17" s="47">
        <f>'НМЦК - на конкурс'!I17</f>
        <v>0</v>
      </c>
      <c r="J17" s="47">
        <f>'НМЦК - на конкурс'!J17</f>
        <v>0</v>
      </c>
      <c r="K17" s="47">
        <f>'НМЦК - на конкурс'!K17</f>
        <v>0</v>
      </c>
      <c r="L17" s="49">
        <f t="shared" si="1"/>
        <v>0</v>
      </c>
      <c r="M17" s="50">
        <v>1965.47</v>
      </c>
      <c r="N17" s="51"/>
      <c r="O17" s="52"/>
      <c r="P17" s="49">
        <f t="shared" si="0"/>
        <v>0</v>
      </c>
      <c r="R17" s="43"/>
    </row>
    <row r="18" ht="28.5" customHeight="1" spans="1:18">
      <c r="A18" s="31"/>
      <c r="B18" s="32"/>
      <c r="C18" s="53" t="s">
        <v>70</v>
      </c>
      <c r="D18" s="54"/>
      <c r="E18" s="55"/>
      <c r="F18" s="56">
        <f>$E$11*F11+$E$12*F12+$E$13*F13+$E$14*F14+$E$15*F15+$E$16*F16+$E$17*F17</f>
        <v>11100</v>
      </c>
      <c r="G18" s="56">
        <f>$E$11*G11+$E$12*G12+$E$13*G13+$E$14*G14+$E$15*G15+$E$16*G16+$E$17*G17</f>
        <v>13312.75</v>
      </c>
      <c r="H18" s="56">
        <f>$E$11*H11+$E$12*H12+$E$13*H13+$E$14*H14+$E$15*H15+$E$16*H16+$E$17*H17</f>
        <v>10050</v>
      </c>
      <c r="I18" s="56">
        <f>$E$11*I11+$E$12*I12+$E$13*I13+$E$16*I16+$E$17*I17</f>
        <v>0</v>
      </c>
      <c r="J18" s="56">
        <f>$E$11*J11+$E$12*J12+$E$13*J13+$E$16*J16+$E$17*J17</f>
        <v>0</v>
      </c>
      <c r="K18" s="56">
        <f>$E$11*K11+$E$12*K12+$E$13*K13+$E$16*K16+$E$17*K17</f>
        <v>0</v>
      </c>
      <c r="L18" s="57"/>
      <c r="M18" s="58"/>
      <c r="N18" s="57"/>
      <c r="O18" s="59"/>
      <c r="P18" s="60">
        <f>SUM(P11:P17)</f>
        <v>10050</v>
      </c>
      <c r="R18" s="43"/>
    </row>
    <row r="19" ht="6.75" customHeight="1"/>
    <row r="20" ht="25.5" customHeight="1" spans="1:18">
      <c r="A20" s="61" t="str">
        <f>'НМЦК - на конкурс'!A20</f>
        <v>                               Должность:   агент по снабжению</v>
      </c>
      <c r="B20" s="61"/>
      <c r="C20" s="61"/>
      <c r="D20" s="62" t="s">
        <v>72</v>
      </c>
      <c r="E20" s="62"/>
      <c r="F20" s="63" t="s">
        <v>73</v>
      </c>
      <c r="G20" s="64" t="str">
        <f>'НМЦК - на конкурс'!G20</f>
        <v>Невьянцева Н.В.</v>
      </c>
      <c r="H20" s="62"/>
    </row>
    <row r="21" ht="18.75" spans="1:18">
      <c r="B21" s="65" t="s">
        <v>74</v>
      </c>
      <c r="C21" s="66" t="s">
        <v>75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ht="18.75" spans="1:18">
      <c r="B22" s="65" t="s">
        <v>76</v>
      </c>
      <c r="C22" s="66" t="s">
        <v>77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</sheetData>
  <mergeCells count="10">
    <mergeCell ref="H1:P1"/>
    <mergeCell ref="H2:P2"/>
    <mergeCell ref="A4:O4"/>
    <mergeCell ref="A6:B6"/>
    <mergeCell ref="C6:P6"/>
    <mergeCell ref="A7:B7"/>
    <mergeCell ref="L7:O7"/>
    <mergeCell ref="A20:C20"/>
    <mergeCell ref="C21:P21"/>
    <mergeCell ref="C22:P22"/>
  </mergeCells>
  <conditionalFormatting sqref="O10">
    <cfRule type="cellIs" dxfId="16" priority="7" operator="greaterThan">
      <formula>0.33</formula>
    </cfRule>
    <cfRule type="cellIs" dxfId="16" priority="8" stopIfTrue="1" operator="greaterThan">
      <formula>0.33</formula>
    </cfRule>
  </conditionalFormatting>
  <conditionalFormatting sqref="O18">
    <cfRule type="cellIs" dxfId="16" priority="5" operator="greaterThan">
      <formula>0.33</formula>
    </cfRule>
    <cfRule type="cellIs" dxfId="16" priority="6" stopIfTrue="1" operator="greaterThan">
      <formula>0.33</formula>
    </cfRule>
  </conditionalFormatting>
  <conditionalFormatting sqref="O14:O15">
    <cfRule type="cellIs" dxfId="16" priority="1" operator="greaterThan">
      <formula>0.33</formula>
    </cfRule>
    <cfRule type="cellIs" dxfId="16" priority="2" stopIfTrue="1" operator="greaterThan">
      <formula>0.33</formula>
    </cfRule>
  </conditionalFormatting>
  <conditionalFormatting sqref="O11:O13;O16:O17">
    <cfRule type="cellIs" dxfId="16" priority="3" operator="greaterThan">
      <formula>0.33</formula>
    </cfRule>
    <cfRule type="cellIs" dxfId="16" priority="4" stopIfTrue="1" operator="greaterThan">
      <formula>0.33</formula>
    </cfRule>
  </conditionalFormatting>
  <pageMargins left="0.25" right="0.25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Обоснование Цены</vt:lpstr>
      <vt:lpstr>Лист1</vt:lpstr>
      <vt:lpstr>НМЦК - на конкурс</vt:lpstr>
      <vt:lpstr>поставщики</vt:lpstr>
      <vt:lpstr>НМЦК - ЕАТ Берёзка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Никишина Валентина Борисовна</dc:creator>
  <cp:lastModifiedBy>neviantseva_nv</cp:lastModifiedBy>
  <dcterms:created xsi:type="dcterms:W3CDTF">2015-10-16T09:38:00Z</dcterms:created>
  <cp:lastPrinted>2025-06-10T11:41:00Z</cp:lastPrinted>
  <dcterms:modified xsi:type="dcterms:W3CDTF">2026-05-29T08:57:21Z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D4DF0274A51C454B97F1F7BB78DBB15F_12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