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Расчет цены" sheetId="2" r:id="rId1"/>
  </sheets>
  <definedNames>
    <definedName name="_xlnm.Print_Area" localSheetId="0">'Расчет цены'!$A$1:$Q$31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2"/>
  <c r="G27"/>
  <c r="F27"/>
  <c r="K21" l="1"/>
  <c r="L21" s="1"/>
  <c r="M21" s="1"/>
  <c r="N25"/>
  <c r="K24"/>
  <c r="L24" s="1"/>
  <c r="M24" s="1"/>
  <c r="N24"/>
  <c r="Q24"/>
  <c r="K23"/>
  <c r="L23" s="1"/>
  <c r="M23" s="1"/>
  <c r="N23"/>
  <c r="Q23"/>
  <c r="K22"/>
  <c r="L22" s="1"/>
  <c r="M22" s="1"/>
  <c r="N22"/>
  <c r="Q22"/>
  <c r="Q21"/>
  <c r="K25" l="1"/>
  <c r="L25" s="1"/>
  <c r="M25" s="1"/>
  <c r="N21"/>
  <c r="Q25"/>
  <c r="Q26"/>
  <c r="K26"/>
  <c r="L26" s="1"/>
  <c r="M26" s="1"/>
  <c r="N26"/>
  <c r="K20"/>
  <c r="L20" s="1"/>
  <c r="N20"/>
  <c r="Q20"/>
  <c r="K19"/>
  <c r="L19" s="1"/>
  <c r="N19"/>
  <c r="Q19"/>
  <c r="Q12"/>
  <c r="Q13"/>
  <c r="Q14"/>
  <c r="Q15"/>
  <c r="Q16"/>
  <c r="Q17"/>
  <c r="Q18"/>
  <c r="Q10"/>
  <c r="Q11"/>
  <c r="N12"/>
  <c r="N13"/>
  <c r="N14"/>
  <c r="N15"/>
  <c r="N16"/>
  <c r="N17"/>
  <c r="N18"/>
  <c r="K12"/>
  <c r="L12" s="1"/>
  <c r="M12" s="1"/>
  <c r="K13"/>
  <c r="L13" s="1"/>
  <c r="M13" s="1"/>
  <c r="K14"/>
  <c r="L14" s="1"/>
  <c r="K15"/>
  <c r="L15" s="1"/>
  <c r="M15" s="1"/>
  <c r="K16"/>
  <c r="L16" s="1"/>
  <c r="M16" s="1"/>
  <c r="K17"/>
  <c r="L17" s="1"/>
  <c r="M17" s="1"/>
  <c r="K18"/>
  <c r="L18" s="1"/>
  <c r="M18" s="1"/>
  <c r="M14" l="1"/>
  <c r="M19"/>
  <c r="M20"/>
  <c r="N11"/>
  <c r="Q9" l="1"/>
  <c r="Q8"/>
  <c r="N10"/>
  <c r="N9"/>
  <c r="N8"/>
  <c r="K11"/>
  <c r="L11" s="1"/>
  <c r="M11" s="1"/>
  <c r="K10"/>
  <c r="L10" s="1"/>
  <c r="M10" s="1"/>
  <c r="K9"/>
  <c r="L9" s="1"/>
  <c r="M9" s="1"/>
  <c r="K8"/>
  <c r="L8" s="1"/>
  <c r="Q5"/>
  <c r="Q7"/>
  <c r="Q6"/>
  <c r="N7"/>
  <c r="K7"/>
  <c r="L7" s="1"/>
  <c r="M7" s="1"/>
  <c r="Q27" l="1"/>
  <c r="M8"/>
  <c r="N5"/>
  <c r="K5" l="1"/>
  <c r="L5" s="1"/>
  <c r="M5" s="1"/>
  <c r="N6"/>
  <c r="K6" l="1"/>
  <c r="L6" l="1"/>
  <c r="M6" s="1"/>
  <c r="M28"/>
</calcChain>
</file>

<file path=xl/sharedStrings.xml><?xml version="1.0" encoding="utf-8"?>
<sst xmlns="http://schemas.openxmlformats.org/spreadsheetml/2006/main" count="72" uniqueCount="51">
  <si>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</si>
  <si>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</si>
  <si>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</si>
  <si>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</si>
  <si>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</si>
  <si>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</si>
  <si>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</si>
  <si>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</si>
  <si>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</si>
  <si>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</si>
  <si>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</si>
  <si>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</si>
  <si>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</si>
  <si>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</si>
  <si>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Расчёт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</si>
  <si>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 xml:space="preserve"> </t>
  </si>
  <si>
    <t xml:space="preserve"> Средняя цена за единицу изм. (руб.)</t>
  </si>
  <si>
    <t>Средняя цена за единицу изм. с округлением (вниз) до сотых долей после запятой (руб.)</t>
  </si>
  <si>
    <t>Начальная максимальная цена контракта с учетом округления цены за единицу (руб.)</t>
  </si>
  <si>
    <t>Приложение № 6 к Государственному контракту №____ от "___"________ 2020 г.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</si>
  <si>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</si>
  <si>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КП №1</t>
  </si>
  <si>
    <t>КП №2</t>
  </si>
  <si>
    <t>КП №3</t>
  </si>
  <si>
    <t>рублей</t>
  </si>
  <si>
    <t>шт</t>
  </si>
  <si>
    <t xml:space="preserve">Обои флизелиновые
ОКПД2 17.24.11.110
КТРУ 17.24.11.110-00000001
</t>
  </si>
  <si>
    <t xml:space="preserve">Клей для обоев
ОКПД2 20.52.10.190
КТРУ 20.52.10.190-00000014
</t>
  </si>
  <si>
    <t xml:space="preserve">Биты для саморезов
ОКПД2 25.73.6
КТРУ 25.73.60.000-00000002
</t>
  </si>
  <si>
    <t xml:space="preserve">Наждачная бумага 
ОКПД2 25.73.6
КТРУ 25.73.60.000-00000002
</t>
  </si>
  <si>
    <t xml:space="preserve">Валик ворсистый с ручкой
ОКПД2 25.73.6
КТРУ 25.73.60.000-00000002
</t>
  </si>
  <si>
    <t xml:space="preserve">Кювета для краски
ОКПД2 25.73.6
КТРУ 25.73.60.000-00000002
</t>
  </si>
  <si>
    <t xml:space="preserve">Кисть плоская 
ОКПД2 25.73.6
КТРУ 25.73.60.000-00000002
</t>
  </si>
  <si>
    <t xml:space="preserve">Уайт-спирит
ОКПД2 20.30.12.150
</t>
  </si>
  <si>
    <t xml:space="preserve">Радиаторная кисть
ОКПД2 25.73.6
КТРУ 25.73.60.000-00000002
</t>
  </si>
  <si>
    <t xml:space="preserve">Кисть плоская
ОКПД2 25.73.6
КТРУ 25.73.60.000-00000002
</t>
  </si>
  <si>
    <t xml:space="preserve">Ведро строительное
ОКПД2 25.73.6
КТРУ 25.73.60.000-00000002
</t>
  </si>
  <si>
    <t xml:space="preserve">Контейнер прямоугольный (емкость для разведения смешивания краски)
ОКПД2 25.73.6
КТРУ 25.73.60.000-00000002
</t>
  </si>
  <si>
    <t xml:space="preserve">МДФ панель
ОКПД2 16.21.14.000
КТРУ 16.21.14.000-00000004
</t>
  </si>
  <si>
    <t xml:space="preserve">Пластиковый уголок
ОКПД2 22.29.2
КТРУ 22.29.20.000-00000002
</t>
  </si>
  <si>
    <t xml:space="preserve">Потолочные плинтуса
ОКПД2 22.23.11.000
КТРУ 22.23.11.000-00000009
</t>
  </si>
  <si>
    <t xml:space="preserve">Шпатель металлический штукатурный
ОКПД2 25.73.6
КТРУ 25.73.60.000-00000002
</t>
  </si>
  <si>
    <t xml:space="preserve">Подвесы металлические монтажные
ОКПД2 25.99.2
КТРУ 25.99.20.000-00000003
</t>
  </si>
  <si>
    <t xml:space="preserve">Шпатель металлический штукатурный 
ОКПД2 25.73.6
КТРУ 25.73.60.000-00000002
</t>
  </si>
  <si>
    <t xml:space="preserve">Резиновые перчатки
ОКПД2 22.19.60.114
КТРУ 22.19.60.114-00000003
</t>
  </si>
  <si>
    <t xml:space="preserve">Нож строительный
ОКПД2 25.73.6
КТРУ 25.73.60.000-00000002
</t>
  </si>
  <si>
    <t>рулон</t>
  </si>
  <si>
    <t>пачка</t>
  </si>
  <si>
    <t>метр</t>
  </si>
  <si>
    <t>пар</t>
  </si>
  <si>
    <r>
      <t xml:space="preserve">Государственным заказчиком принято решение о размещении заказа на закупку товаров. При этом </t>
    </r>
    <r>
      <rPr>
        <b/>
        <sz val="12"/>
        <color rgb="FF000000"/>
        <rFont val="Times New Roman"/>
        <family val="1"/>
        <charset val="204"/>
      </rPr>
      <t>НМЦК составит 100273  рублей 20 копеек,</t>
    </r>
    <r>
      <rPr>
        <sz val="12"/>
        <color indexed="8"/>
        <rFont val="Times New Roman"/>
        <family val="1"/>
        <charset val="204"/>
      </rPr>
      <t xml:space="preserve"> с учетом стоимости тары и упаковочных материалов, транспортных расходов, расходов на страхование, налогов, сборов и других обязательных платежей.</t>
    </r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</si>
</sst>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,##0.0000"/>
  </numFmts>
  <fonts count="13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/>
    <xf numFmtId="0" fontId="2" fillId="0" borderId="3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Fill="1" applyAlignment="1" applyProtection="1">
      <alignment horizontal="center" vertical="center"/>
      <protection locked="0"/>
    </xf>
    <xf numFmtId="2" fontId="8" fillId="0" borderId="4" xfId="0" applyNumberFormat="1" applyFont="1" applyBorder="1" applyAlignment="1" applyProtection="1">
      <alignment horizontal="center" vertical="center" wrapText="1"/>
      <protection locked="0"/>
    </xf>
    <xf numFmtId="4" fontId="9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4" fillId="0" borderId="0" xfId="0" applyNumberFormat="1" applyFont="1" applyAlignment="1" applyProtection="1">
      <alignment horizontal="center" wrapText="1"/>
      <protection locked="0"/>
    </xf>
    <xf numFmtId="0" fontId="10" fillId="0" borderId="2" xfId="0" applyFont="1" applyBorder="1" applyAlignment="1">
      <alignment vertical="center"/>
    </xf>
    <xf numFmtId="2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/>
    </xf>
    <xf numFmtId="0" fontId="1" fillId="0" borderId="5" xfId="0" applyFont="1" applyBorder="1"/>
    <xf numFmtId="0" fontId="2" fillId="0" borderId="3" xfId="0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left" vertical="center" wrapText="1" indent="2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165" fontId="1" fillId="0" borderId="4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2" fontId="2" fillId="2" borderId="18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68580</xdr:colOff>
      <xdr:row>3</xdr:row>
      <xdr:rowOff>952500</xdr:rowOff>
    </xdr:from>
    <xdr:to>
      <xdr:col>13</xdr:col>
      <xdr:colOff>45720</xdr:colOff>
      <xdr:row>3</xdr:row>
      <xdr:rowOff>1303020</xdr:rowOff>
    </xdr:to>
    <xdr:pic>
      <xdr:nvPicPr>
        <xdr:cNvPr id="2437" name="Picture 1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9433560" y="3360420"/>
          <a:ext cx="960120" cy="3505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22860</xdr:colOff>
      <xdr:row>3</xdr:row>
      <xdr:rowOff>922020</xdr:rowOff>
    </xdr:from>
    <xdr:to>
      <xdr:col>11</xdr:col>
      <xdr:colOff>1051560</xdr:colOff>
      <xdr:row>3</xdr:row>
      <xdr:rowOff>1363980</xdr:rowOff>
    </xdr:to>
    <xdr:pic>
      <xdr:nvPicPr>
        <xdr:cNvPr id="2438" name="Picture 2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328660" y="3329940"/>
          <a:ext cx="1028700" cy="44196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22860</xdr:colOff>
      <xdr:row>3</xdr:row>
      <xdr:rowOff>1600200</xdr:rowOff>
    </xdr:from>
    <xdr:to>
      <xdr:col>13</xdr:col>
      <xdr:colOff>1546860</xdr:colOff>
      <xdr:row>3</xdr:row>
      <xdr:rowOff>1965960</xdr:rowOff>
    </xdr:to>
    <xdr:pic>
      <xdr:nvPicPr>
        <xdr:cNvPr id="2439" name="Picture 5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70820" y="4008120"/>
          <a:ext cx="1524000" cy="36576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274320</xdr:colOff>
      <xdr:row>3</xdr:row>
      <xdr:rowOff>1402080</xdr:rowOff>
    </xdr:from>
    <xdr:to>
      <xdr:col>13</xdr:col>
      <xdr:colOff>434340</xdr:colOff>
      <xdr:row>3</xdr:row>
      <xdr:rowOff>1630680</xdr:rowOff>
    </xdr:to>
    <xdr:pic>
      <xdr:nvPicPr>
        <xdr:cNvPr id="2440" name="Picture 6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22280" y="3810000"/>
          <a:ext cx="16002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7"/>
  <sheetViews>
    <sheetView tabSelected="1" view="pageBreakPreview" topLeftCell="A2" zoomScaleSheetLayoutView="100" zoomScalePageLayoutView="90" workbookViewId="0">
      <selection activeCell="B7" sqref="B7:C7"/>
    </sheetView>
  </sheetViews>
  <sheetFormatPr defaultColWidth="9.140625" defaultRowHeight="12.75"/>
  <cols>
    <col min="1" max="1" width="4.140625" style="1" customWidth="1"/>
    <col min="2" max="2" width="12.5703125" style="1" customWidth="1"/>
    <col min="3" max="3" width="27.140625" style="1" customWidth="1"/>
    <col min="4" max="4" width="10.28515625" style="1" customWidth="1"/>
    <col min="5" max="5" width="17.5703125" style="1" customWidth="1"/>
    <col min="6" max="6" width="12.5703125" style="1" customWidth="1"/>
    <col min="7" max="8" width="11.7109375" style="1" customWidth="1"/>
    <col min="9" max="9" width="5.7109375" style="1" customWidth="1"/>
    <col min="10" max="10" width="5.5703125" style="1" customWidth="1"/>
    <col min="11" max="12" width="11" style="1" customWidth="1"/>
    <col min="13" max="13" width="9.42578125" style="1" customWidth="1"/>
    <col min="14" max="14" width="13.5703125" style="1" customWidth="1"/>
    <col min="15" max="15" width="10.85546875" style="1" bestFit="1" customWidth="1"/>
    <col min="16" max="16" width="10" style="1" bestFit="1" customWidth="1"/>
    <col min="17" max="17" width="12.5703125" style="1" customWidth="1"/>
    <col min="18" max="18" width="0.140625" style="1" customWidth="1"/>
    <col min="19" max="20" width="9.140625" style="1" hidden="1" customWidth="1"/>
    <col min="21" max="16384" width="9.140625" style="1"/>
  </cols>
  <sheetData>
    <row r="1" spans="1:25" ht="111.75" hidden="1" customHeight="1">
      <c r="N1" s="42" t="s">
        <v>19</v>
      </c>
      <c r="O1" s="42"/>
      <c r="P1" s="42"/>
      <c r="Q1" s="42"/>
    </row>
    <row r="2" spans="1:25" ht="39" customHeight="1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5" ht="39" customHeight="1">
      <c r="A3" s="47" t="s">
        <v>0</v>
      </c>
      <c r="B3" s="50" t="s">
        <v>1</v>
      </c>
      <c r="C3" s="51"/>
      <c r="D3" s="47" t="s">
        <v>2</v>
      </c>
      <c r="E3" s="47" t="s">
        <v>3</v>
      </c>
      <c r="F3" s="44" t="s">
        <v>4</v>
      </c>
      <c r="G3" s="45"/>
      <c r="H3" s="45"/>
      <c r="I3" s="43" t="s">
        <v>5</v>
      </c>
      <c r="J3" s="43"/>
      <c r="K3" s="54" t="s">
        <v>6</v>
      </c>
      <c r="L3" s="54"/>
      <c r="M3" s="54"/>
      <c r="N3" s="46" t="s">
        <v>7</v>
      </c>
      <c r="O3" s="46"/>
      <c r="P3" s="46"/>
      <c r="Q3" s="46"/>
    </row>
    <row r="4" spans="1:25" ht="217.5" customHeight="1">
      <c r="A4" s="48"/>
      <c r="B4" s="52"/>
      <c r="C4" s="53"/>
      <c r="D4" s="48"/>
      <c r="E4" s="48"/>
      <c r="F4" s="29" t="s">
        <v>21</v>
      </c>
      <c r="G4" s="26" t="s">
        <v>22</v>
      </c>
      <c r="H4" s="26" t="s">
        <v>23</v>
      </c>
      <c r="I4" s="7" t="s">
        <v>8</v>
      </c>
      <c r="J4" s="7" t="s">
        <v>9</v>
      </c>
      <c r="K4" s="7" t="s">
        <v>10</v>
      </c>
      <c r="L4" s="7" t="s">
        <v>11</v>
      </c>
      <c r="M4" s="21" t="s">
        <v>12</v>
      </c>
      <c r="N4" s="7" t="s">
        <v>13</v>
      </c>
      <c r="O4" s="7" t="s">
        <v>16</v>
      </c>
      <c r="P4" s="7" t="s">
        <v>17</v>
      </c>
      <c r="Q4" s="2" t="s">
        <v>18</v>
      </c>
    </row>
    <row r="5" spans="1:25" ht="38.25" customHeight="1">
      <c r="A5" s="15">
        <v>1</v>
      </c>
      <c r="B5" s="41" t="s">
        <v>26</v>
      </c>
      <c r="C5" s="39"/>
      <c r="D5" s="35" t="s">
        <v>46</v>
      </c>
      <c r="E5" s="35">
        <v>15</v>
      </c>
      <c r="F5" s="33">
        <v>1833</v>
      </c>
      <c r="G5" s="25">
        <v>1820</v>
      </c>
      <c r="H5" s="25">
        <v>2225</v>
      </c>
      <c r="I5" s="18"/>
      <c r="J5" s="12"/>
      <c r="K5" s="28">
        <f t="shared" ref="K5" si="0">AVERAGE(F5:J5)</f>
        <v>1959.3333333333333</v>
      </c>
      <c r="L5" s="13">
        <f t="shared" ref="L5:L11" si="1">SQRT((SUM(IF(F5&gt;0,POWER(F5-K5,2),0),IF(G5&gt;0,POWER(G5-K5,2),0),IF(H5&gt;0,POWER(H5-K5,2),0),IF(I5&gt;0,POWER(I5-K5,2),0),IF(J5&gt;0,POWER(J5-K5,2),0),))/(COUNTA(F5:J5)-1))</f>
        <v>230.16588220962146</v>
      </c>
      <c r="M5" s="13">
        <f t="shared" ref="M5" si="2">L5/K5*100</f>
        <v>11.747152885826207</v>
      </c>
      <c r="N5" s="14">
        <f>((E5/COUNTA(F5:J5))*(SUM(F5:J5)))</f>
        <v>29390</v>
      </c>
      <c r="O5" s="23">
        <v>1959.3333</v>
      </c>
      <c r="P5" s="14">
        <v>1959.3333</v>
      </c>
      <c r="Q5" s="14">
        <f>((E5/COUNTA(F5:J5))*(SUM(F5:J5)))</f>
        <v>29390</v>
      </c>
      <c r="Y5" s="1" t="s">
        <v>15</v>
      </c>
    </row>
    <row r="6" spans="1:25" ht="38.25" customHeight="1">
      <c r="A6" s="15">
        <v>2</v>
      </c>
      <c r="B6" s="41" t="s">
        <v>27</v>
      </c>
      <c r="C6" s="39"/>
      <c r="D6" s="35" t="s">
        <v>47</v>
      </c>
      <c r="E6" s="35">
        <v>6</v>
      </c>
      <c r="F6" s="33">
        <v>255</v>
      </c>
      <c r="G6" s="25">
        <v>382</v>
      </c>
      <c r="H6" s="25">
        <v>289</v>
      </c>
      <c r="I6" s="18"/>
      <c r="J6" s="12"/>
      <c r="K6" s="28">
        <f t="shared" ref="K6:K11" si="3">AVERAGE(F6:J6)</f>
        <v>308.66666666666669</v>
      </c>
      <c r="L6" s="13">
        <f t="shared" si="1"/>
        <v>65.744454772500262</v>
      </c>
      <c r="M6" s="13">
        <f t="shared" ref="M6:M10" si="4">L6/K6*100</f>
        <v>21.299499386339178</v>
      </c>
      <c r="N6" s="14">
        <f t="shared" ref="N6:N25" si="5">((E6/COUNTA(F6:J6))*(SUM(F6:J6)))</f>
        <v>1852</v>
      </c>
      <c r="O6" s="23">
        <v>308.66669999999999</v>
      </c>
      <c r="P6" s="14">
        <v>308.66669999999999</v>
      </c>
      <c r="Q6" s="14">
        <f>((E6/COUNTA(F6:J6))*(SUM(F6:J6)))</f>
        <v>1852</v>
      </c>
      <c r="Y6" s="1" t="s">
        <v>15</v>
      </c>
    </row>
    <row r="7" spans="1:25" s="9" customFormat="1" ht="38.25" customHeight="1">
      <c r="A7" s="15">
        <v>3</v>
      </c>
      <c r="B7" s="39" t="s">
        <v>28</v>
      </c>
      <c r="C7" s="40"/>
      <c r="D7" s="35" t="s">
        <v>25</v>
      </c>
      <c r="E7" s="35">
        <v>5</v>
      </c>
      <c r="F7" s="34">
        <v>39</v>
      </c>
      <c r="G7" s="25">
        <v>37</v>
      </c>
      <c r="H7" s="25">
        <v>42</v>
      </c>
      <c r="I7" s="18"/>
      <c r="J7" s="12"/>
      <c r="K7" s="28">
        <f t="shared" si="3"/>
        <v>39.333333333333336</v>
      </c>
      <c r="L7" s="13">
        <f t="shared" si="1"/>
        <v>2.5166114784235831</v>
      </c>
      <c r="M7" s="13">
        <f t="shared" si="4"/>
        <v>6.3981647756531768</v>
      </c>
      <c r="N7" s="14">
        <f t="shared" si="5"/>
        <v>196.66666666666669</v>
      </c>
      <c r="O7" s="23">
        <v>39.333300000000001</v>
      </c>
      <c r="P7" s="14">
        <v>39.333300000000001</v>
      </c>
      <c r="Q7" s="14">
        <f>((E7/COUNTA(F7:J7))*(SUM(F7:J7)))</f>
        <v>196.66666666666669</v>
      </c>
    </row>
    <row r="8" spans="1:25" ht="38.25" customHeight="1">
      <c r="A8" s="15">
        <v>4</v>
      </c>
      <c r="B8" s="37" t="s">
        <v>29</v>
      </c>
      <c r="C8" s="38"/>
      <c r="D8" s="35" t="s">
        <v>25</v>
      </c>
      <c r="E8" s="35">
        <v>10</v>
      </c>
      <c r="F8" s="33">
        <v>48</v>
      </c>
      <c r="G8" s="25">
        <v>70</v>
      </c>
      <c r="H8" s="25">
        <v>78</v>
      </c>
      <c r="I8" s="18"/>
      <c r="J8" s="12"/>
      <c r="K8" s="28">
        <f t="shared" si="3"/>
        <v>65.333333333333329</v>
      </c>
      <c r="L8" s="13">
        <f t="shared" si="1"/>
        <v>15.534906930308058</v>
      </c>
      <c r="M8" s="13">
        <f t="shared" si="4"/>
        <v>23.777918770879683</v>
      </c>
      <c r="N8" s="14">
        <f t="shared" si="5"/>
        <v>653.33333333333337</v>
      </c>
      <c r="O8" s="23">
        <v>65.333299999999994</v>
      </c>
      <c r="P8" s="14">
        <v>65.333299999999994</v>
      </c>
      <c r="Q8" s="14">
        <f t="shared" ref="Q8:Q9" si="6">((E8/COUNTA(F8:J8))*(SUM(F8:J8)))</f>
        <v>653.33333333333337</v>
      </c>
    </row>
    <row r="9" spans="1:25" ht="38.25" customHeight="1">
      <c r="A9" s="15">
        <v>5</v>
      </c>
      <c r="B9" s="37" t="s">
        <v>30</v>
      </c>
      <c r="C9" s="38"/>
      <c r="D9" s="35" t="s">
        <v>25</v>
      </c>
      <c r="E9" s="35">
        <v>6</v>
      </c>
      <c r="F9" s="33">
        <v>248</v>
      </c>
      <c r="G9" s="25">
        <v>192</v>
      </c>
      <c r="H9" s="25">
        <v>305</v>
      </c>
      <c r="I9" s="18"/>
      <c r="J9" s="12"/>
      <c r="K9" s="28">
        <f t="shared" si="3"/>
        <v>248.33333333333334</v>
      </c>
      <c r="L9" s="13">
        <f t="shared" si="1"/>
        <v>56.500737458314056</v>
      </c>
      <c r="M9" s="13">
        <f t="shared" si="4"/>
        <v>22.751974815428476</v>
      </c>
      <c r="N9" s="14">
        <f t="shared" si="5"/>
        <v>1490</v>
      </c>
      <c r="O9" s="23">
        <v>248.33330000000001</v>
      </c>
      <c r="P9" s="14">
        <v>248.33330000000001</v>
      </c>
      <c r="Q9" s="14">
        <f t="shared" si="6"/>
        <v>1490</v>
      </c>
    </row>
    <row r="10" spans="1:25" ht="38.25" customHeight="1">
      <c r="A10" s="15">
        <v>6</v>
      </c>
      <c r="B10" s="37" t="s">
        <v>31</v>
      </c>
      <c r="C10" s="38"/>
      <c r="D10" s="35" t="s">
        <v>25</v>
      </c>
      <c r="E10" s="36">
        <v>3</v>
      </c>
      <c r="F10" s="33">
        <v>88</v>
      </c>
      <c r="G10" s="25">
        <v>104</v>
      </c>
      <c r="H10" s="25">
        <v>87</v>
      </c>
      <c r="I10" s="18"/>
      <c r="J10" s="12"/>
      <c r="K10" s="28">
        <f t="shared" si="3"/>
        <v>93</v>
      </c>
      <c r="L10" s="13">
        <f t="shared" si="1"/>
        <v>9.5393920141694561</v>
      </c>
      <c r="M10" s="13">
        <f t="shared" si="4"/>
        <v>10.257410767924146</v>
      </c>
      <c r="N10" s="14">
        <f t="shared" si="5"/>
        <v>279</v>
      </c>
      <c r="O10" s="23">
        <v>93</v>
      </c>
      <c r="P10" s="14">
        <v>93</v>
      </c>
      <c r="Q10" s="14">
        <f>((E10/COUNTA(F10:J10))*(SUM(F10:J10)))</f>
        <v>279</v>
      </c>
    </row>
    <row r="11" spans="1:25" ht="38.25" customHeight="1">
      <c r="A11" s="15">
        <v>7</v>
      </c>
      <c r="B11" s="37" t="s">
        <v>32</v>
      </c>
      <c r="C11" s="38"/>
      <c r="D11" s="35" t="s">
        <v>25</v>
      </c>
      <c r="E11" s="35">
        <v>3</v>
      </c>
      <c r="F11" s="33">
        <v>78</v>
      </c>
      <c r="G11" s="25">
        <v>85</v>
      </c>
      <c r="H11" s="25">
        <v>89</v>
      </c>
      <c r="I11" s="18"/>
      <c r="J11" s="12"/>
      <c r="K11" s="28">
        <f t="shared" si="3"/>
        <v>84</v>
      </c>
      <c r="L11" s="13">
        <f t="shared" si="1"/>
        <v>5.5677643628300215</v>
      </c>
      <c r="M11" s="13">
        <f>L11/K11*100</f>
        <v>6.6282909081309782</v>
      </c>
      <c r="N11" s="14">
        <f t="shared" si="5"/>
        <v>252</v>
      </c>
      <c r="O11" s="23">
        <v>84</v>
      </c>
      <c r="P11" s="14">
        <v>84</v>
      </c>
      <c r="Q11" s="14">
        <f>((E11/COUNTA(F11:J11))*(SUM(F11:J11)))</f>
        <v>252</v>
      </c>
    </row>
    <row r="12" spans="1:25" ht="38.25" customHeight="1">
      <c r="A12" s="15">
        <v>8</v>
      </c>
      <c r="B12" s="37" t="s">
        <v>32</v>
      </c>
      <c r="C12" s="38"/>
      <c r="D12" s="35" t="s">
        <v>25</v>
      </c>
      <c r="E12" s="35">
        <v>3</v>
      </c>
      <c r="F12" s="33">
        <v>66</v>
      </c>
      <c r="G12" s="25">
        <v>70</v>
      </c>
      <c r="H12" s="25">
        <v>80</v>
      </c>
      <c r="I12" s="18"/>
      <c r="J12" s="12"/>
      <c r="K12" s="28">
        <f t="shared" ref="K12:K25" si="7">AVERAGE(F12:J12)</f>
        <v>72</v>
      </c>
      <c r="L12" s="13">
        <f t="shared" ref="L12:L25" si="8">SQRT((SUM(IF(F12&gt;0,POWER(F12-K12,2),0),IF(G12&gt;0,POWER(G12-K12,2),0),IF(H12&gt;0,POWER(H12-K12,2),0),IF(I12&gt;0,POWER(I12-K12,2),0),IF(J12&gt;0,POWER(J12-K12,2),0),))/(COUNTA(F12:J12)-1))</f>
        <v>7.2111025509279782</v>
      </c>
      <c r="M12" s="13">
        <f t="shared" ref="M12:M19" si="9">L12/K12*100</f>
        <v>10.015420209622192</v>
      </c>
      <c r="N12" s="14">
        <f t="shared" si="5"/>
        <v>216</v>
      </c>
      <c r="O12" s="23">
        <v>72</v>
      </c>
      <c r="P12" s="14">
        <v>72</v>
      </c>
      <c r="Q12" s="14">
        <f t="shared" ref="Q12:Q26" si="10">((E12/COUNTA(F12:J12))*(SUM(F12:J12)))</f>
        <v>216</v>
      </c>
    </row>
    <row r="13" spans="1:25" ht="38.25" customHeight="1">
      <c r="A13" s="15">
        <v>9</v>
      </c>
      <c r="B13" s="37" t="s">
        <v>33</v>
      </c>
      <c r="C13" s="38"/>
      <c r="D13" s="35" t="s">
        <v>25</v>
      </c>
      <c r="E13" s="35">
        <v>2</v>
      </c>
      <c r="F13" s="33">
        <v>140</v>
      </c>
      <c r="G13" s="25">
        <v>210</v>
      </c>
      <c r="H13" s="25">
        <v>194</v>
      </c>
      <c r="I13" s="18"/>
      <c r="J13" s="12"/>
      <c r="K13" s="28">
        <f t="shared" si="7"/>
        <v>181.33333333333334</v>
      </c>
      <c r="L13" s="13">
        <f t="shared" si="8"/>
        <v>36.678785875943788</v>
      </c>
      <c r="M13" s="13">
        <f t="shared" si="9"/>
        <v>20.227271622763119</v>
      </c>
      <c r="N13" s="14">
        <f t="shared" si="5"/>
        <v>362.66666666666663</v>
      </c>
      <c r="O13" s="23">
        <v>181.33330000000001</v>
      </c>
      <c r="P13" s="14">
        <v>181.33330000000001</v>
      </c>
      <c r="Q13" s="14">
        <f t="shared" si="10"/>
        <v>362.66666666666663</v>
      </c>
    </row>
    <row r="14" spans="1:25" ht="38.25" customHeight="1">
      <c r="A14" s="15">
        <v>10</v>
      </c>
      <c r="B14" s="37" t="s">
        <v>34</v>
      </c>
      <c r="C14" s="38"/>
      <c r="D14" s="35" t="s">
        <v>25</v>
      </c>
      <c r="E14" s="35">
        <v>2</v>
      </c>
      <c r="F14" s="33">
        <v>86</v>
      </c>
      <c r="G14" s="25">
        <v>120</v>
      </c>
      <c r="H14" s="25">
        <v>98</v>
      </c>
      <c r="I14" s="18"/>
      <c r="J14" s="12"/>
      <c r="K14" s="28">
        <f t="shared" si="7"/>
        <v>101.33333333333333</v>
      </c>
      <c r="L14" s="13">
        <f t="shared" si="8"/>
        <v>17.243356208503418</v>
      </c>
      <c r="M14" s="13">
        <f t="shared" si="9"/>
        <v>17.016469942602058</v>
      </c>
      <c r="N14" s="14">
        <f t="shared" si="5"/>
        <v>202.66666666666666</v>
      </c>
      <c r="O14" s="23">
        <v>101.33329999999999</v>
      </c>
      <c r="P14" s="14">
        <v>101.33329999999999</v>
      </c>
      <c r="Q14" s="14">
        <f t="shared" si="10"/>
        <v>202.66666666666666</v>
      </c>
    </row>
    <row r="15" spans="1:25" ht="38.25" customHeight="1">
      <c r="A15" s="15">
        <v>11</v>
      </c>
      <c r="B15" s="37" t="s">
        <v>35</v>
      </c>
      <c r="C15" s="38"/>
      <c r="D15" s="35" t="s">
        <v>25</v>
      </c>
      <c r="E15" s="35">
        <v>2</v>
      </c>
      <c r="F15" s="33">
        <v>110</v>
      </c>
      <c r="G15" s="25">
        <v>135</v>
      </c>
      <c r="H15" s="25">
        <v>146</v>
      </c>
      <c r="I15" s="18"/>
      <c r="J15" s="12"/>
      <c r="K15" s="28">
        <f t="shared" si="7"/>
        <v>130.33333333333334</v>
      </c>
      <c r="L15" s="13">
        <f t="shared" si="8"/>
        <v>18.448125469362285</v>
      </c>
      <c r="M15" s="13">
        <f t="shared" si="9"/>
        <v>14.154571971377711</v>
      </c>
      <c r="N15" s="14">
        <f t="shared" si="5"/>
        <v>260.66666666666663</v>
      </c>
      <c r="O15" s="23">
        <v>130.33330000000001</v>
      </c>
      <c r="P15" s="14">
        <v>130.33330000000001</v>
      </c>
      <c r="Q15" s="14">
        <f t="shared" si="10"/>
        <v>260.66666666666663</v>
      </c>
    </row>
    <row r="16" spans="1:25" ht="38.25" customHeight="1">
      <c r="A16" s="15">
        <v>12</v>
      </c>
      <c r="B16" s="37" t="s">
        <v>36</v>
      </c>
      <c r="C16" s="38"/>
      <c r="D16" s="35" t="s">
        <v>25</v>
      </c>
      <c r="E16" s="35">
        <v>3</v>
      </c>
      <c r="F16" s="33">
        <v>120</v>
      </c>
      <c r="G16" s="25">
        <v>180</v>
      </c>
      <c r="H16" s="25">
        <v>164</v>
      </c>
      <c r="I16" s="18"/>
      <c r="J16" s="12"/>
      <c r="K16" s="28">
        <f t="shared" si="7"/>
        <v>154.66666666666666</v>
      </c>
      <c r="L16" s="13">
        <f t="shared" si="8"/>
        <v>31.069813860616115</v>
      </c>
      <c r="M16" s="13">
        <f t="shared" si="9"/>
        <v>20.088241720225938</v>
      </c>
      <c r="N16" s="14">
        <f t="shared" si="5"/>
        <v>464</v>
      </c>
      <c r="O16" s="23">
        <v>154.66669999999999</v>
      </c>
      <c r="P16" s="14">
        <v>154.66669999999999</v>
      </c>
      <c r="Q16" s="14">
        <f t="shared" si="10"/>
        <v>464</v>
      </c>
    </row>
    <row r="17" spans="1:20" ht="38.25" customHeight="1">
      <c r="A17" s="15">
        <v>13</v>
      </c>
      <c r="B17" s="37" t="s">
        <v>37</v>
      </c>
      <c r="C17" s="38"/>
      <c r="D17" s="35" t="s">
        <v>25</v>
      </c>
      <c r="E17" s="35">
        <v>1</v>
      </c>
      <c r="F17" s="33">
        <v>268</v>
      </c>
      <c r="G17" s="25">
        <v>338</v>
      </c>
      <c r="H17" s="25">
        <v>315</v>
      </c>
      <c r="I17" s="18"/>
      <c r="J17" s="12"/>
      <c r="K17" s="28">
        <f t="shared" si="7"/>
        <v>307</v>
      </c>
      <c r="L17" s="13">
        <f t="shared" si="8"/>
        <v>35.679125549822544</v>
      </c>
      <c r="M17" s="13">
        <f t="shared" si="9"/>
        <v>11.621864999942197</v>
      </c>
      <c r="N17" s="14">
        <f t="shared" si="5"/>
        <v>307</v>
      </c>
      <c r="O17" s="23">
        <v>307</v>
      </c>
      <c r="P17" s="14">
        <v>307</v>
      </c>
      <c r="Q17" s="14">
        <f t="shared" si="10"/>
        <v>307</v>
      </c>
    </row>
    <row r="18" spans="1:20" ht="38.25" customHeight="1">
      <c r="A18" s="15">
        <v>14</v>
      </c>
      <c r="B18" s="37" t="s">
        <v>38</v>
      </c>
      <c r="C18" s="38"/>
      <c r="D18" s="35" t="s">
        <v>25</v>
      </c>
      <c r="E18" s="35">
        <v>20</v>
      </c>
      <c r="F18" s="33">
        <v>2524.6799999999998</v>
      </c>
      <c r="G18" s="25">
        <v>3212</v>
      </c>
      <c r="H18" s="25">
        <v>2988</v>
      </c>
      <c r="I18" s="18"/>
      <c r="J18" s="12"/>
      <c r="K18" s="28">
        <f t="shared" si="7"/>
        <v>2908.2266666666669</v>
      </c>
      <c r="L18" s="13">
        <f t="shared" si="8"/>
        <v>350.53535361405903</v>
      </c>
      <c r="M18" s="13">
        <f t="shared" si="9"/>
        <v>12.053233595297215</v>
      </c>
      <c r="N18" s="14">
        <f t="shared" si="5"/>
        <v>58164.53333333334</v>
      </c>
      <c r="O18" s="23">
        <v>2933.3332999999998</v>
      </c>
      <c r="P18" s="14">
        <v>2933.3332999999998</v>
      </c>
      <c r="Q18" s="14">
        <f t="shared" si="10"/>
        <v>58164.53333333334</v>
      </c>
    </row>
    <row r="19" spans="1:20" ht="38.25" customHeight="1">
      <c r="A19" s="15">
        <v>15</v>
      </c>
      <c r="B19" s="37" t="s">
        <v>39</v>
      </c>
      <c r="C19" s="38"/>
      <c r="D19" s="35" t="s">
        <v>48</v>
      </c>
      <c r="E19" s="35">
        <v>38</v>
      </c>
      <c r="F19" s="33">
        <v>35</v>
      </c>
      <c r="G19" s="25">
        <v>41</v>
      </c>
      <c r="H19" s="25">
        <v>44</v>
      </c>
      <c r="I19" s="18"/>
      <c r="J19" s="12"/>
      <c r="K19" s="28">
        <f t="shared" si="7"/>
        <v>40</v>
      </c>
      <c r="L19" s="13">
        <f t="shared" si="8"/>
        <v>4.5825756949558398</v>
      </c>
      <c r="M19" s="13">
        <f t="shared" si="9"/>
        <v>11.456439237389599</v>
      </c>
      <c r="N19" s="14">
        <f t="shared" si="5"/>
        <v>1520</v>
      </c>
      <c r="O19" s="23">
        <v>40</v>
      </c>
      <c r="P19" s="14">
        <v>40</v>
      </c>
      <c r="Q19" s="32">
        <f t="shared" si="10"/>
        <v>1520</v>
      </c>
    </row>
    <row r="20" spans="1:20" ht="38.25" customHeight="1">
      <c r="A20" s="15">
        <v>16</v>
      </c>
      <c r="B20" s="37" t="s">
        <v>40</v>
      </c>
      <c r="C20" s="38"/>
      <c r="D20" s="35" t="s">
        <v>48</v>
      </c>
      <c r="E20" s="35">
        <v>55</v>
      </c>
      <c r="F20" s="33">
        <v>39</v>
      </c>
      <c r="G20" s="25">
        <v>45</v>
      </c>
      <c r="H20" s="25">
        <v>51</v>
      </c>
      <c r="I20" s="18"/>
      <c r="J20" s="12"/>
      <c r="K20" s="28">
        <f t="shared" si="7"/>
        <v>45</v>
      </c>
      <c r="L20" s="13">
        <f t="shared" si="8"/>
        <v>6</v>
      </c>
      <c r="M20" s="13">
        <f t="shared" ref="M20:M26" si="11">L20/K20*100</f>
        <v>13.333333333333334</v>
      </c>
      <c r="N20" s="14">
        <f t="shared" si="5"/>
        <v>2475</v>
      </c>
      <c r="O20" s="23">
        <v>45</v>
      </c>
      <c r="P20" s="14">
        <v>45</v>
      </c>
      <c r="Q20" s="32">
        <f t="shared" si="10"/>
        <v>2475</v>
      </c>
    </row>
    <row r="21" spans="1:20" ht="38.25" customHeight="1">
      <c r="A21" s="15">
        <v>17</v>
      </c>
      <c r="B21" s="37" t="s">
        <v>41</v>
      </c>
      <c r="C21" s="38"/>
      <c r="D21" s="35" t="s">
        <v>25</v>
      </c>
      <c r="E21" s="35">
        <v>2</v>
      </c>
      <c r="F21" s="33">
        <v>150</v>
      </c>
      <c r="G21" s="25">
        <v>166</v>
      </c>
      <c r="H21" s="25">
        <v>180</v>
      </c>
      <c r="I21" s="18"/>
      <c r="J21" s="12"/>
      <c r="K21" s="28">
        <f t="shared" si="7"/>
        <v>165.33333333333334</v>
      </c>
      <c r="L21" s="13">
        <f t="shared" si="8"/>
        <v>15.01110699893027</v>
      </c>
      <c r="M21" s="13">
        <f t="shared" si="11"/>
        <v>9.0792985880626631</v>
      </c>
      <c r="N21" s="14">
        <f t="shared" si="5"/>
        <v>330.66666666666663</v>
      </c>
      <c r="O21" s="23">
        <v>165.33330000000001</v>
      </c>
      <c r="P21" s="14">
        <v>165.33330000000001</v>
      </c>
      <c r="Q21" s="32">
        <f t="shared" si="10"/>
        <v>330.66666666666663</v>
      </c>
    </row>
    <row r="22" spans="1:20" ht="38.25" customHeight="1">
      <c r="A22" s="15">
        <v>18</v>
      </c>
      <c r="B22" s="37" t="s">
        <v>42</v>
      </c>
      <c r="C22" s="38"/>
      <c r="D22" s="35" t="s">
        <v>25</v>
      </c>
      <c r="E22" s="35">
        <v>30</v>
      </c>
      <c r="F22" s="33">
        <v>21</v>
      </c>
      <c r="G22" s="25">
        <v>35</v>
      </c>
      <c r="H22" s="25">
        <v>28</v>
      </c>
      <c r="I22" s="18"/>
      <c r="J22" s="12"/>
      <c r="K22" s="28">
        <f t="shared" si="7"/>
        <v>28</v>
      </c>
      <c r="L22" s="13">
        <f t="shared" si="8"/>
        <v>7</v>
      </c>
      <c r="M22" s="13">
        <f t="shared" si="11"/>
        <v>25</v>
      </c>
      <c r="N22" s="14">
        <f t="shared" si="5"/>
        <v>840</v>
      </c>
      <c r="O22" s="23">
        <v>28</v>
      </c>
      <c r="P22" s="14">
        <v>28</v>
      </c>
      <c r="Q22" s="32">
        <f t="shared" si="10"/>
        <v>840</v>
      </c>
    </row>
    <row r="23" spans="1:20" ht="38.25" customHeight="1">
      <c r="A23" s="15">
        <v>19</v>
      </c>
      <c r="B23" s="37" t="s">
        <v>43</v>
      </c>
      <c r="C23" s="38"/>
      <c r="D23" s="35" t="s">
        <v>25</v>
      </c>
      <c r="E23" s="35">
        <v>2</v>
      </c>
      <c r="F23" s="33">
        <v>85</v>
      </c>
      <c r="G23" s="25">
        <v>96</v>
      </c>
      <c r="H23" s="25">
        <v>112</v>
      </c>
      <c r="I23" s="18"/>
      <c r="J23" s="12"/>
      <c r="K23" s="28">
        <f t="shared" si="7"/>
        <v>97.666666666666671</v>
      </c>
      <c r="L23" s="13">
        <f t="shared" si="8"/>
        <v>13.576941236277534</v>
      </c>
      <c r="M23" s="13">
        <f t="shared" si="11"/>
        <v>13.901305020079386</v>
      </c>
      <c r="N23" s="14">
        <f t="shared" si="5"/>
        <v>195.33333333333331</v>
      </c>
      <c r="O23" s="23">
        <v>97.666700000000006</v>
      </c>
      <c r="P23" s="14">
        <v>97.666700000000006</v>
      </c>
      <c r="Q23" s="32">
        <f t="shared" si="10"/>
        <v>195.33333333333331</v>
      </c>
    </row>
    <row r="24" spans="1:20" ht="38.25" customHeight="1">
      <c r="A24" s="15">
        <v>20</v>
      </c>
      <c r="B24" s="37" t="s">
        <v>43</v>
      </c>
      <c r="C24" s="38"/>
      <c r="D24" s="35" t="s">
        <v>25</v>
      </c>
      <c r="E24" s="35">
        <v>1</v>
      </c>
      <c r="F24" s="33">
        <v>60</v>
      </c>
      <c r="G24" s="25">
        <v>77</v>
      </c>
      <c r="H24" s="25">
        <v>78</v>
      </c>
      <c r="I24" s="18"/>
      <c r="J24" s="12"/>
      <c r="K24" s="28">
        <f t="shared" si="7"/>
        <v>71.666666666666671</v>
      </c>
      <c r="L24" s="13">
        <f t="shared" si="8"/>
        <v>10.115993936995679</v>
      </c>
      <c r="M24" s="13">
        <f t="shared" si="11"/>
        <v>14.115340377203273</v>
      </c>
      <c r="N24" s="14">
        <f t="shared" si="5"/>
        <v>71.666666666666657</v>
      </c>
      <c r="O24" s="23">
        <v>71.666700000000006</v>
      </c>
      <c r="P24" s="14">
        <v>71.666700000000006</v>
      </c>
      <c r="Q24" s="32">
        <f t="shared" si="10"/>
        <v>71.666666666666657</v>
      </c>
    </row>
    <row r="25" spans="1:20" ht="38.25" customHeight="1">
      <c r="A25" s="15">
        <v>21</v>
      </c>
      <c r="B25" s="37" t="s">
        <v>44</v>
      </c>
      <c r="C25" s="38"/>
      <c r="D25" s="35" t="s">
        <v>49</v>
      </c>
      <c r="E25" s="35">
        <v>6</v>
      </c>
      <c r="F25" s="33">
        <v>87</v>
      </c>
      <c r="G25" s="25">
        <v>128</v>
      </c>
      <c r="H25" s="25">
        <v>96</v>
      </c>
      <c r="I25" s="18"/>
      <c r="J25" s="12"/>
      <c r="K25" s="28">
        <f t="shared" si="7"/>
        <v>103.66666666666667</v>
      </c>
      <c r="L25" s="13">
        <f t="shared" si="8"/>
        <v>21.548395145191982</v>
      </c>
      <c r="M25" s="13">
        <f t="shared" si="11"/>
        <v>20.786233259027632</v>
      </c>
      <c r="N25" s="14">
        <f t="shared" si="5"/>
        <v>622</v>
      </c>
      <c r="O25" s="23">
        <v>103.66670000000001</v>
      </c>
      <c r="P25" s="14">
        <v>103.66670000000001</v>
      </c>
      <c r="Q25" s="32">
        <f t="shared" si="10"/>
        <v>622</v>
      </c>
    </row>
    <row r="26" spans="1:20" ht="38.25" customHeight="1">
      <c r="A26" s="15">
        <v>22</v>
      </c>
      <c r="B26" s="37" t="s">
        <v>45</v>
      </c>
      <c r="C26" s="38"/>
      <c r="D26" s="35" t="s">
        <v>25</v>
      </c>
      <c r="E26" s="35">
        <v>1</v>
      </c>
      <c r="F26" s="33">
        <v>88</v>
      </c>
      <c r="G26" s="25">
        <v>150</v>
      </c>
      <c r="H26" s="25">
        <v>146</v>
      </c>
      <c r="I26" s="18"/>
      <c r="J26" s="12"/>
      <c r="K26" s="28">
        <f t="shared" ref="K26" si="12">AVERAGE(F26:J26)</f>
        <v>128</v>
      </c>
      <c r="L26" s="13">
        <f t="shared" ref="L26" si="13">SQRT((SUM(IF(F26&gt;0,POWER(F26-K26,2),0),IF(G26&gt;0,POWER(G26-K26,2),0),IF(H26&gt;0,POWER(H26-K26,2),0),IF(I26&gt;0,POWER(I26-K26,2),0),IF(J26&gt;0,POWER(J26-K26,2),0),))/(COUNTA(F26:J26)-1))</f>
        <v>34.698703145794944</v>
      </c>
      <c r="M26" s="13">
        <f t="shared" si="11"/>
        <v>27.108361832652299</v>
      </c>
      <c r="N26" s="14">
        <f t="shared" ref="N26" si="14">((E26/COUNTA(F26:J26))*(SUM(F26:J26)))</f>
        <v>128</v>
      </c>
      <c r="O26" s="23">
        <v>128</v>
      </c>
      <c r="P26" s="14">
        <v>128</v>
      </c>
      <c r="Q26" s="32">
        <f t="shared" si="10"/>
        <v>128</v>
      </c>
    </row>
    <row r="27" spans="1:20" ht="32.25" customHeight="1">
      <c r="A27" s="59"/>
      <c r="B27" s="60"/>
      <c r="C27" s="60"/>
      <c r="D27" s="60"/>
      <c r="E27" s="60"/>
      <c r="F27" s="62">
        <f>F26*E26+E25*F25+E24*F24+E23*F23+E22*F22+E21*F21+E20*F20+E19*F19+E18*F18+E17*F17+E16*F16+E15*F15+E14*F14+E13*F13+E12*F12+E11*F11+E10*F10+E9*F9+E8*F8+E7*F7+E6*F6+E5*F5</f>
        <v>88922.6</v>
      </c>
      <c r="G27" s="62">
        <f>G26*E26+E25*G25+E24*G24+E23*G23+E22*G22+E21*G21+E20*G20+E19*G19+E18*G18+E17*G17+E16*G16+E15*G15+E14*G14+E13*G13+E12*G12+E11*G11+E10*G10+E9*G9+E8*G8+E7*G7+E6*G6+E5*G5</f>
        <v>105056</v>
      </c>
      <c r="H27" s="62">
        <f>H26*E26+E25*H25+E24*H24+E23*H23+E22*H22+E21*H21+E20*H20+E19*H19+E18*H18+E17*H17+E16*H16+E15*H15+E14*H14+E13*H13+E12*H12+E11*H11+E10*H10+E9*H9+E8*H8+E7*H7+E6*H6+E5*H5</f>
        <v>106841</v>
      </c>
      <c r="I27" s="60"/>
      <c r="J27" s="60"/>
      <c r="K27" s="60"/>
      <c r="L27" s="60"/>
      <c r="M27" s="60"/>
      <c r="N27" s="60"/>
      <c r="O27" s="60"/>
      <c r="P27" s="61"/>
      <c r="Q27" s="22">
        <f>SUM(Q5:Q26)</f>
        <v>100273.2</v>
      </c>
      <c r="R27" s="20"/>
    </row>
    <row r="28" spans="1:20" s="9" customFormat="1" ht="15.75">
      <c r="A28" s="55" t="s">
        <v>15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8">
        <f>Q27</f>
        <v>100273.2</v>
      </c>
      <c r="N28" s="19" t="s">
        <v>24</v>
      </c>
      <c r="O28" s="19"/>
      <c r="P28" s="19"/>
      <c r="Q28" s="19"/>
      <c r="R28" s="17"/>
      <c r="S28" s="8"/>
    </row>
    <row r="29" spans="1:20" ht="48.75" customHeight="1">
      <c r="A29" s="27"/>
      <c r="B29" s="56" t="s">
        <v>50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</row>
    <row r="30" spans="1:20" ht="98.25" customHeight="1">
      <c r="A30" s="30"/>
      <c r="B30" s="58" t="s">
        <v>20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31"/>
      <c r="S30" s="31"/>
      <c r="T30" s="31"/>
    </row>
    <row r="31" spans="1:20" s="4" customFormat="1" ht="16.5" customHeight="1">
      <c r="A31" s="3"/>
      <c r="B31" s="3"/>
      <c r="C31" s="3"/>
      <c r="D31" s="3"/>
      <c r="E31" s="6"/>
      <c r="F31" s="10"/>
      <c r="G31" s="11"/>
      <c r="H31" s="11"/>
      <c r="I31" s="11"/>
      <c r="J31" s="5"/>
      <c r="K31" s="16"/>
    </row>
    <row r="67" spans="12:12">
      <c r="L67" s="24"/>
    </row>
  </sheetData>
  <sheetProtection selectLockedCells="1" selectUnlockedCells="1"/>
  <mergeCells count="35">
    <mergeCell ref="B17:C17"/>
    <mergeCell ref="B18:C18"/>
    <mergeCell ref="B19:C19"/>
    <mergeCell ref="B20:C20"/>
    <mergeCell ref="B26:C26"/>
    <mergeCell ref="B21:C21"/>
    <mergeCell ref="B22:C22"/>
    <mergeCell ref="B23:C23"/>
    <mergeCell ref="B24:C24"/>
    <mergeCell ref="B25:C25"/>
    <mergeCell ref="B12:C12"/>
    <mergeCell ref="B13:C13"/>
    <mergeCell ref="B14:C14"/>
    <mergeCell ref="B15:C15"/>
    <mergeCell ref="B16:C16"/>
    <mergeCell ref="A28:L28"/>
    <mergeCell ref="B29:T29"/>
    <mergeCell ref="B30:Q30"/>
    <mergeCell ref="B5:C5"/>
    <mergeCell ref="N1:Q1"/>
    <mergeCell ref="I3:J3"/>
    <mergeCell ref="F3:H3"/>
    <mergeCell ref="N3:Q3"/>
    <mergeCell ref="E3:E4"/>
    <mergeCell ref="A2:Q2"/>
    <mergeCell ref="A3:A4"/>
    <mergeCell ref="D3:D4"/>
    <mergeCell ref="B3:C4"/>
    <mergeCell ref="K3:M3"/>
    <mergeCell ref="B11:C11"/>
    <mergeCell ref="B7:C7"/>
    <mergeCell ref="B8:C8"/>
    <mergeCell ref="B6:C6"/>
    <mergeCell ref="B9:C9"/>
    <mergeCell ref="B10:C10"/>
  </mergeCells>
  <pageMargins left="0.23622047244094491" right="0.23622047244094491" top="0.74803149606299213" bottom="0.19685039370078741" header="0.31496062992125984" footer="0.31496062992125984"/>
  <pageSetup paperSize="9" scale="72" firstPageNumber="0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9-kab</cp:lastModifiedBy>
  <cp:lastPrinted>2026-03-23T08:01:42Z</cp:lastPrinted>
  <dcterms:created xsi:type="dcterms:W3CDTF">2014-06-13T08:59:54Z</dcterms:created>
  <dcterms:modified xsi:type="dcterms:W3CDTF">2026-03-23T08:43:28Z</dcterms:modified>
</cp:coreProperties>
</file>