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оговоры расходные\2026\Кураева М.С\БЕРЕЗКА 44-ФЗ\Расходные материалы На коне через века\"/>
    </mc:Choice>
  </mc:AlternateContent>
  <xr:revisionPtr revIDLastSave="0" documentId="13_ncr:1_{635FE18A-B828-4698-A997-F9F53AB2FC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definedNames>
    <definedName name="_xlnm.Print_Area" localSheetId="0">Лист1!$A$1:$P$24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" i="4" l="1"/>
  <c r="P8" i="4" s="1"/>
  <c r="M8" i="4"/>
  <c r="J8" i="4"/>
  <c r="K8" i="4" s="1"/>
  <c r="L8" i="4" s="1"/>
  <c r="O10" i="4"/>
  <c r="P10" i="4" s="1"/>
  <c r="M10" i="4"/>
  <c r="J10" i="4"/>
  <c r="K10" i="4" s="1"/>
  <c r="L10" i="4" s="1"/>
  <c r="O7" i="4"/>
  <c r="P7" i="4" s="1"/>
  <c r="M7" i="4"/>
  <c r="J7" i="4"/>
  <c r="K7" i="4" s="1"/>
  <c r="L7" i="4" s="1"/>
  <c r="O9" i="4"/>
  <c r="P9" i="4" s="1"/>
  <c r="M9" i="4"/>
  <c r="J9" i="4"/>
  <c r="K9" i="4" s="1"/>
  <c r="L9" i="4" s="1"/>
  <c r="O11" i="4"/>
  <c r="P11" i="4" s="1"/>
  <c r="M11" i="4"/>
  <c r="J11" i="4"/>
  <c r="K11" i="4" s="1"/>
  <c r="L11" i="4" s="1"/>
  <c r="N8" i="4" l="1"/>
  <c r="N10" i="4"/>
  <c r="N7" i="4"/>
  <c r="N9" i="4"/>
  <c r="N11" i="4"/>
  <c r="O6" i="4"/>
  <c r="P6" i="4" s="1"/>
  <c r="M6" i="4"/>
  <c r="J6" i="4"/>
  <c r="K6" i="4" s="1"/>
  <c r="L6" i="4" s="1"/>
  <c r="N6" i="4" l="1"/>
  <c r="P12" i="4"/>
</calcChain>
</file>

<file path=xl/sharedStrings.xml><?xml version="1.0" encoding="utf-8"?>
<sst xmlns="http://schemas.openxmlformats.org/spreadsheetml/2006/main" count="47" uniqueCount="40">
  <si>
    <t>Кол-во</t>
  </si>
  <si>
    <t>№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</si>
  <si>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</si>
  <si>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</si>
  <si>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</si>
  <si>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</si>
  <si>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</si>
  <si>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Технические характеристики</t>
  </si>
  <si>
    <t>Итого</t>
  </si>
  <si>
    <t>Н(М)ЦК определяемая методом сопоставимых рыночных цен (анализа рынка)</t>
  </si>
  <si>
    <t>Н(М)Ц контракта,
 (руб.)*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</si>
  <si>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sz val="10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</si>
  <si>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Средняя арифметическая цена за единицу изм. по представленным коммерческим предложениям (руб.)</t>
  </si>
  <si>
    <t>Минимальное значение</t>
  </si>
  <si>
    <t>Характеристики указаны в техническом задании</t>
  </si>
  <si>
    <t xml:space="preserve">                                                                                                                                                  Обоснование начальной (максимальной) цены контракта</t>
  </si>
  <si>
    <t>Наименование предмета закупки</t>
  </si>
  <si>
    <t>Наименование объекта закупки</t>
  </si>
  <si>
    <r>
      <rPr>
        <sz val="11"/>
        <rFont val="Times New Roman"/>
        <family val="1"/>
        <charset val="204"/>
      </rPr>
      <t>В соответствии со статьей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  использовался метод сопоставимых рыночных цен Для определения начальной (максимальной) цены контракта были использованы : коммерческие предложения.  При определении Н(М)ЦК применялся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  </r>
    <r>
      <rPr>
        <b/>
        <sz val="12"/>
        <rFont val="Times New Roman"/>
        <family val="1"/>
        <charset val="204"/>
      </rPr>
      <t xml:space="preserve">
</t>
    </r>
  </si>
  <si>
    <t xml:space="preserve">При определении начальной (максимальной) цены контракта, в целях более эффективного использования денежных средств (ст.34 "Принцип эффективности использования бюджетных средств" Бюджетного кодекса Российской Федерации от 31.07.1998  № 145-ФЗ, письмо Минфина России от 16 июня 2017 г. № 24-01-10/37713), установлена цена за единицу измерения услуги, равная минимальному значению цен среди полученной ценовой информации. </t>
  </si>
  <si>
    <t>Приложение №2 к техническому заданию</t>
  </si>
  <si>
    <t>штука</t>
  </si>
  <si>
    <t>Поставщик 1</t>
  </si>
  <si>
    <t>Поставщик 2</t>
  </si>
  <si>
    <t>Поставщик 3</t>
  </si>
  <si>
    <t>килограмм</t>
  </si>
  <si>
    <t>Ведущий специалист материально-технического обеспечения                                  Катышева О.А.</t>
  </si>
  <si>
    <t xml:space="preserve">ИТОГО начальная (максимальная) цена контракта составляет  53 281 (Пятьдесят три тысячи двести восемьдесят один) рубль 60 копеек. Начальная (максимальная) цена контракта включает в себя установленные законодательством выплаты, учитывает все расходы Поставщика, в том числе сопутствующие, связанные с надлежащим исполнением обязательств по Контракту, накладные расходы, необходимые для поставки товара, всех обязательств по Контракту, а также все налоги, сборы и иные обязательные платежи, установленные законодательством Российской Федерации.
</t>
  </si>
  <si>
    <t>Поставка расходных материалов для организации выставки «На коне через века»</t>
  </si>
  <si>
    <t>Фанера общего назначения</t>
  </si>
  <si>
    <t>лист</t>
  </si>
  <si>
    <t>Доска профилированная</t>
  </si>
  <si>
    <t>Брус профилированный</t>
  </si>
  <si>
    <t>Клей поливинилацетатный</t>
  </si>
  <si>
    <t>тонна</t>
  </si>
  <si>
    <t>Мешок полимерный</t>
  </si>
  <si>
    <t>Песок</t>
  </si>
  <si>
    <t>Коммерческое предложение №1 (вх. № 1213-01-22 от 24.07.2026)</t>
  </si>
  <si>
    <t>Коммерческое предложение №2 (вх. № 1211-01-22 от 24.07.2026)</t>
  </si>
  <si>
    <t>Коммерческое предложение №3 (вх. № 1212-01-22 от 24.07.2026)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</si>
</sst>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/>
    <xf numFmtId="0" fontId="1" fillId="2" borderId="0" xfId="0" applyFont="1" applyFill="1"/>
    <xf numFmtId="4" fontId="13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4" fillId="2" borderId="0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11" fillId="0" borderId="4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7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1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8" fillId="0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87025" y="41910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8325" y="4162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81643</xdr:colOff>
      <xdr:row>4</xdr:row>
      <xdr:rowOff>371475</xdr:rowOff>
    </xdr:from>
    <xdr:to>
      <xdr:col>13</xdr:col>
      <xdr:colOff>14968</xdr:colOff>
      <xdr:row>4</xdr:row>
      <xdr:rowOff>733425</xdr:rowOff>
    </xdr:to>
    <xdr:pic>
      <xdr:nvPicPr>
        <xdr:cNvPr id="2051" name="Picture 5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15357" y="3158218"/>
          <a:ext cx="1489982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326571</xdr:colOff>
      <xdr:row>4</xdr:row>
      <xdr:rowOff>1943100</xdr:rowOff>
    </xdr:from>
    <xdr:to>
      <xdr:col>12</xdr:col>
      <xdr:colOff>478971</xdr:colOff>
      <xdr:row>4</xdr:row>
      <xdr:rowOff>2171700</xdr:rowOff>
    </xdr:to>
    <xdr:pic>
      <xdr:nvPicPr>
        <xdr:cNvPr id="2052" name="Picture 6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260285" y="4729843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"/>
  <sheetViews>
    <sheetView tabSelected="1" view="pageBreakPreview" zoomScale="90" zoomScaleNormal="90" zoomScaleSheetLayoutView="90" workbookViewId="0">
      <selection activeCell="A12" sqref="A12:N12"/>
    </sheetView>
  </sheetViews>
  <sheetFormatPr defaultColWidth="9.140625" defaultRowHeight="12.75" x14ac:dyDescent="0.2"/>
  <cols>
    <col min="1" max="1" width="5.140625" style="2" customWidth="1"/>
    <col min="2" max="2" width="31" style="2" customWidth="1"/>
    <col min="3" max="3" width="28.7109375" style="2" customWidth="1"/>
    <col min="4" max="4" width="28" style="2" customWidth="1"/>
    <col min="5" max="5" width="10.140625" style="2" customWidth="1"/>
    <col min="6" max="6" width="7.42578125" style="6" customWidth="1"/>
    <col min="7" max="7" width="16.140625" style="2" customWidth="1"/>
    <col min="8" max="8" width="16.42578125" style="2" customWidth="1"/>
    <col min="9" max="9" width="16.7109375" style="2" customWidth="1"/>
    <col min="10" max="10" width="14.140625" style="2" customWidth="1"/>
    <col min="11" max="11" width="18.140625" style="2" customWidth="1"/>
    <col min="12" max="12" width="19" style="20" customWidth="1"/>
    <col min="13" max="13" width="22.7109375" style="2" customWidth="1"/>
    <col min="14" max="15" width="16.28515625" style="2" customWidth="1"/>
    <col min="16" max="19" width="20.5703125" style="2" customWidth="1"/>
    <col min="20" max="16384" width="9.140625" style="2"/>
  </cols>
  <sheetData>
    <row r="1" spans="1:19" ht="32.25" customHeight="1" x14ac:dyDescent="0.3">
      <c r="J1" s="37" t="s">
        <v>20</v>
      </c>
      <c r="K1" s="38"/>
      <c r="L1" s="38"/>
      <c r="M1" s="38"/>
      <c r="N1" s="38"/>
      <c r="O1" s="38"/>
      <c r="P1" s="38"/>
      <c r="Q1" s="1"/>
    </row>
    <row r="2" spans="1:19" ht="39" customHeight="1" x14ac:dyDescent="0.2">
      <c r="C2" s="39" t="s">
        <v>15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9" ht="70.5" customHeight="1" x14ac:dyDescent="0.2">
      <c r="A3" s="41" t="s">
        <v>18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9" ht="82.9" customHeight="1" x14ac:dyDescent="0.2">
      <c r="A4" s="42" t="s">
        <v>1</v>
      </c>
      <c r="B4" s="46" t="s">
        <v>16</v>
      </c>
      <c r="C4" s="42" t="s">
        <v>17</v>
      </c>
      <c r="D4" s="42" t="s">
        <v>7</v>
      </c>
      <c r="E4" s="42" t="s">
        <v>2</v>
      </c>
      <c r="F4" s="42" t="s">
        <v>0</v>
      </c>
      <c r="G4" s="36" t="s">
        <v>37</v>
      </c>
      <c r="H4" s="36" t="s">
        <v>38</v>
      </c>
      <c r="I4" s="36" t="s">
        <v>39</v>
      </c>
      <c r="J4" s="43" t="s">
        <v>6</v>
      </c>
      <c r="K4" s="43"/>
      <c r="L4" s="43"/>
      <c r="M4" s="44" t="s">
        <v>9</v>
      </c>
      <c r="N4" s="44"/>
      <c r="O4" s="45"/>
      <c r="P4" s="44"/>
    </row>
    <row r="5" spans="1:19" ht="174" customHeight="1" x14ac:dyDescent="0.2">
      <c r="A5" s="42"/>
      <c r="B5" s="47"/>
      <c r="C5" s="42"/>
      <c r="D5" s="42"/>
      <c r="E5" s="42"/>
      <c r="F5" s="42"/>
      <c r="G5" s="30" t="s">
        <v>22</v>
      </c>
      <c r="H5" s="30" t="s">
        <v>23</v>
      </c>
      <c r="I5" s="30" t="s">
        <v>24</v>
      </c>
      <c r="J5" s="14" t="s">
        <v>3</v>
      </c>
      <c r="K5" s="14" t="s">
        <v>4</v>
      </c>
      <c r="L5" s="14" t="s">
        <v>5</v>
      </c>
      <c r="M5" s="3" t="s">
        <v>11</v>
      </c>
      <c r="N5" s="14" t="s">
        <v>12</v>
      </c>
      <c r="O5" s="14" t="s">
        <v>13</v>
      </c>
      <c r="P5" s="16" t="s">
        <v>10</v>
      </c>
    </row>
    <row r="6" spans="1:19" ht="25.5" x14ac:dyDescent="0.2">
      <c r="A6" s="31">
        <v>1</v>
      </c>
      <c r="B6" s="46" t="s">
        <v>28</v>
      </c>
      <c r="C6" s="32" t="s">
        <v>29</v>
      </c>
      <c r="D6" s="31" t="s">
        <v>14</v>
      </c>
      <c r="E6" s="31" t="s">
        <v>30</v>
      </c>
      <c r="F6" s="31">
        <v>11</v>
      </c>
      <c r="G6" s="28">
        <v>2078</v>
      </c>
      <c r="H6" s="28">
        <v>2578</v>
      </c>
      <c r="I6" s="28">
        <v>2565</v>
      </c>
      <c r="J6" s="28">
        <f t="shared" ref="J6:J10" si="0">(G6+H6+I6)/3</f>
        <v>2407</v>
      </c>
      <c r="K6" s="24">
        <f t="shared" ref="K6:K10" si="1">SQRT(((G6-J6)*(G6-J6)+(H6-J6)*(H6-J6)+(I6-J6)*(I6-J6))/(3-1))</f>
        <v>284.99649120647081</v>
      </c>
      <c r="L6" s="24">
        <f t="shared" ref="L6:L10" si="2">K6/J6*100</f>
        <v>11.840319534959319</v>
      </c>
      <c r="M6" s="24">
        <f t="shared" ref="M6:M10" si="3">F6/3*(G6+H6+I6)</f>
        <v>26477</v>
      </c>
      <c r="N6" s="17">
        <f t="shared" ref="N6:N10" si="4" xml:space="preserve"> J6</f>
        <v>2407</v>
      </c>
      <c r="O6" s="17">
        <f t="shared" ref="O6:O10" si="5">MIN(H6,I6,G6)</f>
        <v>2078</v>
      </c>
      <c r="P6" s="17">
        <f t="shared" ref="P6:P10" si="6">O6*F6</f>
        <v>22858</v>
      </c>
    </row>
    <row r="7" spans="1:19" ht="25.5" x14ac:dyDescent="0.2">
      <c r="A7" s="32">
        <v>2</v>
      </c>
      <c r="B7" s="48"/>
      <c r="C7" s="32" t="s">
        <v>31</v>
      </c>
      <c r="D7" s="32" t="s">
        <v>14</v>
      </c>
      <c r="E7" s="35" t="s">
        <v>21</v>
      </c>
      <c r="F7" s="35">
        <v>70</v>
      </c>
      <c r="G7" s="28">
        <v>229</v>
      </c>
      <c r="H7" s="28">
        <v>250</v>
      </c>
      <c r="I7" s="28">
        <v>249</v>
      </c>
      <c r="J7" s="28">
        <f t="shared" ref="J7:J8" si="7">(G7+H7+I7)/3</f>
        <v>242.66666666666666</v>
      </c>
      <c r="K7" s="24">
        <f t="shared" ref="K7:K8" si="8">SQRT(((G7-J7)*(G7-J7)+(H7-J7)*(H7-J7)+(I7-J7)*(I7-J7))/(3-1))</f>
        <v>11.846237095944574</v>
      </c>
      <c r="L7" s="24">
        <f t="shared" ref="L7:L8" si="9">K7/J7*100</f>
        <v>4.8816911109661705</v>
      </c>
      <c r="M7" s="24">
        <f t="shared" ref="M7:M8" si="10">F7/3*(G7+H7+I7)</f>
        <v>16986.666666666664</v>
      </c>
      <c r="N7" s="17">
        <f t="shared" ref="N7:N8" si="11" xml:space="preserve"> J7</f>
        <v>242.66666666666666</v>
      </c>
      <c r="O7" s="17">
        <f t="shared" ref="O7:O8" si="12">MIN(H7,I7,G7)</f>
        <v>229</v>
      </c>
      <c r="P7" s="17">
        <f t="shared" ref="P7:P8" si="13">O7*F7</f>
        <v>16030</v>
      </c>
    </row>
    <row r="8" spans="1:19" ht="25.5" x14ac:dyDescent="0.2">
      <c r="A8" s="34">
        <v>3</v>
      </c>
      <c r="B8" s="48"/>
      <c r="C8" s="32" t="s">
        <v>32</v>
      </c>
      <c r="D8" s="32" t="s">
        <v>14</v>
      </c>
      <c r="E8" s="32" t="s">
        <v>21</v>
      </c>
      <c r="F8" s="32">
        <v>40</v>
      </c>
      <c r="G8" s="28">
        <v>274</v>
      </c>
      <c r="H8" s="28">
        <v>300</v>
      </c>
      <c r="I8" s="28">
        <v>305</v>
      </c>
      <c r="J8" s="28">
        <f t="shared" si="7"/>
        <v>293</v>
      </c>
      <c r="K8" s="24">
        <f t="shared" si="8"/>
        <v>16.643316977093239</v>
      </c>
      <c r="L8" s="24">
        <f t="shared" si="9"/>
        <v>5.680312961465269</v>
      </c>
      <c r="M8" s="24">
        <f t="shared" si="10"/>
        <v>11720</v>
      </c>
      <c r="N8" s="17">
        <f t="shared" si="11"/>
        <v>293</v>
      </c>
      <c r="O8" s="17">
        <f t="shared" si="12"/>
        <v>274</v>
      </c>
      <c r="P8" s="17">
        <f t="shared" si="13"/>
        <v>10960</v>
      </c>
    </row>
    <row r="9" spans="1:19" ht="25.5" x14ac:dyDescent="0.2">
      <c r="A9" s="34">
        <v>4</v>
      </c>
      <c r="B9" s="48"/>
      <c r="C9" s="32" t="s">
        <v>33</v>
      </c>
      <c r="D9" s="32" t="s">
        <v>14</v>
      </c>
      <c r="E9" s="32" t="s">
        <v>25</v>
      </c>
      <c r="F9" s="32">
        <v>2.4</v>
      </c>
      <c r="G9" s="28">
        <v>914</v>
      </c>
      <c r="H9" s="28">
        <v>934</v>
      </c>
      <c r="I9" s="28">
        <v>1000</v>
      </c>
      <c r="J9" s="28">
        <f t="shared" si="0"/>
        <v>949.33333333333337</v>
      </c>
      <c r="K9" s="24">
        <f t="shared" si="1"/>
        <v>45.003703551300454</v>
      </c>
      <c r="L9" s="24">
        <f t="shared" si="2"/>
        <v>4.7405586606004686</v>
      </c>
      <c r="M9" s="24">
        <f t="shared" si="3"/>
        <v>2278.3999999999996</v>
      </c>
      <c r="N9" s="17">
        <f t="shared" si="4"/>
        <v>949.33333333333337</v>
      </c>
      <c r="O9" s="17">
        <f t="shared" si="5"/>
        <v>914</v>
      </c>
      <c r="P9" s="17">
        <f t="shared" si="6"/>
        <v>2193.6</v>
      </c>
    </row>
    <row r="10" spans="1:19" ht="25.5" x14ac:dyDescent="0.2">
      <c r="A10" s="34">
        <v>5</v>
      </c>
      <c r="B10" s="48"/>
      <c r="C10" s="35" t="s">
        <v>35</v>
      </c>
      <c r="D10" s="32" t="s">
        <v>14</v>
      </c>
      <c r="E10" s="33" t="s">
        <v>21</v>
      </c>
      <c r="F10" s="32">
        <v>20</v>
      </c>
      <c r="G10" s="28">
        <v>30</v>
      </c>
      <c r="H10" s="28">
        <v>35</v>
      </c>
      <c r="I10" s="28">
        <v>35</v>
      </c>
      <c r="J10" s="28">
        <f t="shared" si="0"/>
        <v>33.333333333333336</v>
      </c>
      <c r="K10" s="24">
        <f t="shared" si="1"/>
        <v>2.8867513459481287</v>
      </c>
      <c r="L10" s="24">
        <f t="shared" si="2"/>
        <v>8.6602540378443855</v>
      </c>
      <c r="M10" s="24">
        <f t="shared" si="3"/>
        <v>666.66666666666674</v>
      </c>
      <c r="N10" s="17">
        <f t="shared" si="4"/>
        <v>33.333333333333336</v>
      </c>
      <c r="O10" s="17">
        <f t="shared" si="5"/>
        <v>30</v>
      </c>
      <c r="P10" s="17">
        <f t="shared" si="6"/>
        <v>600</v>
      </c>
    </row>
    <row r="11" spans="1:19" ht="25.5" x14ac:dyDescent="0.2">
      <c r="A11" s="34">
        <v>6</v>
      </c>
      <c r="B11" s="48"/>
      <c r="C11" s="35" t="s">
        <v>36</v>
      </c>
      <c r="D11" s="32" t="s">
        <v>14</v>
      </c>
      <c r="E11" s="33" t="s">
        <v>34</v>
      </c>
      <c r="F11" s="32">
        <v>0.2</v>
      </c>
      <c r="G11" s="28">
        <v>3200</v>
      </c>
      <c r="H11" s="28">
        <v>3250</v>
      </c>
      <c r="I11" s="28">
        <v>3250</v>
      </c>
      <c r="J11" s="28">
        <f t="shared" ref="J11" si="14">(G11+H11+I11)/3</f>
        <v>3233.3333333333335</v>
      </c>
      <c r="K11" s="24">
        <f t="shared" ref="K11" si="15">SQRT(((G11-J11)*(G11-J11)+(H11-J11)*(H11-J11)+(I11-J11)*(I11-J11))/(3-1))</f>
        <v>28.867513459481291</v>
      </c>
      <c r="L11" s="24">
        <f t="shared" ref="L11" si="16">K11/J11*100</f>
        <v>0.89280969462313253</v>
      </c>
      <c r="M11" s="24">
        <f t="shared" ref="M11" si="17">F11/3*(G11+H11+I11)</f>
        <v>646.66666666666663</v>
      </c>
      <c r="N11" s="17">
        <f t="shared" ref="N11" si="18" xml:space="preserve"> J11</f>
        <v>3233.3333333333335</v>
      </c>
      <c r="O11" s="17">
        <f t="shared" ref="O11" si="19">MIN(H11,I11,G11)</f>
        <v>3200</v>
      </c>
      <c r="P11" s="17">
        <f t="shared" ref="P11" si="20">O11*F11</f>
        <v>640</v>
      </c>
    </row>
    <row r="12" spans="1:19" ht="21" customHeight="1" x14ac:dyDescent="0.2">
      <c r="A12" s="53" t="s">
        <v>8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27"/>
      <c r="P12" s="21">
        <f>SUM(P6:P11)</f>
        <v>53281.599999999999</v>
      </c>
    </row>
    <row r="13" spans="1:19" s="4" customFormat="1" ht="45.75" customHeight="1" x14ac:dyDescent="0.25">
      <c r="A13" s="52" t="s">
        <v>27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26"/>
      <c r="R13" s="26"/>
      <c r="S13" s="26"/>
    </row>
    <row r="14" spans="1:19" s="4" customFormat="1" ht="43.5" customHeight="1" x14ac:dyDescent="0.25">
      <c r="A14" s="58" t="s">
        <v>19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25"/>
      <c r="R14" s="25"/>
      <c r="S14" s="25"/>
    </row>
    <row r="15" spans="1:19" s="4" customFormat="1" ht="45" customHeight="1" x14ac:dyDescent="0.25">
      <c r="A15" s="23"/>
      <c r="B15" s="25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5"/>
      <c r="P15" s="23"/>
      <c r="Q15" s="25"/>
      <c r="R15" s="25"/>
      <c r="S15" s="25"/>
    </row>
    <row r="16" spans="1:19" s="4" customFormat="1" ht="25.5" customHeight="1" x14ac:dyDescent="0.25">
      <c r="A16" s="15"/>
      <c r="B16" s="15"/>
      <c r="C16" s="57" t="s">
        <v>26</v>
      </c>
      <c r="D16" s="57"/>
      <c r="E16" s="57"/>
      <c r="F16" s="57"/>
      <c r="G16" s="57"/>
      <c r="H16" s="57"/>
      <c r="I16" s="57"/>
      <c r="J16" s="57"/>
      <c r="K16" s="57"/>
      <c r="L16" s="18"/>
      <c r="M16" s="15"/>
      <c r="N16" s="15"/>
      <c r="O16" s="15"/>
      <c r="P16" s="15"/>
      <c r="Q16" s="15"/>
      <c r="R16" s="15"/>
      <c r="S16" s="15"/>
    </row>
    <row r="17" spans="1:19" ht="34.5" customHeight="1" x14ac:dyDescent="0.3">
      <c r="A17" s="5"/>
      <c r="B17" s="5"/>
      <c r="C17" s="56"/>
      <c r="D17" s="56"/>
      <c r="E17" s="9"/>
      <c r="F17" s="10"/>
      <c r="G17" s="8"/>
      <c r="H17" s="7"/>
      <c r="I17" s="7"/>
      <c r="K17" s="8"/>
      <c r="L17" s="19"/>
      <c r="M17" s="7"/>
      <c r="N17" s="5"/>
      <c r="O17" s="5"/>
      <c r="P17" s="5"/>
      <c r="Q17" s="5"/>
      <c r="R17" s="5"/>
      <c r="S17" s="5"/>
    </row>
    <row r="18" spans="1:19" ht="39.6" customHeight="1" x14ac:dyDescent="0.3">
      <c r="A18" s="5"/>
      <c r="B18" s="5"/>
      <c r="C18" s="50"/>
      <c r="D18" s="51"/>
      <c r="E18" s="9"/>
      <c r="F18" s="10"/>
      <c r="G18" s="8"/>
      <c r="H18" s="7"/>
      <c r="I18" s="22"/>
      <c r="K18" s="11"/>
      <c r="L18" s="19"/>
      <c r="M18" s="7"/>
      <c r="N18" s="5"/>
      <c r="O18" s="5"/>
      <c r="P18" s="5"/>
      <c r="Q18" s="5"/>
      <c r="R18" s="5"/>
      <c r="S18" s="5"/>
    </row>
    <row r="19" spans="1:19" x14ac:dyDescent="0.2">
      <c r="A19" s="49"/>
      <c r="B19" s="49"/>
      <c r="C19" s="49"/>
    </row>
    <row r="20" spans="1:19" x14ac:dyDescent="0.2">
      <c r="A20" s="13"/>
      <c r="B20" s="29"/>
      <c r="C20" s="12"/>
    </row>
  </sheetData>
  <mergeCells count="19">
    <mergeCell ref="B6:B11"/>
    <mergeCell ref="A19:C19"/>
    <mergeCell ref="C18:D18"/>
    <mergeCell ref="A13:P13"/>
    <mergeCell ref="A12:N12"/>
    <mergeCell ref="C17:D17"/>
    <mergeCell ref="C16:K16"/>
    <mergeCell ref="A14:P14"/>
    <mergeCell ref="J1:P1"/>
    <mergeCell ref="C2:P2"/>
    <mergeCell ref="A3:P3"/>
    <mergeCell ref="A4:A5"/>
    <mergeCell ref="C4:C5"/>
    <mergeCell ref="J4:L4"/>
    <mergeCell ref="E4:E5"/>
    <mergeCell ref="F4:F5"/>
    <mergeCell ref="M4:P4"/>
    <mergeCell ref="D4:D5"/>
    <mergeCell ref="B4:B5"/>
  </mergeCells>
  <phoneticPr fontId="3" type="noConversion"/>
  <pageMargins left="0.31496062992125984" right="0.11811023622047245" top="0.15748031496062992" bottom="0.15748031496062992" header="0.31496062992125984" footer="0.31496062992125984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ГУЗ ВО Бюро судебно-медицинской экспертизы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Кураева Мария Сергеевна</cp:lastModifiedBy>
  <cp:lastPrinted>2025-04-29T08:57:50Z</cp:lastPrinted>
  <dcterms:created xsi:type="dcterms:W3CDTF">2013-03-13T05:39:06Z</dcterms:created>
  <dcterms:modified xsi:type="dcterms:W3CDTF">2026-08-04T06:38:16Z</dcterms:modified>
</cp:coreProperties>
</file>