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Закупки малого объема (п. 4 ч. 1 ст. 93)\ГК № 46 от Оказание услуг по оценке профессиональных рисков\"/>
    </mc:Choice>
  </mc:AlternateContent>
  <bookViews>
    <workbookView xWindow="0" yWindow="0" windowWidth="28800" windowHeight="11100" firstSheet="4" activeTab="4"/>
  </bookViews>
  <sheets>
    <sheet name="01.01.14 " sheetId="2" state="hidden" r:id="rId1"/>
    <sheet name="Исходные цифры" sheetId="13" state="hidden" r:id="rId2"/>
    <sheet name="20210401" sheetId="11" r:id="rId3"/>
    <sheet name="Лист2" sheetId="20" state="hidden" r:id="rId4"/>
    <sheet name="Лист1!" sheetId="18" r:id="rId5"/>
    <sheet name="Для ФЭО" sheetId="12" state="hidden" r:id="rId6"/>
  </sheets>
  <definedNames>
    <definedName name="_xlnm._FilterDatabase" localSheetId="2" hidden="1">'20210401'!$A$13:$M$362</definedName>
    <definedName name="_xlnm._FilterDatabase" localSheetId="4" hidden="1">'Лист1!'!$E$5:$F$267</definedName>
    <definedName name="дата" localSheetId="5">'Для ФЭО'!#REF!</definedName>
    <definedName name="_xlnm.Print_Titles" localSheetId="0">'01.01.14 '!$13:$13</definedName>
    <definedName name="_xlnm.Print_Area" localSheetId="0">'01.01.14 '!$A$1:$K$517</definedName>
    <definedName name="_xlnm.Print_Area" localSheetId="2">'20210401'!$A$1:$K$366</definedName>
    <definedName name="_xlnm.Print_Area" localSheetId="5">'Для ФЭО'!#REF!</definedName>
    <definedName name="_xlnm.Print_Area" localSheetId="4">'Лист1!'!$E$1:$F$273</definedName>
  </definedNames>
  <calcPr calcId="162913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9" i="20" l="1"/>
  <c r="F249" i="20"/>
  <c r="G242" i="20"/>
  <c r="F242" i="20"/>
  <c r="G235" i="20"/>
  <c r="F235" i="20"/>
  <c r="G228" i="20"/>
  <c r="F228" i="20"/>
  <c r="G221" i="20"/>
  <c r="F221" i="20"/>
  <c r="G215" i="20"/>
  <c r="F215" i="20"/>
  <c r="G209" i="20"/>
  <c r="F209" i="20"/>
  <c r="G202" i="20"/>
  <c r="F202" i="20"/>
  <c r="G195" i="20"/>
  <c r="F195" i="20"/>
  <c r="G188" i="20"/>
  <c r="F188" i="20"/>
  <c r="G181" i="20"/>
  <c r="F181" i="20"/>
  <c r="G172" i="20"/>
  <c r="F172" i="20"/>
  <c r="G161" i="20"/>
  <c r="F161" i="20"/>
  <c r="G155" i="20"/>
  <c r="F155" i="20"/>
  <c r="G148" i="20"/>
  <c r="F148" i="20"/>
  <c r="G141" i="20"/>
  <c r="F141" i="20"/>
  <c r="G134" i="20"/>
  <c r="F134" i="20"/>
  <c r="G126" i="20"/>
  <c r="F126" i="20"/>
  <c r="G119" i="20"/>
  <c r="F119" i="20"/>
  <c r="G113" i="20"/>
  <c r="F113" i="20"/>
  <c r="G106" i="20"/>
  <c r="F106" i="20"/>
  <c r="G100" i="20"/>
  <c r="F100" i="20"/>
  <c r="G94" i="20"/>
  <c r="F94" i="20"/>
  <c r="G87" i="20"/>
  <c r="F87" i="20"/>
  <c r="G80" i="20"/>
  <c r="F80" i="20"/>
  <c r="G74" i="20"/>
  <c r="F74" i="20"/>
  <c r="G68" i="20"/>
  <c r="F68" i="20"/>
  <c r="G62" i="20"/>
  <c r="F62" i="20"/>
  <c r="G56" i="20"/>
  <c r="F56" i="20"/>
  <c r="G50" i="20"/>
  <c r="F50" i="20"/>
  <c r="G44" i="20"/>
  <c r="F44" i="20"/>
  <c r="G37" i="20"/>
  <c r="F37" i="20"/>
  <c r="G28" i="20"/>
  <c r="F28" i="20"/>
  <c r="Q25" i="20"/>
  <c r="A23" i="20"/>
  <c r="A24" i="20" s="1"/>
  <c r="A25" i="20" s="1"/>
  <c r="A26" i="20" s="1"/>
  <c r="A27" i="20" s="1"/>
  <c r="A30" i="20" s="1"/>
  <c r="A31" i="20" s="1"/>
  <c r="A32" i="20" s="1"/>
  <c r="A33" i="20" s="1"/>
  <c r="A34" i="20" s="1"/>
  <c r="A35" i="20" s="1"/>
  <c r="A36" i="20" s="1"/>
  <c r="A39" i="20" s="1"/>
  <c r="A40" i="20" s="1"/>
  <c r="A41" i="20" s="1"/>
  <c r="A42" i="20" s="1"/>
  <c r="A43" i="20" s="1"/>
  <c r="A46" i="20" s="1"/>
  <c r="A47" i="20" s="1"/>
  <c r="A48" i="20" s="1"/>
  <c r="A49" i="20" s="1"/>
  <c r="A52" i="20" s="1"/>
  <c r="A53" i="20" s="1"/>
  <c r="A54" i="20" s="1"/>
  <c r="A55" i="20" s="1"/>
  <c r="A58" i="20" s="1"/>
  <c r="A59" i="20" s="1"/>
  <c r="A60" i="20" s="1"/>
  <c r="A61" i="20" s="1"/>
  <c r="A64" i="20" s="1"/>
  <c r="A65" i="20" s="1"/>
  <c r="A66" i="20" s="1"/>
  <c r="A67" i="20" s="1"/>
  <c r="A70" i="20" s="1"/>
  <c r="A71" i="20" s="1"/>
  <c r="A72" i="20" s="1"/>
  <c r="A73" i="20" s="1"/>
  <c r="A76" i="20" s="1"/>
  <c r="A77" i="20" s="1"/>
  <c r="A78" i="20" s="1"/>
  <c r="A79" i="20" s="1"/>
  <c r="A82" i="20" s="1"/>
  <c r="A83" i="20" s="1"/>
  <c r="A84" i="20" s="1"/>
  <c r="A85" i="20" s="1"/>
  <c r="A86" i="20" s="1"/>
  <c r="A89" i="20" s="1"/>
  <c r="A90" i="20" s="1"/>
  <c r="A91" i="20" s="1"/>
  <c r="A92" i="20" s="1"/>
  <c r="A93" i="20" s="1"/>
  <c r="A96" i="20" s="1"/>
  <c r="A97" i="20" s="1"/>
  <c r="A98" i="20" s="1"/>
  <c r="A99" i="20" s="1"/>
  <c r="A102" i="20" s="1"/>
  <c r="A103" i="20" s="1"/>
  <c r="A104" i="20" s="1"/>
  <c r="A105" i="20" s="1"/>
  <c r="A108" i="20" s="1"/>
  <c r="A109" i="20" s="1"/>
  <c r="A110" i="20" s="1"/>
  <c r="A111" i="20" s="1"/>
  <c r="A112" i="20" s="1"/>
  <c r="A115" i="20" s="1"/>
  <c r="A116" i="20" s="1"/>
  <c r="A117" i="20" s="1"/>
  <c r="A118" i="20" s="1"/>
  <c r="A121" i="20" s="1"/>
  <c r="A122" i="20" s="1"/>
  <c r="A123" i="20" s="1"/>
  <c r="A124" i="20" s="1"/>
  <c r="A125" i="20" s="1"/>
  <c r="A128" i="20" s="1"/>
  <c r="A129" i="20" s="1"/>
  <c r="A130" i="20" s="1"/>
  <c r="A131" i="20" s="1"/>
  <c r="A132" i="20" s="1"/>
  <c r="A133" i="20" s="1"/>
  <c r="A136" i="20" s="1"/>
  <c r="A137" i="20" s="1"/>
  <c r="A138" i="20" s="1"/>
  <c r="A139" i="20" s="1"/>
  <c r="A140" i="20" s="1"/>
  <c r="A143" i="20" s="1"/>
  <c r="A144" i="20" s="1"/>
  <c r="A145" i="20" s="1"/>
  <c r="A146" i="20" s="1"/>
  <c r="A147" i="20" s="1"/>
  <c r="A150" i="20" s="1"/>
  <c r="A151" i="20" s="1"/>
  <c r="A152" i="20" s="1"/>
  <c r="A153" i="20" s="1"/>
  <c r="A154" i="20" s="1"/>
  <c r="A157" i="20" s="1"/>
  <c r="A158" i="20" s="1"/>
  <c r="A159" i="20" s="1"/>
  <c r="A160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4" i="20" s="1"/>
  <c r="A175" i="20" s="1"/>
  <c r="A176" i="20" s="1"/>
  <c r="A177" i="20" s="1"/>
  <c r="A178" i="20" s="1"/>
  <c r="A179" i="20" s="1"/>
  <c r="A180" i="20" s="1"/>
  <c r="A183" i="20" s="1"/>
  <c r="A184" i="20" s="1"/>
  <c r="A185" i="20" s="1"/>
  <c r="A186" i="20" s="1"/>
  <c r="A187" i="20" s="1"/>
  <c r="A190" i="20" s="1"/>
  <c r="A191" i="20" s="1"/>
  <c r="A192" i="20" s="1"/>
  <c r="A193" i="20" s="1"/>
  <c r="A194" i="20" s="1"/>
  <c r="A197" i="20" s="1"/>
  <c r="A198" i="20" s="1"/>
  <c r="A199" i="20" s="1"/>
  <c r="A200" i="20" s="1"/>
  <c r="A201" i="20" s="1"/>
  <c r="A204" i="20" s="1"/>
  <c r="A205" i="20" s="1"/>
  <c r="A206" i="20" s="1"/>
  <c r="A207" i="20" s="1"/>
  <c r="A208" i="20" s="1"/>
  <c r="A211" i="20" s="1"/>
  <c r="A212" i="20" s="1"/>
  <c r="A213" i="20" s="1"/>
  <c r="A214" i="20" s="1"/>
  <c r="A217" i="20" s="1"/>
  <c r="A218" i="20" s="1"/>
  <c r="A219" i="20" s="1"/>
  <c r="A220" i="20" s="1"/>
  <c r="A223" i="20" s="1"/>
  <c r="A224" i="20" s="1"/>
  <c r="A225" i="20" s="1"/>
  <c r="A226" i="20" s="1"/>
  <c r="A227" i="20" s="1"/>
  <c r="A230" i="20" s="1"/>
  <c r="A231" i="20" s="1"/>
  <c r="A232" i="20" s="1"/>
  <c r="A233" i="20" s="1"/>
  <c r="A234" i="20" s="1"/>
  <c r="A237" i="20" s="1"/>
  <c r="A238" i="20" s="1"/>
  <c r="A239" i="20" s="1"/>
  <c r="A240" i="20" s="1"/>
  <c r="A241" i="20" s="1"/>
  <c r="A244" i="20" s="1"/>
  <c r="A245" i="20" s="1"/>
  <c r="A246" i="20" s="1"/>
  <c r="A247" i="20" s="1"/>
  <c r="A248" i="20" s="1"/>
  <c r="Q22" i="20"/>
  <c r="Q21" i="20"/>
  <c r="A21" i="20"/>
  <c r="A22" i="20" s="1"/>
  <c r="Q20" i="20"/>
  <c r="Q19" i="20"/>
  <c r="G19" i="20"/>
  <c r="F19" i="20"/>
  <c r="Q18" i="20"/>
  <c r="Q17" i="20"/>
  <c r="A17" i="20"/>
  <c r="A18" i="20" s="1"/>
  <c r="Q16" i="20"/>
  <c r="Q15" i="20"/>
  <c r="Q14" i="20"/>
  <c r="F250" i="20" l="1"/>
  <c r="G250" i="20"/>
  <c r="Q26" i="20"/>
  <c r="S12" i="11" l="1"/>
  <c r="S11" i="11"/>
  <c r="S10" i="11"/>
  <c r="S9" i="11"/>
  <c r="S8" i="11"/>
  <c r="S7" i="11"/>
  <c r="S6" i="11"/>
  <c r="R12" i="11"/>
  <c r="R10" i="11"/>
  <c r="R11" i="11"/>
  <c r="R7" i="11"/>
  <c r="R6" i="11"/>
  <c r="L17" i="11"/>
  <c r="L16" i="11"/>
  <c r="L15" i="11"/>
  <c r="F128" i="11"/>
  <c r="L362" i="11"/>
  <c r="F324" i="11"/>
  <c r="L323" i="11"/>
  <c r="L322" i="11"/>
  <c r="L321" i="11"/>
  <c r="L320" i="11"/>
  <c r="L319" i="11"/>
  <c r="L308" i="11"/>
  <c r="F310" i="11"/>
  <c r="L309" i="11"/>
  <c r="L307" i="11"/>
  <c r="L306" i="11"/>
  <c r="L305" i="11"/>
  <c r="L304" i="11"/>
  <c r="L127" i="11"/>
  <c r="L126" i="11"/>
  <c r="L125" i="11"/>
  <c r="L124" i="11"/>
  <c r="L123" i="11"/>
  <c r="F41" i="11"/>
  <c r="L40" i="11"/>
  <c r="L39" i="11"/>
  <c r="L38" i="11"/>
  <c r="S5" i="11" l="1"/>
  <c r="G324" i="11"/>
  <c r="G310" i="11"/>
  <c r="G128" i="11"/>
  <c r="G41" i="11"/>
  <c r="N6" i="11"/>
  <c r="N7" i="11"/>
  <c r="N11" i="11"/>
  <c r="N12" i="11"/>
  <c r="L20" i="11"/>
  <c r="L21" i="11"/>
  <c r="L22" i="11"/>
  <c r="L23" i="11"/>
  <c r="L24" i="11"/>
  <c r="L25" i="11"/>
  <c r="L26" i="11"/>
  <c r="L29" i="11"/>
  <c r="L30" i="11"/>
  <c r="L31" i="11"/>
  <c r="L32" i="11"/>
  <c r="L33" i="11"/>
  <c r="L34" i="11"/>
  <c r="L35" i="11"/>
  <c r="L43" i="11"/>
  <c r="L44" i="11"/>
  <c r="L45" i="11"/>
  <c r="L47" i="11"/>
  <c r="L50" i="11"/>
  <c r="L51" i="11"/>
  <c r="L52" i="11"/>
  <c r="L53" i="11"/>
  <c r="L54" i="11"/>
  <c r="L57" i="11"/>
  <c r="L58" i="11"/>
  <c r="L59" i="11"/>
  <c r="L60" i="11"/>
  <c r="L63" i="11"/>
  <c r="L64" i="11"/>
  <c r="L65" i="11"/>
  <c r="L66" i="11"/>
  <c r="L69" i="11"/>
  <c r="L70" i="11"/>
  <c r="L71" i="11"/>
  <c r="L72" i="11"/>
  <c r="L75" i="11"/>
  <c r="L76" i="11"/>
  <c r="L77" i="11"/>
  <c r="L78" i="11"/>
  <c r="L79" i="11"/>
  <c r="L82" i="11"/>
  <c r="L83" i="11"/>
  <c r="L84" i="11"/>
  <c r="L85" i="11"/>
  <c r="L86" i="11"/>
  <c r="L89" i="11"/>
  <c r="L90" i="11"/>
  <c r="L91" i="11"/>
  <c r="L92" i="11"/>
  <c r="L96" i="11"/>
  <c r="L97" i="11"/>
  <c r="L99" i="11"/>
  <c r="L100" i="11"/>
  <c r="L103" i="11"/>
  <c r="L104" i="11"/>
  <c r="L105" i="11"/>
  <c r="L106" i="11"/>
  <c r="L109" i="11"/>
  <c r="L110" i="11"/>
  <c r="L111" i="11"/>
  <c r="L112" i="11"/>
  <c r="L113" i="11"/>
  <c r="L116" i="11"/>
  <c r="L117" i="11"/>
  <c r="L118" i="11"/>
  <c r="L119" i="11"/>
  <c r="L120" i="11"/>
  <c r="L130" i="11"/>
  <c r="L131" i="11"/>
  <c r="L132" i="11"/>
  <c r="L133" i="11"/>
  <c r="L136" i="11"/>
  <c r="L137" i="11"/>
  <c r="L138" i="11"/>
  <c r="L139" i="11"/>
  <c r="L140" i="11"/>
  <c r="L141" i="11"/>
  <c r="L144" i="11"/>
  <c r="L145" i="11"/>
  <c r="L146" i="11"/>
  <c r="L147" i="11"/>
  <c r="L148" i="11"/>
  <c r="L149" i="11"/>
  <c r="L152" i="11"/>
  <c r="L153" i="11"/>
  <c r="L154" i="11"/>
  <c r="L155" i="11"/>
  <c r="L156" i="11"/>
  <c r="L159" i="11"/>
  <c r="L160" i="11"/>
  <c r="L161" i="11"/>
  <c r="L162" i="11"/>
  <c r="L163" i="11"/>
  <c r="L166" i="11"/>
  <c r="L167" i="11"/>
  <c r="L168" i="11"/>
  <c r="L171" i="11"/>
  <c r="L172" i="11"/>
  <c r="L173" i="11"/>
  <c r="L174" i="11"/>
  <c r="L175" i="11"/>
  <c r="L176" i="11"/>
  <c r="L177" i="11"/>
  <c r="L180" i="11"/>
  <c r="L181" i="11"/>
  <c r="L182" i="11"/>
  <c r="L183" i="11"/>
  <c r="L184" i="11"/>
  <c r="L187" i="11"/>
  <c r="L188" i="11"/>
  <c r="L189" i="11"/>
  <c r="L190" i="11"/>
  <c r="L191" i="11"/>
  <c r="L194" i="11"/>
  <c r="L195" i="11"/>
  <c r="L196" i="11"/>
  <c r="L197" i="11"/>
  <c r="L198" i="11"/>
  <c r="L201" i="11"/>
  <c r="L202" i="11"/>
  <c r="L203" i="11"/>
  <c r="L204" i="11"/>
  <c r="L207" i="11"/>
  <c r="L208" i="11"/>
  <c r="L209" i="11"/>
  <c r="L210" i="11"/>
  <c r="L211" i="11"/>
  <c r="L214" i="11"/>
  <c r="L215" i="11"/>
  <c r="L216" i="11"/>
  <c r="L217" i="11"/>
  <c r="L220" i="11"/>
  <c r="L221" i="11"/>
  <c r="L222" i="11"/>
  <c r="L223" i="11"/>
  <c r="L224" i="11"/>
  <c r="L227" i="11"/>
  <c r="L228" i="11"/>
  <c r="L229" i="11"/>
  <c r="L230" i="11"/>
  <c r="L231" i="11"/>
  <c r="L234" i="11"/>
  <c r="L235" i="11"/>
  <c r="L236" i="11"/>
  <c r="L237" i="11"/>
  <c r="L238" i="11"/>
  <c r="L241" i="11"/>
  <c r="L242" i="11"/>
  <c r="L243" i="11"/>
  <c r="L244" i="11"/>
  <c r="L245" i="11"/>
  <c r="L248" i="11"/>
  <c r="L249" i="11"/>
  <c r="L250" i="11"/>
  <c r="L251" i="11"/>
  <c r="L252" i="11"/>
  <c r="L255" i="11"/>
  <c r="L256" i="11"/>
  <c r="L257" i="11"/>
  <c r="L258" i="11"/>
  <c r="L261" i="11"/>
  <c r="L262" i="11"/>
  <c r="L263" i="11"/>
  <c r="L264" i="11"/>
  <c r="L265" i="11"/>
  <c r="L268" i="11"/>
  <c r="L269" i="11"/>
  <c r="L270" i="11"/>
  <c r="L271" i="11"/>
  <c r="L272" i="11"/>
  <c r="L275" i="11"/>
  <c r="L276" i="11"/>
  <c r="L277" i="11"/>
  <c r="L278" i="11"/>
  <c r="L281" i="11"/>
  <c r="L282" i="11"/>
  <c r="L283" i="11"/>
  <c r="L284" i="11"/>
  <c r="L285" i="11"/>
  <c r="L286" i="11"/>
  <c r="L287" i="11"/>
  <c r="L290" i="11"/>
  <c r="L291" i="11"/>
  <c r="L292" i="11"/>
  <c r="L293" i="11"/>
  <c r="L294" i="11"/>
  <c r="L297" i="11"/>
  <c r="L298" i="11"/>
  <c r="L299" i="11"/>
  <c r="L300" i="11"/>
  <c r="L301" i="11"/>
  <c r="L312" i="11"/>
  <c r="L313" i="11"/>
  <c r="L314" i="11"/>
  <c r="L315" i="11"/>
  <c r="L316" i="11"/>
  <c r="L326" i="11"/>
  <c r="L327" i="11"/>
  <c r="L328" i="11"/>
  <c r="L329" i="11"/>
  <c r="L330" i="11"/>
  <c r="L333" i="11"/>
  <c r="L334" i="11"/>
  <c r="L335" i="11"/>
  <c r="L336" i="11"/>
  <c r="L337" i="11"/>
  <c r="L340" i="11"/>
  <c r="L341" i="11"/>
  <c r="L342" i="11"/>
  <c r="L343" i="11"/>
  <c r="L344" i="11"/>
  <c r="L347" i="11"/>
  <c r="L348" i="11"/>
  <c r="L349" i="11"/>
  <c r="L350" i="11"/>
  <c r="L351" i="11"/>
  <c r="L354" i="11"/>
  <c r="L355" i="11"/>
  <c r="L356" i="11"/>
  <c r="L357" i="11"/>
  <c r="L358" i="11"/>
  <c r="F359" i="11"/>
  <c r="F225" i="11"/>
  <c r="F121" i="11"/>
  <c r="F150" i="11"/>
  <c r="A20" i="11"/>
  <c r="A21" i="11" s="1"/>
  <c r="A22" i="11" s="1"/>
  <c r="A23" i="11" s="1"/>
  <c r="A24" i="11" s="1"/>
  <c r="A25" i="11" s="1"/>
  <c r="A26" i="11" s="1"/>
  <c r="A29" i="11" s="1"/>
  <c r="A30" i="11" s="1"/>
  <c r="A31" i="11" s="1"/>
  <c r="A32" i="11" s="1"/>
  <c r="A33" i="11" s="1"/>
  <c r="A34" i="11" s="1"/>
  <c r="A35" i="11" s="1"/>
  <c r="F46" i="11"/>
  <c r="F114" i="11"/>
  <c r="F98" i="11"/>
  <c r="R8" i="11" s="1"/>
  <c r="L93" i="11"/>
  <c r="F73" i="11"/>
  <c r="F352" i="11"/>
  <c r="F345" i="11"/>
  <c r="F338" i="11"/>
  <c r="F331" i="11"/>
  <c r="F317" i="11"/>
  <c r="F302" i="11"/>
  <c r="F295" i="11"/>
  <c r="F279" i="11"/>
  <c r="F273" i="11"/>
  <c r="F266" i="11"/>
  <c r="F259" i="11"/>
  <c r="F253" i="11"/>
  <c r="F246" i="11"/>
  <c r="F239" i="11"/>
  <c r="F232" i="11"/>
  <c r="F218" i="11"/>
  <c r="F212" i="11"/>
  <c r="F205" i="11"/>
  <c r="F199" i="11"/>
  <c r="F192" i="11"/>
  <c r="F185" i="11"/>
  <c r="F178" i="11"/>
  <c r="F169" i="11"/>
  <c r="F164" i="11"/>
  <c r="F157" i="11"/>
  <c r="F87" i="11"/>
  <c r="F27" i="11"/>
  <c r="F80" i="11"/>
  <c r="F61" i="11"/>
  <c r="F36" i="11"/>
  <c r="F67" i="11"/>
  <c r="F55" i="11"/>
  <c r="F107" i="11"/>
  <c r="F142" i="11"/>
  <c r="F134" i="11"/>
  <c r="F18" i="11"/>
  <c r="F117" i="13"/>
  <c r="L116" i="13"/>
  <c r="L115" i="13"/>
  <c r="L114" i="13"/>
  <c r="L113" i="13"/>
  <c r="L112" i="13"/>
  <c r="L15" i="13"/>
  <c r="L16" i="13"/>
  <c r="L17" i="13"/>
  <c r="F18" i="13"/>
  <c r="A20" i="13"/>
  <c r="A21" i="13" s="1"/>
  <c r="A22" i="13" s="1"/>
  <c r="A23" i="13" s="1"/>
  <c r="A24" i="13" s="1"/>
  <c r="A25" i="13" s="1"/>
  <c r="A28" i="13"/>
  <c r="A29" i="13" s="1"/>
  <c r="A30" i="13" s="1"/>
  <c r="A31" i="13" s="1"/>
  <c r="A32" i="13" s="1"/>
  <c r="A35" i="13" s="1"/>
  <c r="A36" i="13" s="1"/>
  <c r="A37" i="13" s="1"/>
  <c r="A38" i="13" s="1"/>
  <c r="A39" i="13" s="1"/>
  <c r="A42" i="13" s="1"/>
  <c r="A43" i="13" s="1"/>
  <c r="A44" i="13" s="1"/>
  <c r="A45" i="13" s="1"/>
  <c r="A46" i="13" s="1"/>
  <c r="A47" i="13" s="1"/>
  <c r="A50" i="13" s="1"/>
  <c r="A51" i="13" s="1"/>
  <c r="A52" i="13" s="1"/>
  <c r="A53" i="13" s="1"/>
  <c r="A54" i="13" s="1"/>
  <c r="A57" i="13" s="1"/>
  <c r="A58" i="13" s="1"/>
  <c r="A59" i="13" s="1"/>
  <c r="A60" i="13" s="1"/>
  <c r="A63" i="13" s="1"/>
  <c r="A64" i="13" s="1"/>
  <c r="A65" i="13" s="1"/>
  <c r="A66" i="13" s="1"/>
  <c r="A67" i="13" s="1"/>
  <c r="A70" i="13" s="1"/>
  <c r="A71" i="13" s="1"/>
  <c r="A72" i="13" s="1"/>
  <c r="A73" i="13" s="1"/>
  <c r="A76" i="13" s="1"/>
  <c r="A77" i="13" s="1"/>
  <c r="A78" i="13" s="1"/>
  <c r="A79" i="13" s="1"/>
  <c r="A80" i="13" s="1"/>
  <c r="A83" i="13" s="1"/>
  <c r="A84" i="13" s="1"/>
  <c r="A85" i="13" s="1"/>
  <c r="A86" i="13" s="1"/>
  <c r="A87" i="13" s="1"/>
  <c r="A90" i="13" s="1"/>
  <c r="A91" i="13" s="1"/>
  <c r="A92" i="13" s="1"/>
  <c r="A93" i="13" s="1"/>
  <c r="A94" i="13" s="1"/>
  <c r="A95" i="13" s="1"/>
  <c r="A96" i="13" s="1"/>
  <c r="A99" i="13" s="1"/>
  <c r="A100" i="13" s="1"/>
  <c r="A101" i="13" s="1"/>
  <c r="A102" i="13" s="1"/>
  <c r="A105" i="13" s="1"/>
  <c r="A106" i="13" s="1"/>
  <c r="A107" i="13" s="1"/>
  <c r="A108" i="13" s="1"/>
  <c r="A109" i="13" s="1"/>
  <c r="L20" i="13"/>
  <c r="L21" i="13"/>
  <c r="L22" i="13"/>
  <c r="L23" i="13"/>
  <c r="L24" i="13"/>
  <c r="L25" i="13"/>
  <c r="F26" i="13"/>
  <c r="L28" i="13"/>
  <c r="L29" i="13"/>
  <c r="F30" i="13"/>
  <c r="F33" i="13" s="1"/>
  <c r="L31" i="13"/>
  <c r="L32" i="13"/>
  <c r="L35" i="13"/>
  <c r="L36" i="13"/>
  <c r="L37" i="13"/>
  <c r="L38" i="13"/>
  <c r="L39" i="13"/>
  <c r="F40" i="13"/>
  <c r="L42" i="13"/>
  <c r="L43" i="13"/>
  <c r="L44" i="13"/>
  <c r="L45" i="13"/>
  <c r="L46" i="13"/>
  <c r="L47" i="13"/>
  <c r="F48" i="13"/>
  <c r="L50" i="13"/>
  <c r="L51" i="13"/>
  <c r="L52" i="13"/>
  <c r="L53" i="13"/>
  <c r="L54" i="13"/>
  <c r="F55" i="13"/>
  <c r="L56" i="13"/>
  <c r="L57" i="13"/>
  <c r="L58" i="13"/>
  <c r="L59" i="13"/>
  <c r="L60" i="13"/>
  <c r="F61" i="13"/>
  <c r="L63" i="13"/>
  <c r="L64" i="13"/>
  <c r="L65" i="13"/>
  <c r="L66" i="13"/>
  <c r="L67" i="13"/>
  <c r="F68" i="13"/>
  <c r="L70" i="13"/>
  <c r="L71" i="13"/>
  <c r="L72" i="13"/>
  <c r="L73" i="13"/>
  <c r="F74" i="13"/>
  <c r="L76" i="13"/>
  <c r="L77" i="13"/>
  <c r="L78" i="13"/>
  <c r="L79" i="13"/>
  <c r="L80" i="13"/>
  <c r="F81" i="13"/>
  <c r="L83" i="13"/>
  <c r="L84" i="13"/>
  <c r="L85" i="13"/>
  <c r="L86" i="13"/>
  <c r="L87" i="13"/>
  <c r="F88" i="13"/>
  <c r="L90" i="13"/>
  <c r="L91" i="13"/>
  <c r="L92" i="13"/>
  <c r="L93" i="13"/>
  <c r="L94" i="13"/>
  <c r="L95" i="13"/>
  <c r="L96" i="13"/>
  <c r="F97" i="13"/>
  <c r="L99" i="13"/>
  <c r="L100" i="13"/>
  <c r="L101" i="13"/>
  <c r="L102" i="13"/>
  <c r="F103" i="13"/>
  <c r="L105" i="13"/>
  <c r="L106" i="13"/>
  <c r="L107" i="13"/>
  <c r="L108" i="13"/>
  <c r="L109" i="13"/>
  <c r="F110" i="13"/>
  <c r="L119" i="13"/>
  <c r="L120" i="13"/>
  <c r="L121" i="13"/>
  <c r="L122" i="13"/>
  <c r="L123" i="13"/>
  <c r="L124" i="13"/>
  <c r="L125" i="13"/>
  <c r="F126" i="13"/>
  <c r="L128" i="13"/>
  <c r="L129" i="13"/>
  <c r="L130" i="13"/>
  <c r="L131" i="13"/>
  <c r="L132" i="13"/>
  <c r="L133" i="13"/>
  <c r="L134" i="13"/>
  <c r="F135" i="13"/>
  <c r="L137" i="13"/>
  <c r="G143" i="13" s="1"/>
  <c r="L138" i="13"/>
  <c r="L139" i="13"/>
  <c r="L140" i="13"/>
  <c r="L141" i="13"/>
  <c r="L142" i="13"/>
  <c r="F143" i="13"/>
  <c r="L145" i="13"/>
  <c r="L146" i="13"/>
  <c r="L147" i="13"/>
  <c r="L148" i="13"/>
  <c r="L149" i="13"/>
  <c r="F150" i="13"/>
  <c r="L152" i="13"/>
  <c r="L153" i="13"/>
  <c r="L154" i="13"/>
  <c r="L155" i="13"/>
  <c r="L156" i="13"/>
  <c r="F157" i="13"/>
  <c r="L159" i="13"/>
  <c r="L160" i="13"/>
  <c r="L161" i="13"/>
  <c r="L162" i="13"/>
  <c r="L163" i="13"/>
  <c r="F164" i="13"/>
  <c r="L166" i="13"/>
  <c r="L167" i="13"/>
  <c r="L168" i="13"/>
  <c r="L169" i="13"/>
  <c r="L170" i="13"/>
  <c r="L171" i="13"/>
  <c r="F172" i="13"/>
  <c r="L174" i="13"/>
  <c r="L175" i="13"/>
  <c r="L176" i="13"/>
  <c r="L177" i="13"/>
  <c r="L178" i="13"/>
  <c r="F179" i="13"/>
  <c r="L181" i="13"/>
  <c r="L182" i="13"/>
  <c r="L183" i="13"/>
  <c r="L184" i="13"/>
  <c r="F185" i="13"/>
  <c r="L187" i="13"/>
  <c r="L188" i="13"/>
  <c r="L189" i="13"/>
  <c r="L190" i="13"/>
  <c r="L191" i="13"/>
  <c r="L192" i="13"/>
  <c r="L193" i="13"/>
  <c r="F194" i="13"/>
  <c r="L196" i="13"/>
  <c r="L197" i="13"/>
  <c r="L198" i="13"/>
  <c r="L199" i="13"/>
  <c r="L200" i="13"/>
  <c r="F201" i="13"/>
  <c r="L203" i="13"/>
  <c r="L204" i="13"/>
  <c r="L205" i="13"/>
  <c r="L206" i="13"/>
  <c r="L207" i="13"/>
  <c r="F208" i="13"/>
  <c r="L210" i="13"/>
  <c r="L211" i="13"/>
  <c r="L212" i="13"/>
  <c r="L213" i="13"/>
  <c r="L214" i="13"/>
  <c r="F215" i="13"/>
  <c r="L217" i="13"/>
  <c r="L218" i="13"/>
  <c r="L219" i="13"/>
  <c r="L220" i="13"/>
  <c r="L221" i="13"/>
  <c r="F222" i="13"/>
  <c r="L224" i="13"/>
  <c r="L225" i="13"/>
  <c r="L226" i="13"/>
  <c r="L227" i="13"/>
  <c r="F228" i="13"/>
  <c r="L230" i="13"/>
  <c r="L231" i="13"/>
  <c r="L232" i="13"/>
  <c r="L233" i="13"/>
  <c r="L234" i="13"/>
  <c r="F235" i="13"/>
  <c r="L237" i="13"/>
  <c r="L238" i="13"/>
  <c r="L239" i="13"/>
  <c r="L240" i="13"/>
  <c r="L241" i="13"/>
  <c r="F242" i="13"/>
  <c r="L244" i="13"/>
  <c r="L245" i="13"/>
  <c r="L246" i="13"/>
  <c r="L247" i="13"/>
  <c r="L248" i="13"/>
  <c r="F249" i="13"/>
  <c r="L251" i="13"/>
  <c r="L252" i="13"/>
  <c r="L253" i="13"/>
  <c r="L254" i="13"/>
  <c r="L255" i="13"/>
  <c r="F256" i="13"/>
  <c r="L258" i="13"/>
  <c r="L259" i="13"/>
  <c r="L260" i="13"/>
  <c r="L261" i="13"/>
  <c r="L262" i="13"/>
  <c r="F263" i="13"/>
  <c r="L265" i="13"/>
  <c r="L266" i="13"/>
  <c r="L267" i="13"/>
  <c r="L268" i="13"/>
  <c r="L269" i="13"/>
  <c r="F270" i="13"/>
  <c r="L272" i="13"/>
  <c r="G277" i="13" s="1"/>
  <c r="L273" i="13"/>
  <c r="L274" i="13"/>
  <c r="L275" i="13"/>
  <c r="L276" i="13"/>
  <c r="F277" i="13"/>
  <c r="L279" i="13"/>
  <c r="L280" i="13"/>
  <c r="L281" i="13"/>
  <c r="L282" i="13"/>
  <c r="L283" i="13"/>
  <c r="F284" i="13"/>
  <c r="L286" i="13"/>
  <c r="L287" i="13"/>
  <c r="L288" i="13"/>
  <c r="L289" i="13"/>
  <c r="F290" i="13"/>
  <c r="L292" i="13"/>
  <c r="L293" i="13"/>
  <c r="L294" i="13"/>
  <c r="L295" i="13"/>
  <c r="L296" i="13"/>
  <c r="F297" i="13"/>
  <c r="L299" i="13"/>
  <c r="L300" i="13"/>
  <c r="L301" i="13"/>
  <c r="L302" i="13"/>
  <c r="L303" i="13"/>
  <c r="F304" i="13"/>
  <c r="L306" i="13"/>
  <c r="L307" i="13"/>
  <c r="L308" i="13"/>
  <c r="L309" i="13"/>
  <c r="L310" i="13"/>
  <c r="F311" i="13"/>
  <c r="L313" i="13"/>
  <c r="L314" i="13"/>
  <c r="L315" i="13"/>
  <c r="L316" i="13"/>
  <c r="L317" i="13"/>
  <c r="L318" i="13"/>
  <c r="F319" i="13"/>
  <c r="L321" i="13"/>
  <c r="L322" i="13"/>
  <c r="L323" i="13"/>
  <c r="L324" i="13"/>
  <c r="L325" i="13"/>
  <c r="F326" i="13"/>
  <c r="L328" i="13"/>
  <c r="L329" i="13"/>
  <c r="L330" i="13"/>
  <c r="L331" i="13"/>
  <c r="L332" i="13"/>
  <c r="L333" i="13"/>
  <c r="L334" i="13"/>
  <c r="F335" i="13"/>
  <c r="L337" i="13"/>
  <c r="L338" i="13"/>
  <c r="L339" i="13"/>
  <c r="L340" i="13"/>
  <c r="L341" i="13"/>
  <c r="F342" i="13"/>
  <c r="L344" i="13"/>
  <c r="L345" i="13"/>
  <c r="L346" i="13"/>
  <c r="L347" i="13"/>
  <c r="L348" i="13"/>
  <c r="F349" i="13"/>
  <c r="L351" i="13"/>
  <c r="L352" i="13"/>
  <c r="L353" i="13"/>
  <c r="L354" i="13"/>
  <c r="L355" i="13"/>
  <c r="F356" i="13"/>
  <c r="L358" i="13"/>
  <c r="L359" i="13"/>
  <c r="L360" i="13"/>
  <c r="L361" i="13"/>
  <c r="L362" i="13"/>
  <c r="L363" i="13"/>
  <c r="F364" i="13"/>
  <c r="L366" i="13"/>
  <c r="L367" i="13"/>
  <c r="L368" i="13"/>
  <c r="L369" i="13"/>
  <c r="L370" i="13"/>
  <c r="F371" i="13"/>
  <c r="L373" i="13"/>
  <c r="L374" i="13"/>
  <c r="G378" i="13" s="1"/>
  <c r="L375" i="13"/>
  <c r="L376" i="13"/>
  <c r="L377" i="13"/>
  <c r="F378" i="13"/>
  <c r="L380" i="13"/>
  <c r="L381" i="13"/>
  <c r="L382" i="13"/>
  <c r="L383" i="13"/>
  <c r="L384" i="13"/>
  <c r="F385" i="13"/>
  <c r="L387" i="13"/>
  <c r="L388" i="13"/>
  <c r="L389" i="13"/>
  <c r="L390" i="13"/>
  <c r="L391" i="13"/>
  <c r="F392" i="13"/>
  <c r="L394" i="13"/>
  <c r="L395" i="13"/>
  <c r="L396" i="13"/>
  <c r="L397" i="13"/>
  <c r="L398" i="13"/>
  <c r="F399" i="13"/>
  <c r="L15" i="2"/>
  <c r="M15" i="2"/>
  <c r="L16" i="2"/>
  <c r="M16" i="2"/>
  <c r="A17" i="2"/>
  <c r="A20" i="2" s="1"/>
  <c r="A21" i="2" s="1"/>
  <c r="A22" i="2" s="1"/>
  <c r="A23" i="2" s="1"/>
  <c r="A24" i="2" s="1"/>
  <c r="A25" i="2" s="1"/>
  <c r="A28" i="2" s="1"/>
  <c r="A29" i="2" s="1"/>
  <c r="A30" i="2" s="1"/>
  <c r="A31" i="2" s="1"/>
  <c r="A32" i="2" s="1"/>
  <c r="A35" i="2" s="1"/>
  <c r="A36" i="2" s="1"/>
  <c r="A37" i="2" s="1"/>
  <c r="A38" i="2" s="1"/>
  <c r="A39" i="2" s="1"/>
  <c r="A42" i="2" s="1"/>
  <c r="A43" i="2" s="1"/>
  <c r="A44" i="2" s="1"/>
  <c r="A45" i="2" s="1"/>
  <c r="A46" i="2" s="1"/>
  <c r="A49" i="2" s="1"/>
  <c r="A50" i="2" s="1"/>
  <c r="A51" i="2" s="1"/>
  <c r="A52" i="2" s="1"/>
  <c r="A53" i="2" s="1"/>
  <c r="A56" i="2" s="1"/>
  <c r="A57" i="2" s="1"/>
  <c r="A58" i="2" s="1"/>
  <c r="A59" i="2" s="1"/>
  <c r="A60" i="2" s="1"/>
  <c r="L17" i="2"/>
  <c r="M17" i="2"/>
  <c r="F18" i="2"/>
  <c r="L20" i="2"/>
  <c r="M20" i="2"/>
  <c r="L21" i="2"/>
  <c r="M21" i="2"/>
  <c r="L22" i="2"/>
  <c r="M22" i="2"/>
  <c r="L23" i="2"/>
  <c r="M23" i="2"/>
  <c r="L24" i="2"/>
  <c r="M24" i="2"/>
  <c r="L25" i="2"/>
  <c r="M25" i="2"/>
  <c r="F26" i="2"/>
  <c r="O26" i="2"/>
  <c r="L28" i="2"/>
  <c r="L29" i="2"/>
  <c r="L30" i="2"/>
  <c r="M30" i="2"/>
  <c r="L31" i="2"/>
  <c r="L32" i="2"/>
  <c r="F33" i="2"/>
  <c r="O33" i="2"/>
  <c r="L35" i="2"/>
  <c r="L36" i="2"/>
  <c r="L37" i="2"/>
  <c r="L38" i="2"/>
  <c r="L39" i="2"/>
  <c r="F40" i="2"/>
  <c r="O40" i="2"/>
  <c r="L42" i="2"/>
  <c r="L43" i="2"/>
  <c r="L44" i="2"/>
  <c r="L45" i="2"/>
  <c r="L46" i="2"/>
  <c r="F47" i="2"/>
  <c r="O47" i="2"/>
  <c r="L49" i="2"/>
  <c r="L50" i="2"/>
  <c r="L51" i="2"/>
  <c r="L52" i="2"/>
  <c r="L53" i="2"/>
  <c r="F54" i="2"/>
  <c r="O54" i="2"/>
  <c r="L56" i="2"/>
  <c r="L57" i="2"/>
  <c r="L58" i="2"/>
  <c r="L59" i="2"/>
  <c r="L60" i="2"/>
  <c r="F61" i="2"/>
  <c r="O61" i="2"/>
  <c r="L63" i="2"/>
  <c r="A64" i="2"/>
  <c r="A65" i="2" s="1"/>
  <c r="A66" i="2" s="1"/>
  <c r="A67" i="2" s="1"/>
  <c r="A70" i="2" s="1"/>
  <c r="A71" i="2" s="1"/>
  <c r="A72" i="2" s="1"/>
  <c r="A73" i="2" s="1"/>
  <c r="A74" i="2" s="1"/>
  <c r="A77" i="2" s="1"/>
  <c r="A78" i="2" s="1"/>
  <c r="A79" i="2" s="1"/>
  <c r="A80" i="2" s="1"/>
  <c r="A81" i="2" s="1"/>
  <c r="A84" i="2" s="1"/>
  <c r="A85" i="2" s="1"/>
  <c r="A86" i="2" s="1"/>
  <c r="A87" i="2" s="1"/>
  <c r="A88" i="2" s="1"/>
  <c r="A91" i="2" s="1"/>
  <c r="A92" i="2" s="1"/>
  <c r="A93" i="2" s="1"/>
  <c r="A94" i="2" s="1"/>
  <c r="A97" i="2" s="1"/>
  <c r="A98" i="2" s="1"/>
  <c r="L64" i="2"/>
  <c r="L65" i="2"/>
  <c r="L66" i="2"/>
  <c r="L67" i="2"/>
  <c r="F68" i="2"/>
  <c r="O68" i="2"/>
  <c r="L70" i="2"/>
  <c r="L71" i="2"/>
  <c r="L72" i="2"/>
  <c r="L73" i="2"/>
  <c r="L74" i="2"/>
  <c r="F75" i="2"/>
  <c r="L77" i="2"/>
  <c r="L78" i="2"/>
  <c r="L79" i="2"/>
  <c r="L80" i="2"/>
  <c r="L81" i="2"/>
  <c r="F82" i="2"/>
  <c r="O82" i="2"/>
  <c r="L84" i="2"/>
  <c r="L85" i="2"/>
  <c r="L86" i="2"/>
  <c r="L87" i="2"/>
  <c r="L88" i="2"/>
  <c r="F89" i="2"/>
  <c r="L91" i="2"/>
  <c r="L92" i="2"/>
  <c r="L93" i="2"/>
  <c r="L94" i="2"/>
  <c r="F95" i="2"/>
  <c r="L97" i="2"/>
  <c r="L98" i="2"/>
  <c r="L99" i="2"/>
  <c r="L100" i="2"/>
  <c r="L101" i="2"/>
  <c r="L102" i="2"/>
  <c r="L103" i="2"/>
  <c r="F104" i="2"/>
  <c r="O104" i="2"/>
  <c r="L106" i="2"/>
  <c r="L107" i="2"/>
  <c r="L108" i="2"/>
  <c r="L109" i="2"/>
  <c r="L110" i="2"/>
  <c r="L111" i="2"/>
  <c r="F112" i="2"/>
  <c r="L114" i="2"/>
  <c r="L115" i="2"/>
  <c r="L116" i="2"/>
  <c r="L117" i="2"/>
  <c r="F118" i="2"/>
  <c r="L120" i="2"/>
  <c r="L121" i="2"/>
  <c r="L122" i="2"/>
  <c r="L123" i="2"/>
  <c r="L124" i="2"/>
  <c r="L125" i="2"/>
  <c r="F126" i="2"/>
  <c r="O126" i="2"/>
  <c r="L128" i="2"/>
  <c r="L129" i="2"/>
  <c r="L130" i="2"/>
  <c r="L131" i="2"/>
  <c r="L132" i="2"/>
  <c r="L133" i="2"/>
  <c r="F134" i="2"/>
  <c r="O134" i="2"/>
  <c r="L136" i="2"/>
  <c r="L137" i="2"/>
  <c r="L138" i="2"/>
  <c r="L139" i="2"/>
  <c r="L140" i="2"/>
  <c r="F141" i="2"/>
  <c r="O141" i="2"/>
  <c r="L143" i="2"/>
  <c r="L144" i="2"/>
  <c r="L145" i="2"/>
  <c r="L146" i="2"/>
  <c r="F147" i="2"/>
  <c r="L149" i="2"/>
  <c r="L150" i="2"/>
  <c r="L151" i="2"/>
  <c r="L152" i="2"/>
  <c r="F153" i="2"/>
  <c r="O153" i="2"/>
  <c r="L155" i="2"/>
  <c r="L156" i="2"/>
  <c r="L157" i="2"/>
  <c r="F158" i="2"/>
  <c r="L160" i="2"/>
  <c r="L161" i="2"/>
  <c r="L162" i="2"/>
  <c r="L163" i="2"/>
  <c r="L164" i="2"/>
  <c r="F165" i="2"/>
  <c r="O165" i="2"/>
  <c r="L166" i="2"/>
  <c r="L167" i="2"/>
  <c r="L168" i="2"/>
  <c r="L169" i="2"/>
  <c r="L170" i="2"/>
  <c r="L171" i="2"/>
  <c r="L172" i="2"/>
  <c r="L173" i="2"/>
  <c r="F174" i="2"/>
  <c r="O174" i="2"/>
  <c r="L176" i="2"/>
  <c r="L177" i="2"/>
  <c r="L178" i="2"/>
  <c r="L179" i="2"/>
  <c r="L180" i="2"/>
  <c r="L181" i="2"/>
  <c r="F182" i="2"/>
  <c r="O182" i="2"/>
  <c r="L184" i="2"/>
  <c r="L185" i="2"/>
  <c r="L186" i="2"/>
  <c r="L187" i="2"/>
  <c r="L188" i="2"/>
  <c r="F189" i="2"/>
  <c r="O189" i="2"/>
  <c r="L191" i="2"/>
  <c r="L192" i="2"/>
  <c r="L193" i="2"/>
  <c r="L194" i="2"/>
  <c r="L195" i="2"/>
  <c r="F196" i="2"/>
  <c r="O196" i="2"/>
  <c r="L198" i="2"/>
  <c r="L199" i="2"/>
  <c r="L200" i="2"/>
  <c r="L201" i="2"/>
  <c r="L202" i="2"/>
  <c r="F203" i="2"/>
  <c r="O203" i="2"/>
  <c r="L205" i="2"/>
  <c r="L206" i="2"/>
  <c r="L207" i="2"/>
  <c r="L208" i="2"/>
  <c r="F209" i="2"/>
  <c r="O209" i="2"/>
  <c r="L211" i="2"/>
  <c r="L212" i="2"/>
  <c r="L213" i="2"/>
  <c r="L214" i="2"/>
  <c r="L215" i="2"/>
  <c r="F216" i="2"/>
  <c r="L218" i="2"/>
  <c r="L219" i="2"/>
  <c r="L220" i="2"/>
  <c r="L221" i="2"/>
  <c r="L222" i="2"/>
  <c r="L223" i="2"/>
  <c r="F224" i="2"/>
  <c r="O224" i="2"/>
  <c r="L226" i="2"/>
  <c r="L227" i="2"/>
  <c r="L228" i="2"/>
  <c r="L229" i="2"/>
  <c r="F230" i="2"/>
  <c r="L232" i="2"/>
  <c r="L233" i="2"/>
  <c r="L234" i="2"/>
  <c r="L235" i="2"/>
  <c r="L236" i="2"/>
  <c r="F237" i="2"/>
  <c r="L239" i="2"/>
  <c r="L240" i="2"/>
  <c r="L241" i="2"/>
  <c r="L242" i="2"/>
  <c r="L243" i="2"/>
  <c r="F244" i="2"/>
  <c r="O244" i="2"/>
  <c r="L246" i="2"/>
  <c r="L247" i="2"/>
  <c r="L248" i="2"/>
  <c r="L249" i="2"/>
  <c r="L250" i="2"/>
  <c r="L251" i="2"/>
  <c r="F252" i="2"/>
  <c r="O252" i="2"/>
  <c r="L254" i="2"/>
  <c r="L255" i="2"/>
  <c r="L256" i="2"/>
  <c r="L257" i="2"/>
  <c r="L258" i="2"/>
  <c r="F259" i="2"/>
  <c r="O259" i="2"/>
  <c r="L261" i="2"/>
  <c r="L262" i="2"/>
  <c r="L263" i="2"/>
  <c r="L264" i="2"/>
  <c r="F265" i="2"/>
  <c r="O265" i="2"/>
  <c r="L267" i="2"/>
  <c r="L268" i="2"/>
  <c r="L269" i="2"/>
  <c r="G271" i="2" s="1"/>
  <c r="M271" i="2" s="1"/>
  <c r="L270" i="2"/>
  <c r="F271" i="2"/>
  <c r="O271" i="2"/>
  <c r="L273" i="2"/>
  <c r="L274" i="2"/>
  <c r="L275" i="2"/>
  <c r="L276" i="2"/>
  <c r="L277" i="2"/>
  <c r="L278" i="2"/>
  <c r="F279" i="2"/>
  <c r="O279" i="2"/>
  <c r="L281" i="2"/>
  <c r="L282" i="2"/>
  <c r="L283" i="2"/>
  <c r="L284" i="2"/>
  <c r="L285" i="2"/>
  <c r="F286" i="2"/>
  <c r="O286" i="2"/>
  <c r="L288" i="2"/>
  <c r="L289" i="2"/>
  <c r="L290" i="2"/>
  <c r="L291" i="2"/>
  <c r="L292" i="2"/>
  <c r="F293" i="2"/>
  <c r="O293" i="2"/>
  <c r="L295" i="2"/>
  <c r="L296" i="2"/>
  <c r="L297" i="2"/>
  <c r="L298" i="2"/>
  <c r="L299" i="2"/>
  <c r="L300" i="2"/>
  <c r="F301" i="2"/>
  <c r="O301" i="2"/>
  <c r="L303" i="2"/>
  <c r="L304" i="2"/>
  <c r="L305" i="2"/>
  <c r="L306" i="2"/>
  <c r="L307" i="2"/>
  <c r="F308" i="2"/>
  <c r="O308" i="2"/>
  <c r="L310" i="2"/>
  <c r="L311" i="2"/>
  <c r="L312" i="2"/>
  <c r="L313" i="2"/>
  <c r="L314" i="2"/>
  <c r="L315" i="2"/>
  <c r="F316" i="2"/>
  <c r="O316" i="2"/>
  <c r="L318" i="2"/>
  <c r="L319" i="2"/>
  <c r="L320" i="2"/>
  <c r="L321" i="2"/>
  <c r="F322" i="2"/>
  <c r="O322" i="2"/>
  <c r="L324" i="2"/>
  <c r="L325" i="2"/>
  <c r="L326" i="2"/>
  <c r="L327" i="2"/>
  <c r="L328" i="2"/>
  <c r="L329" i="2"/>
  <c r="F330" i="2"/>
  <c r="O330" i="2"/>
  <c r="L332" i="2"/>
  <c r="L333" i="2"/>
  <c r="L334" i="2"/>
  <c r="L335" i="2"/>
  <c r="F336" i="2"/>
  <c r="O336" i="2"/>
  <c r="L338" i="2"/>
  <c r="L339" i="2"/>
  <c r="L340" i="2"/>
  <c r="L341" i="2"/>
  <c r="L342" i="2"/>
  <c r="F343" i="2"/>
  <c r="O343" i="2"/>
  <c r="L345" i="2"/>
  <c r="L346" i="2"/>
  <c r="L347" i="2"/>
  <c r="L348" i="2"/>
  <c r="F349" i="2"/>
  <c r="L351" i="2"/>
  <c r="L352" i="2"/>
  <c r="L353" i="2"/>
  <c r="L354" i="2"/>
  <c r="L355" i="2"/>
  <c r="F356" i="2"/>
  <c r="O356" i="2"/>
  <c r="L358" i="2"/>
  <c r="L359" i="2"/>
  <c r="L360" i="2"/>
  <c r="L361" i="2"/>
  <c r="L362" i="2"/>
  <c r="F363" i="2"/>
  <c r="O363" i="2"/>
  <c r="L365" i="2"/>
  <c r="L366" i="2"/>
  <c r="L367" i="2"/>
  <c r="L368" i="2"/>
  <c r="L369" i="2"/>
  <c r="F370" i="2"/>
  <c r="L372" i="2"/>
  <c r="L373" i="2"/>
  <c r="L374" i="2"/>
  <c r="L375" i="2"/>
  <c r="L376" i="2"/>
  <c r="F377" i="2"/>
  <c r="O377" i="2"/>
  <c r="L379" i="2"/>
  <c r="L380" i="2"/>
  <c r="L381" i="2"/>
  <c r="L382" i="2"/>
  <c r="L383" i="2"/>
  <c r="F384" i="2"/>
  <c r="L386" i="2"/>
  <c r="L387" i="2"/>
  <c r="L388" i="2"/>
  <c r="L389" i="2"/>
  <c r="L390" i="2"/>
  <c r="F391" i="2"/>
  <c r="L393" i="2"/>
  <c r="L394" i="2"/>
  <c r="L395" i="2"/>
  <c r="L396" i="2"/>
  <c r="L397" i="2"/>
  <c r="F398" i="2"/>
  <c r="L400" i="2"/>
  <c r="L401" i="2"/>
  <c r="L402" i="2"/>
  <c r="L403" i="2"/>
  <c r="L404" i="2"/>
  <c r="F405" i="2"/>
  <c r="O405" i="2"/>
  <c r="L407" i="2"/>
  <c r="L408" i="2"/>
  <c r="L409" i="2"/>
  <c r="L410" i="2"/>
  <c r="L411" i="2"/>
  <c r="F412" i="2"/>
  <c r="O412" i="2"/>
  <c r="L414" i="2"/>
  <c r="L415" i="2"/>
  <c r="L416" i="2"/>
  <c r="L417" i="2"/>
  <c r="L418" i="2"/>
  <c r="F419" i="2"/>
  <c r="O419" i="2"/>
  <c r="L421" i="2"/>
  <c r="L422" i="2"/>
  <c r="L423" i="2"/>
  <c r="L424" i="2"/>
  <c r="L425" i="2"/>
  <c r="F426" i="2"/>
  <c r="O426" i="2"/>
  <c r="L428" i="2"/>
  <c r="L429" i="2"/>
  <c r="L430" i="2"/>
  <c r="L431" i="2"/>
  <c r="L432" i="2"/>
  <c r="F433" i="2"/>
  <c r="L435" i="2"/>
  <c r="L436" i="2"/>
  <c r="L437" i="2"/>
  <c r="L438" i="2"/>
  <c r="L439" i="2"/>
  <c r="F440" i="2"/>
  <c r="O440" i="2"/>
  <c r="L442" i="2"/>
  <c r="L443" i="2"/>
  <c r="L444" i="2"/>
  <c r="L445" i="2"/>
  <c r="L446" i="2"/>
  <c r="F447" i="2"/>
  <c r="O447" i="2"/>
  <c r="L449" i="2"/>
  <c r="L450" i="2"/>
  <c r="L451" i="2"/>
  <c r="L452" i="2"/>
  <c r="L453" i="2"/>
  <c r="F454" i="2"/>
  <c r="O454" i="2"/>
  <c r="L456" i="2"/>
  <c r="L457" i="2"/>
  <c r="L458" i="2"/>
  <c r="L459" i="2"/>
  <c r="L460" i="2"/>
  <c r="F461" i="2"/>
  <c r="O461" i="2"/>
  <c r="L463" i="2"/>
  <c r="L464" i="2"/>
  <c r="L465" i="2"/>
  <c r="L466" i="2"/>
  <c r="L467" i="2"/>
  <c r="F468" i="2"/>
  <c r="O468" i="2"/>
  <c r="L470" i="2"/>
  <c r="L471" i="2"/>
  <c r="L472" i="2"/>
  <c r="L473" i="2"/>
  <c r="L474" i="2"/>
  <c r="F475" i="2"/>
  <c r="O475" i="2"/>
  <c r="L477" i="2"/>
  <c r="L478" i="2"/>
  <c r="L479" i="2"/>
  <c r="L480" i="2"/>
  <c r="L481" i="2"/>
  <c r="F482" i="2"/>
  <c r="O482" i="2"/>
  <c r="L484" i="2"/>
  <c r="L485" i="2"/>
  <c r="L486" i="2"/>
  <c r="L487" i="2"/>
  <c r="L488" i="2"/>
  <c r="F489" i="2"/>
  <c r="O489" i="2"/>
  <c r="L491" i="2"/>
  <c r="L492" i="2"/>
  <c r="L493" i="2"/>
  <c r="L494" i="2"/>
  <c r="L495" i="2"/>
  <c r="F496" i="2"/>
  <c r="O496" i="2"/>
  <c r="L498" i="2"/>
  <c r="L499" i="2"/>
  <c r="L500" i="2"/>
  <c r="L501" i="2"/>
  <c r="L502" i="2"/>
  <c r="F503" i="2"/>
  <c r="O503" i="2"/>
  <c r="L505" i="2"/>
  <c r="L506" i="2"/>
  <c r="L507" i="2"/>
  <c r="L508" i="2"/>
  <c r="L509" i="2"/>
  <c r="F510" i="2"/>
  <c r="L510" i="2"/>
  <c r="O510" i="2"/>
  <c r="M511" i="2"/>
  <c r="N511" i="2"/>
  <c r="O511" i="2"/>
  <c r="P511" i="2"/>
  <c r="M512" i="2"/>
  <c r="A112" i="13"/>
  <c r="A113" i="13" s="1"/>
  <c r="A114" i="13" s="1"/>
  <c r="A115" i="13" s="1"/>
  <c r="A116" i="13" s="1"/>
  <c r="A119" i="13"/>
  <c r="A120" i="13" s="1"/>
  <c r="A121" i="13" s="1"/>
  <c r="A122" i="13" s="1"/>
  <c r="A123" i="13" s="1"/>
  <c r="A124" i="13" s="1"/>
  <c r="A125" i="13" s="1"/>
  <c r="A128" i="13" s="1"/>
  <c r="A129" i="13" s="1"/>
  <c r="A130" i="13" s="1"/>
  <c r="A131" i="13" s="1"/>
  <c r="A132" i="13" s="1"/>
  <c r="F288" i="11"/>
  <c r="G371" i="13" l="1"/>
  <c r="G263" i="13"/>
  <c r="G164" i="13"/>
  <c r="G265" i="2"/>
  <c r="M265" i="2" s="1"/>
  <c r="G336" i="2"/>
  <c r="M336" i="2" s="1"/>
  <c r="G18" i="2"/>
  <c r="D401" i="13"/>
  <c r="G356" i="13"/>
  <c r="G215" i="13"/>
  <c r="G110" i="13"/>
  <c r="G293" i="2"/>
  <c r="L293" i="2" s="1"/>
  <c r="G249" i="13"/>
  <c r="G48" i="13"/>
  <c r="G304" i="13"/>
  <c r="G384" i="2"/>
  <c r="G297" i="13"/>
  <c r="G256" i="13"/>
  <c r="G426" i="2"/>
  <c r="M384" i="2"/>
  <c r="G370" i="2"/>
  <c r="M370" i="2" s="1"/>
  <c r="L265" i="2"/>
  <c r="G118" i="2"/>
  <c r="L118" i="2" s="1"/>
  <c r="F511" i="2"/>
  <c r="J525" i="2" s="1"/>
  <c r="G392" i="13"/>
  <c r="G335" i="13"/>
  <c r="G326" i="13"/>
  <c r="G290" i="13"/>
  <c r="G242" i="13"/>
  <c r="G185" i="13"/>
  <c r="G179" i="13"/>
  <c r="G172" i="13"/>
  <c r="G157" i="13"/>
  <c r="G135" i="13"/>
  <c r="G126" i="13"/>
  <c r="M87" i="13"/>
  <c r="M88" i="13" s="1"/>
  <c r="G74" i="13"/>
  <c r="G68" i="13"/>
  <c r="G55" i="13"/>
  <c r="G117" i="13"/>
  <c r="N87" i="13"/>
  <c r="N88" i="13" s="1"/>
  <c r="G503" i="2"/>
  <c r="G475" i="2"/>
  <c r="G447" i="2"/>
  <c r="G363" i="2"/>
  <c r="M363" i="2" s="1"/>
  <c r="G349" i="2"/>
  <c r="M349" i="2" s="1"/>
  <c r="L336" i="2"/>
  <c r="G308" i="2"/>
  <c r="M308" i="2" s="1"/>
  <c r="G252" i="2"/>
  <c r="L252" i="2" s="1"/>
  <c r="G224" i="2"/>
  <c r="M224" i="2" s="1"/>
  <c r="G203" i="2"/>
  <c r="M203" i="2" s="1"/>
  <c r="G182" i="2"/>
  <c r="G47" i="2"/>
  <c r="G399" i="13"/>
  <c r="G385" i="13"/>
  <c r="G364" i="13"/>
  <c r="G349" i="13"/>
  <c r="G319" i="13"/>
  <c r="G311" i="13"/>
  <c r="G284" i="13"/>
  <c r="G270" i="13"/>
  <c r="G235" i="13"/>
  <c r="G228" i="13"/>
  <c r="G222" i="13"/>
  <c r="G208" i="13"/>
  <c r="G201" i="13"/>
  <c r="G150" i="13"/>
  <c r="G103" i="13"/>
  <c r="G97" i="13"/>
  <c r="G88" i="13"/>
  <c r="G81" i="13"/>
  <c r="G61" i="13"/>
  <c r="G40" i="13"/>
  <c r="G26" i="13"/>
  <c r="G18" i="13"/>
  <c r="N9" i="11"/>
  <c r="R9" i="11"/>
  <c r="R5" i="11" s="1"/>
  <c r="G302" i="11"/>
  <c r="F94" i="11"/>
  <c r="G359" i="11"/>
  <c r="G266" i="11"/>
  <c r="G253" i="11"/>
  <c r="G246" i="11"/>
  <c r="G225" i="11"/>
  <c r="G212" i="11"/>
  <c r="G205" i="11"/>
  <c r="G192" i="11"/>
  <c r="G178" i="11"/>
  <c r="G157" i="11"/>
  <c r="G121" i="11"/>
  <c r="G114" i="11"/>
  <c r="G87" i="11"/>
  <c r="N10" i="11"/>
  <c r="A38" i="11"/>
  <c r="G18" i="11"/>
  <c r="M426" i="2"/>
  <c r="L426" i="2"/>
  <c r="M18" i="2"/>
  <c r="L18" i="2"/>
  <c r="G301" i="2"/>
  <c r="M301" i="2" s="1"/>
  <c r="G279" i="2"/>
  <c r="M279" i="2" s="1"/>
  <c r="G147" i="2"/>
  <c r="M147" i="2" s="1"/>
  <c r="G126" i="2"/>
  <c r="M126" i="2" s="1"/>
  <c r="G317" i="11"/>
  <c r="G510" i="2"/>
  <c r="M510" i="2" s="1"/>
  <c r="G482" i="2"/>
  <c r="M482" i="2" s="1"/>
  <c r="G454" i="2"/>
  <c r="L454" i="2" s="1"/>
  <c r="G419" i="2"/>
  <c r="M419" i="2" s="1"/>
  <c r="G398" i="2"/>
  <c r="M398" i="2" s="1"/>
  <c r="G322" i="2"/>
  <c r="M322" i="2" s="1"/>
  <c r="G216" i="2"/>
  <c r="M216" i="2" s="1"/>
  <c r="G174" i="2"/>
  <c r="L174" i="2" s="1"/>
  <c r="L147" i="2"/>
  <c r="G104" i="2"/>
  <c r="L182" i="2"/>
  <c r="G342" i="13"/>
  <c r="G331" i="11"/>
  <c r="G273" i="11"/>
  <c r="G412" i="2"/>
  <c r="M412" i="2" s="1"/>
  <c r="G237" i="2"/>
  <c r="L237" i="2" s="1"/>
  <c r="G61" i="2"/>
  <c r="G496" i="2"/>
  <c r="M496" i="2" s="1"/>
  <c r="G468" i="2"/>
  <c r="M468" i="2" s="1"/>
  <c r="G440" i="2"/>
  <c r="M440" i="2" s="1"/>
  <c r="G286" i="2"/>
  <c r="M286" i="2" s="1"/>
  <c r="G158" i="2"/>
  <c r="L158" i="2" s="1"/>
  <c r="G112" i="2"/>
  <c r="M112" i="2" s="1"/>
  <c r="G95" i="2"/>
  <c r="M95" i="2" s="1"/>
  <c r="G33" i="2"/>
  <c r="L33" i="2" s="1"/>
  <c r="L30" i="13"/>
  <c r="G33" i="13" s="1"/>
  <c r="G94" i="11"/>
  <c r="G80" i="11"/>
  <c r="G67" i="11"/>
  <c r="G61" i="11"/>
  <c r="G55" i="11"/>
  <c r="G345" i="11"/>
  <c r="G232" i="11"/>
  <c r="G164" i="11"/>
  <c r="G259" i="11"/>
  <c r="G36" i="11"/>
  <c r="G150" i="11"/>
  <c r="G352" i="11"/>
  <c r="G239" i="11"/>
  <c r="G185" i="11"/>
  <c r="G169" i="11"/>
  <c r="G134" i="11"/>
  <c r="G338" i="11"/>
  <c r="G295" i="11"/>
  <c r="G288" i="11"/>
  <c r="G107" i="11"/>
  <c r="G279" i="11"/>
  <c r="G142" i="11"/>
  <c r="G27" i="11"/>
  <c r="G218" i="11"/>
  <c r="G199" i="11"/>
  <c r="G73" i="11"/>
  <c r="M454" i="2"/>
  <c r="A134" i="13"/>
  <c r="A137" i="13" s="1"/>
  <c r="A138" i="13" s="1"/>
  <c r="A139" i="13" s="1"/>
  <c r="A140" i="13" s="1"/>
  <c r="A141" i="13" s="1"/>
  <c r="A142" i="13" s="1"/>
  <c r="A145" i="13" s="1"/>
  <c r="A146" i="13" s="1"/>
  <c r="A147" i="13" s="1"/>
  <c r="A148" i="13" s="1"/>
  <c r="A149" i="13" s="1"/>
  <c r="A152" i="13" s="1"/>
  <c r="A153" i="13" s="1"/>
  <c r="A154" i="13" s="1"/>
  <c r="A155" i="13" s="1"/>
  <c r="A156" i="13" s="1"/>
  <c r="A159" i="13" s="1"/>
  <c r="A160" i="13" s="1"/>
  <c r="A161" i="13" s="1"/>
  <c r="A162" i="13" s="1"/>
  <c r="A163" i="13" s="1"/>
  <c r="A166" i="13" s="1"/>
  <c r="A167" i="13" s="1"/>
  <c r="A168" i="13" s="1"/>
  <c r="A169" i="13" s="1"/>
  <c r="A170" i="13" s="1"/>
  <c r="A171" i="13" s="1"/>
  <c r="A174" i="13" s="1"/>
  <c r="A175" i="13" s="1"/>
  <c r="A176" i="13" s="1"/>
  <c r="A177" i="13" s="1"/>
  <c r="A178" i="13" s="1"/>
  <c r="A181" i="13" s="1"/>
  <c r="A182" i="13" s="1"/>
  <c r="A183" i="13" s="1"/>
  <c r="A184" i="13" s="1"/>
  <c r="A187" i="13" s="1"/>
  <c r="A188" i="13" s="1"/>
  <c r="A189" i="13" s="1"/>
  <c r="A133" i="13"/>
  <c r="M503" i="2"/>
  <c r="L503" i="2"/>
  <c r="M475" i="2"/>
  <c r="L475" i="2"/>
  <c r="M447" i="2"/>
  <c r="L447" i="2"/>
  <c r="L440" i="2"/>
  <c r="G189" i="2"/>
  <c r="A101" i="2"/>
  <c r="A102" i="2" s="1"/>
  <c r="A103" i="2" s="1"/>
  <c r="A106" i="2" s="1"/>
  <c r="A107" i="2" s="1"/>
  <c r="A108" i="2" s="1"/>
  <c r="A109" i="2" s="1"/>
  <c r="A110" i="2" s="1"/>
  <c r="A111" i="2" s="1"/>
  <c r="A114" i="2" s="1"/>
  <c r="A115" i="2" s="1"/>
  <c r="A116" i="2" s="1"/>
  <c r="A117" i="2" s="1"/>
  <c r="A120" i="2" s="1"/>
  <c r="A121" i="2" s="1"/>
  <c r="A122" i="2" s="1"/>
  <c r="A123" i="2" s="1"/>
  <c r="A124" i="2" s="1"/>
  <c r="A125" i="2" s="1"/>
  <c r="A128" i="2" s="1"/>
  <c r="A129" i="2" s="1"/>
  <c r="A130" i="2" s="1"/>
  <c r="A131" i="2" s="1"/>
  <c r="A132" i="2" s="1"/>
  <c r="A133" i="2" s="1"/>
  <c r="A136" i="2" s="1"/>
  <c r="A137" i="2" s="1"/>
  <c r="A138" i="2" s="1"/>
  <c r="A139" i="2" s="1"/>
  <c r="A140" i="2" s="1"/>
  <c r="A143" i="2" s="1"/>
  <c r="A144" i="2" s="1"/>
  <c r="A145" i="2" s="1"/>
  <c r="A146" i="2" s="1"/>
  <c r="A149" i="2" s="1"/>
  <c r="A150" i="2" s="1"/>
  <c r="A151" i="2" s="1"/>
  <c r="A152" i="2" s="1"/>
  <c r="A155" i="2" s="1"/>
  <c r="A156" i="2" s="1"/>
  <c r="A157" i="2" s="1"/>
  <c r="A160" i="2" s="1"/>
  <c r="A161" i="2" s="1"/>
  <c r="A162" i="2" s="1"/>
  <c r="A163" i="2" s="1"/>
  <c r="A164" i="2" s="1"/>
  <c r="A167" i="2" s="1"/>
  <c r="A168" i="2" s="1"/>
  <c r="A169" i="2" s="1"/>
  <c r="A170" i="2" s="1"/>
  <c r="A171" i="2" s="1"/>
  <c r="A172" i="2" s="1"/>
  <c r="A173" i="2" s="1"/>
  <c r="A176" i="2" s="1"/>
  <c r="A177" i="2" s="1"/>
  <c r="A178" i="2" s="1"/>
  <c r="A179" i="2" s="1"/>
  <c r="A180" i="2" s="1"/>
  <c r="A181" i="2" s="1"/>
  <c r="A184" i="2" s="1"/>
  <c r="A185" i="2" s="1"/>
  <c r="A186" i="2" s="1"/>
  <c r="A187" i="2" s="1"/>
  <c r="A188" i="2" s="1"/>
  <c r="A191" i="2" s="1"/>
  <c r="A192" i="2" s="1"/>
  <c r="A193" i="2" s="1"/>
  <c r="A194" i="2" s="1"/>
  <c r="A195" i="2" s="1"/>
  <c r="A198" i="2" s="1"/>
  <c r="A199" i="2" s="1"/>
  <c r="A200" i="2" s="1"/>
  <c r="A201" i="2" s="1"/>
  <c r="A202" i="2" s="1"/>
  <c r="A205" i="2" s="1"/>
  <c r="A206" i="2" s="1"/>
  <c r="A207" i="2" s="1"/>
  <c r="A208" i="2" s="1"/>
  <c r="A211" i="2" s="1"/>
  <c r="A212" i="2" s="1"/>
  <c r="A213" i="2" s="1"/>
  <c r="A214" i="2" s="1"/>
  <c r="A215" i="2" s="1"/>
  <c r="A218" i="2" s="1"/>
  <c r="A219" i="2" s="1"/>
  <c r="A220" i="2" s="1"/>
  <c r="A221" i="2" s="1"/>
  <c r="A222" i="2" s="1"/>
  <c r="A223" i="2" s="1"/>
  <c r="A226" i="2" s="1"/>
  <c r="A227" i="2" s="1"/>
  <c r="A228" i="2" s="1"/>
  <c r="A229" i="2" s="1"/>
  <c r="A232" i="2" s="1"/>
  <c r="A233" i="2" s="1"/>
  <c r="A234" i="2" s="1"/>
  <c r="A235" i="2" s="1"/>
  <c r="A236" i="2" s="1"/>
  <c r="A239" i="2" s="1"/>
  <c r="A240" i="2" s="1"/>
  <c r="A241" i="2" s="1"/>
  <c r="A242" i="2" s="1"/>
  <c r="A243" i="2" s="1"/>
  <c r="A246" i="2" s="1"/>
  <c r="A247" i="2" s="1"/>
  <c r="A248" i="2" s="1"/>
  <c r="A249" i="2" s="1"/>
  <c r="A250" i="2" s="1"/>
  <c r="A251" i="2" s="1"/>
  <c r="A254" i="2" s="1"/>
  <c r="A255" i="2" s="1"/>
  <c r="A256" i="2" s="1"/>
  <c r="A257" i="2" s="1"/>
  <c r="A258" i="2" s="1"/>
  <c r="A261" i="2" s="1"/>
  <c r="A262" i="2" s="1"/>
  <c r="A263" i="2" s="1"/>
  <c r="A264" i="2" s="1"/>
  <c r="A267" i="2" s="1"/>
  <c r="A268" i="2" s="1"/>
  <c r="A269" i="2" s="1"/>
  <c r="A270" i="2" s="1"/>
  <c r="A273" i="2" s="1"/>
  <c r="A274" i="2" s="1"/>
  <c r="A275" i="2" s="1"/>
  <c r="A276" i="2" s="1"/>
  <c r="A277" i="2" s="1"/>
  <c r="A278" i="2" s="1"/>
  <c r="A281" i="2" s="1"/>
  <c r="A282" i="2" s="1"/>
  <c r="A283" i="2" s="1"/>
  <c r="A284" i="2" s="1"/>
  <c r="A285" i="2" s="1"/>
  <c r="A288" i="2" s="1"/>
  <c r="A289" i="2" s="1"/>
  <c r="A290" i="2" s="1"/>
  <c r="A291" i="2" s="1"/>
  <c r="A292" i="2" s="1"/>
  <c r="A295" i="2" s="1"/>
  <c r="A296" i="2" s="1"/>
  <c r="A297" i="2" s="1"/>
  <c r="A298" i="2" s="1"/>
  <c r="A299" i="2" s="1"/>
  <c r="A300" i="2" s="1"/>
  <c r="A303" i="2" s="1"/>
  <c r="A304" i="2" s="1"/>
  <c r="A305" i="2" s="1"/>
  <c r="A306" i="2" s="1"/>
  <c r="A307" i="2" s="1"/>
  <c r="A310" i="2" s="1"/>
  <c r="A311" i="2" s="1"/>
  <c r="A312" i="2" s="1"/>
  <c r="A313" i="2" s="1"/>
  <c r="A314" i="2" s="1"/>
  <c r="A315" i="2" s="1"/>
  <c r="A318" i="2" s="1"/>
  <c r="A319" i="2" s="1"/>
  <c r="A320" i="2" s="1"/>
  <c r="A321" i="2" s="1"/>
  <c r="A324" i="2" s="1"/>
  <c r="A325" i="2" s="1"/>
  <c r="A326" i="2" s="1"/>
  <c r="A327" i="2" s="1"/>
  <c r="A328" i="2" s="1"/>
  <c r="A329" i="2" s="1"/>
  <c r="A332" i="2" s="1"/>
  <c r="A333" i="2" s="1"/>
  <c r="A334" i="2" s="1"/>
  <c r="A335" i="2" s="1"/>
  <c r="A338" i="2" s="1"/>
  <c r="A339" i="2" s="1"/>
  <c r="A340" i="2" s="1"/>
  <c r="A341" i="2" s="1"/>
  <c r="A342" i="2" s="1"/>
  <c r="A345" i="2" s="1"/>
  <c r="A346" i="2" s="1"/>
  <c r="A347" i="2" s="1"/>
  <c r="A348" i="2" s="1"/>
  <c r="A351" i="2" s="1"/>
  <c r="A352" i="2" s="1"/>
  <c r="A353" i="2" s="1"/>
  <c r="A354" i="2" s="1"/>
  <c r="A355" i="2" s="1"/>
  <c r="A358" i="2" s="1"/>
  <c r="A359" i="2" s="1"/>
  <c r="A360" i="2" s="1"/>
  <c r="A361" i="2" s="1"/>
  <c r="A362" i="2" s="1"/>
  <c r="A365" i="2" s="1"/>
  <c r="A366" i="2" s="1"/>
  <c r="A367" i="2" s="1"/>
  <c r="A368" i="2" s="1"/>
  <c r="A369" i="2" s="1"/>
  <c r="A372" i="2" s="1"/>
  <c r="A373" i="2" s="1"/>
  <c r="A374" i="2" s="1"/>
  <c r="A375" i="2" s="1"/>
  <c r="A376" i="2" s="1"/>
  <c r="A379" i="2" s="1"/>
  <c r="A380" i="2" s="1"/>
  <c r="A381" i="2" s="1"/>
  <c r="A382" i="2" s="1"/>
  <c r="A383" i="2" s="1"/>
  <c r="A386" i="2" s="1"/>
  <c r="A387" i="2" s="1"/>
  <c r="A388" i="2" s="1"/>
  <c r="A389" i="2" s="1"/>
  <c r="A390" i="2" s="1"/>
  <c r="A393" i="2" s="1"/>
  <c r="A394" i="2" s="1"/>
  <c r="A395" i="2" s="1"/>
  <c r="A396" i="2" s="1"/>
  <c r="A397" i="2" s="1"/>
  <c r="A400" i="2" s="1"/>
  <c r="A401" i="2" s="1"/>
  <c r="A402" i="2" s="1"/>
  <c r="A403" i="2" s="1"/>
  <c r="A404" i="2" s="1"/>
  <c r="A407" i="2" s="1"/>
  <c r="A408" i="2" s="1"/>
  <c r="A409" i="2" s="1"/>
  <c r="A410" i="2" s="1"/>
  <c r="A411" i="2" s="1"/>
  <c r="A414" i="2" s="1"/>
  <c r="A415" i="2" s="1"/>
  <c r="A416" i="2" s="1"/>
  <c r="A417" i="2" s="1"/>
  <c r="A418" i="2" s="1"/>
  <c r="A421" i="2" s="1"/>
  <c r="A422" i="2" s="1"/>
  <c r="A423" i="2" s="1"/>
  <c r="A424" i="2" s="1"/>
  <c r="A425" i="2" s="1"/>
  <c r="A428" i="2" s="1"/>
  <c r="A429" i="2" s="1"/>
  <c r="A430" i="2" s="1"/>
  <c r="A431" i="2" s="1"/>
  <c r="A432" i="2" s="1"/>
  <c r="A435" i="2" s="1"/>
  <c r="A436" i="2" s="1"/>
  <c r="A437" i="2" s="1"/>
  <c r="A438" i="2" s="1"/>
  <c r="A439" i="2" s="1"/>
  <c r="A442" i="2" s="1"/>
  <c r="A443" i="2" s="1"/>
  <c r="A444" i="2" s="1"/>
  <c r="A445" i="2" s="1"/>
  <c r="A446" i="2" s="1"/>
  <c r="A449" i="2" s="1"/>
  <c r="A450" i="2" s="1"/>
  <c r="A451" i="2" s="1"/>
  <c r="A452" i="2" s="1"/>
  <c r="A453" i="2" s="1"/>
  <c r="A456" i="2" s="1"/>
  <c r="A457" i="2" s="1"/>
  <c r="A458" i="2" s="1"/>
  <c r="A459" i="2" s="1"/>
  <c r="A460" i="2" s="1"/>
  <c r="A463" i="2" s="1"/>
  <c r="A464" i="2" s="1"/>
  <c r="A465" i="2" s="1"/>
  <c r="A466" i="2" s="1"/>
  <c r="A467" i="2" s="1"/>
  <c r="A470" i="2" s="1"/>
  <c r="A471" i="2" s="1"/>
  <c r="A472" i="2" s="1"/>
  <c r="A473" i="2" s="1"/>
  <c r="A474" i="2" s="1"/>
  <c r="A477" i="2" s="1"/>
  <c r="A478" i="2" s="1"/>
  <c r="A479" i="2" s="1"/>
  <c r="A480" i="2" s="1"/>
  <c r="A481" i="2" s="1"/>
  <c r="A484" i="2" s="1"/>
  <c r="A485" i="2" s="1"/>
  <c r="A486" i="2" s="1"/>
  <c r="A487" i="2" s="1"/>
  <c r="A488" i="2" s="1"/>
  <c r="A491" i="2" s="1"/>
  <c r="A492" i="2" s="1"/>
  <c r="A493" i="2" s="1"/>
  <c r="A494" i="2" s="1"/>
  <c r="A495" i="2" s="1"/>
  <c r="A498" i="2" s="1"/>
  <c r="A499" i="2" s="1"/>
  <c r="A500" i="2" s="1"/>
  <c r="A501" i="2" s="1"/>
  <c r="A502" i="2" s="1"/>
  <c r="A505" i="2" s="1"/>
  <c r="A506" i="2" s="1"/>
  <c r="A507" i="2" s="1"/>
  <c r="A508" i="2" s="1"/>
  <c r="A509" i="2" s="1"/>
  <c r="A99" i="2"/>
  <c r="A100" i="2" s="1"/>
  <c r="M47" i="2"/>
  <c r="L47" i="2"/>
  <c r="L363" i="2"/>
  <c r="G330" i="2"/>
  <c r="L203" i="2"/>
  <c r="G68" i="2"/>
  <c r="L496" i="2"/>
  <c r="G391" i="2"/>
  <c r="L271" i="2"/>
  <c r="G75" i="2"/>
  <c r="L75" i="2" s="1"/>
  <c r="G433" i="2"/>
  <c r="G343" i="2"/>
  <c r="G489" i="2"/>
  <c r="G461" i="2"/>
  <c r="G405" i="2"/>
  <c r="L370" i="2"/>
  <c r="G316" i="2"/>
  <c r="M316" i="2" s="1"/>
  <c r="G165" i="2"/>
  <c r="N510" i="2"/>
  <c r="L349" i="2"/>
  <c r="L316" i="2"/>
  <c r="G259" i="2"/>
  <c r="G141" i="2"/>
  <c r="M141" i="2" s="1"/>
  <c r="M33" i="2"/>
  <c r="G356" i="2"/>
  <c r="M356" i="2" s="1"/>
  <c r="G244" i="2"/>
  <c r="M244" i="2" s="1"/>
  <c r="N244" i="2" s="1"/>
  <c r="G230" i="2"/>
  <c r="G196" i="2"/>
  <c r="G153" i="2"/>
  <c r="G134" i="2"/>
  <c r="L126" i="2"/>
  <c r="L61" i="2"/>
  <c r="G54" i="2"/>
  <c r="L384" i="2"/>
  <c r="G377" i="2"/>
  <c r="M293" i="2"/>
  <c r="L224" i="2"/>
  <c r="G209" i="2"/>
  <c r="M209" i="2" s="1"/>
  <c r="M182" i="2"/>
  <c r="G89" i="2"/>
  <c r="M89" i="2" s="1"/>
  <c r="G40" i="2"/>
  <c r="M40" i="2" s="1"/>
  <c r="M118" i="2"/>
  <c r="G82" i="2"/>
  <c r="G26" i="2"/>
  <c r="F400" i="13"/>
  <c r="G194" i="13"/>
  <c r="N8" i="11"/>
  <c r="F101" i="11"/>
  <c r="L98" i="11"/>
  <c r="G101" i="11" s="1"/>
  <c r="F48" i="11"/>
  <c r="L46" i="11"/>
  <c r="L308" i="2" l="1"/>
  <c r="M252" i="2"/>
  <c r="L419" i="2"/>
  <c r="M174" i="2"/>
  <c r="M521" i="2"/>
  <c r="G400" i="13"/>
  <c r="L216" i="2"/>
  <c r="L301" i="2"/>
  <c r="L412" i="2"/>
  <c r="M237" i="2"/>
  <c r="L400" i="13"/>
  <c r="L402" i="13" s="1"/>
  <c r="E401" i="13"/>
  <c r="L286" i="2"/>
  <c r="M158" i="2"/>
  <c r="F360" i="11"/>
  <c r="M362" i="11" s="1"/>
  <c r="N5" i="11"/>
  <c r="A39" i="11"/>
  <c r="A40" i="11" s="1"/>
  <c r="A43" i="11" s="1"/>
  <c r="A44" i="11" s="1"/>
  <c r="A45" i="11" s="1"/>
  <c r="A46" i="11" s="1"/>
  <c r="A47" i="11" s="1"/>
  <c r="A50" i="11" s="1"/>
  <c r="A51" i="11" s="1"/>
  <c r="A52" i="11" s="1"/>
  <c r="A53" i="11" s="1"/>
  <c r="A54" i="11" s="1"/>
  <c r="A57" i="11" s="1"/>
  <c r="A58" i="11" s="1"/>
  <c r="A59" i="11" s="1"/>
  <c r="A60" i="11" s="1"/>
  <c r="A63" i="11" s="1"/>
  <c r="A64" i="11" s="1"/>
  <c r="A65" i="11" s="1"/>
  <c r="A66" i="11" s="1"/>
  <c r="A69" i="11" s="1"/>
  <c r="A70" i="11" s="1"/>
  <c r="A71" i="11" s="1"/>
  <c r="A72" i="11" s="1"/>
  <c r="A75" i="11" s="1"/>
  <c r="A76" i="11" s="1"/>
  <c r="A77" i="11" s="1"/>
  <c r="A78" i="11" s="1"/>
  <c r="A79" i="11" s="1"/>
  <c r="A82" i="11" s="1"/>
  <c r="A83" i="11" s="1"/>
  <c r="A84" i="11" s="1"/>
  <c r="A85" i="11" s="1"/>
  <c r="A86" i="11" s="1"/>
  <c r="L322" i="2"/>
  <c r="L112" i="2"/>
  <c r="L482" i="2"/>
  <c r="L398" i="2"/>
  <c r="L468" i="2"/>
  <c r="L279" i="2"/>
  <c r="L95" i="2"/>
  <c r="L104" i="2"/>
  <c r="M104" i="2"/>
  <c r="M26" i="2"/>
  <c r="G511" i="2"/>
  <c r="L134" i="2"/>
  <c r="M134" i="2"/>
  <c r="L230" i="2"/>
  <c r="M230" i="2"/>
  <c r="M343" i="2"/>
  <c r="L343" i="2"/>
  <c r="L391" i="2"/>
  <c r="M391" i="2"/>
  <c r="L360" i="11"/>
  <c r="G48" i="11"/>
  <c r="G360" i="11" s="1"/>
  <c r="L82" i="2"/>
  <c r="M82" i="2"/>
  <c r="L40" i="2"/>
  <c r="M54" i="2"/>
  <c r="L54" i="2"/>
  <c r="M153" i="2"/>
  <c r="L153" i="2"/>
  <c r="L141" i="2"/>
  <c r="M405" i="2"/>
  <c r="L405" i="2"/>
  <c r="L209" i="2"/>
  <c r="L330" i="2"/>
  <c r="M330" i="2"/>
  <c r="A191" i="13"/>
  <c r="A190" i="13"/>
  <c r="A192" i="13" s="1"/>
  <c r="A193" i="13" s="1"/>
  <c r="A196" i="13" s="1"/>
  <c r="A197" i="13" s="1"/>
  <c r="A198" i="13" s="1"/>
  <c r="A199" i="13" s="1"/>
  <c r="A200" i="13" s="1"/>
  <c r="A203" i="13" s="1"/>
  <c r="A204" i="13" s="1"/>
  <c r="A205" i="13" s="1"/>
  <c r="A206" i="13" s="1"/>
  <c r="A207" i="13" s="1"/>
  <c r="A210" i="13" s="1"/>
  <c r="A211" i="13" s="1"/>
  <c r="A212" i="13" s="1"/>
  <c r="A213" i="13" s="1"/>
  <c r="A214" i="13" s="1"/>
  <c r="A217" i="13" s="1"/>
  <c r="A218" i="13" s="1"/>
  <c r="A219" i="13" s="1"/>
  <c r="A220" i="13" s="1"/>
  <c r="A221" i="13" s="1"/>
  <c r="A224" i="13" s="1"/>
  <c r="A225" i="13" s="1"/>
  <c r="A226" i="13" s="1"/>
  <c r="A227" i="13" s="1"/>
  <c r="A230" i="13" s="1"/>
  <c r="A231" i="13" s="1"/>
  <c r="A232" i="13" s="1"/>
  <c r="A233" i="13" s="1"/>
  <c r="A234" i="13" s="1"/>
  <c r="A237" i="13" s="1"/>
  <c r="A238" i="13" s="1"/>
  <c r="A239" i="13" s="1"/>
  <c r="A240" i="13" s="1"/>
  <c r="A241" i="13" s="1"/>
  <c r="A244" i="13" s="1"/>
  <c r="A245" i="13" s="1"/>
  <c r="A246" i="13" s="1"/>
  <c r="A247" i="13" s="1"/>
  <c r="A248" i="13" s="1"/>
  <c r="A251" i="13" s="1"/>
  <c r="A252" i="13" s="1"/>
  <c r="A253" i="13" s="1"/>
  <c r="A254" i="13" s="1"/>
  <c r="A255" i="13" s="1"/>
  <c r="A258" i="13" s="1"/>
  <c r="A259" i="13" s="1"/>
  <c r="A260" i="13" s="1"/>
  <c r="A261" i="13" s="1"/>
  <c r="A262" i="13" s="1"/>
  <c r="A265" i="13" s="1"/>
  <c r="A266" i="13" s="1"/>
  <c r="A267" i="13" s="1"/>
  <c r="A268" i="13" s="1"/>
  <c r="A269" i="13" s="1"/>
  <c r="A272" i="13" s="1"/>
  <c r="A273" i="13" s="1"/>
  <c r="A274" i="13" s="1"/>
  <c r="A275" i="13" s="1"/>
  <c r="A276" i="13" s="1"/>
  <c r="A279" i="13" s="1"/>
  <c r="A280" i="13" s="1"/>
  <c r="A281" i="13" s="1"/>
  <c r="A282" i="13" s="1"/>
  <c r="A283" i="13" s="1"/>
  <c r="A286" i="13" s="1"/>
  <c r="A287" i="13" s="1"/>
  <c r="A288" i="13" s="1"/>
  <c r="A289" i="13" s="1"/>
  <c r="A292" i="13" s="1"/>
  <c r="A293" i="13" s="1"/>
  <c r="A294" i="13" s="1"/>
  <c r="A295" i="13" s="1"/>
  <c r="A296" i="13" s="1"/>
  <c r="A299" i="13" s="1"/>
  <c r="A300" i="13" s="1"/>
  <c r="A301" i="13" s="1"/>
  <c r="A302" i="13" s="1"/>
  <c r="A303" i="13" s="1"/>
  <c r="A306" i="13" s="1"/>
  <c r="A307" i="13" s="1"/>
  <c r="A308" i="13" s="1"/>
  <c r="A309" i="13" s="1"/>
  <c r="A310" i="13" s="1"/>
  <c r="A313" i="13" s="1"/>
  <c r="A314" i="13" s="1"/>
  <c r="A315" i="13" s="1"/>
  <c r="A316" i="13" s="1"/>
  <c r="A317" i="13" s="1"/>
  <c r="A318" i="13" s="1"/>
  <c r="A321" i="13" s="1"/>
  <c r="A322" i="13" s="1"/>
  <c r="A323" i="13" s="1"/>
  <c r="A324" i="13" s="1"/>
  <c r="A325" i="13" s="1"/>
  <c r="A328" i="13" s="1"/>
  <c r="A329" i="13" s="1"/>
  <c r="A330" i="13" s="1"/>
  <c r="A331" i="13" s="1"/>
  <c r="A332" i="13" s="1"/>
  <c r="A333" i="13" s="1"/>
  <c r="A334" i="13" s="1"/>
  <c r="A337" i="13" s="1"/>
  <c r="A338" i="13" s="1"/>
  <c r="A339" i="13" s="1"/>
  <c r="A340" i="13" s="1"/>
  <c r="A341" i="13" s="1"/>
  <c r="A344" i="13" s="1"/>
  <c r="A345" i="13" s="1"/>
  <c r="A346" i="13" s="1"/>
  <c r="A347" i="13" s="1"/>
  <c r="A348" i="13" s="1"/>
  <c r="A351" i="13" s="1"/>
  <c r="A352" i="13" s="1"/>
  <c r="A353" i="13" s="1"/>
  <c r="A354" i="13" s="1"/>
  <c r="A355" i="13" s="1"/>
  <c r="A358" i="13" s="1"/>
  <c r="A359" i="13" s="1"/>
  <c r="A360" i="13" s="1"/>
  <c r="A361" i="13" s="1"/>
  <c r="A362" i="13" s="1"/>
  <c r="A363" i="13" s="1"/>
  <c r="A366" i="13" s="1"/>
  <c r="A367" i="13" s="1"/>
  <c r="M196" i="2"/>
  <c r="L196" i="2"/>
  <c r="L356" i="2"/>
  <c r="M165" i="2"/>
  <c r="L165" i="2"/>
  <c r="L461" i="2"/>
  <c r="M461" i="2"/>
  <c r="L244" i="2"/>
  <c r="L68" i="2"/>
  <c r="M68" i="2"/>
  <c r="L26" i="2"/>
  <c r="M377" i="2"/>
  <c r="L377" i="2"/>
  <c r="L89" i="2"/>
  <c r="L259" i="2"/>
  <c r="M259" i="2"/>
  <c r="L489" i="2"/>
  <c r="M489" i="2"/>
  <c r="L433" i="2"/>
  <c r="M433" i="2"/>
  <c r="L189" i="2"/>
  <c r="M189" i="2"/>
  <c r="M400" i="13" l="1"/>
  <c r="L401" i="13"/>
  <c r="A89" i="11"/>
  <c r="A90" i="11" s="1"/>
  <c r="A91" i="11" s="1"/>
  <c r="A92" i="11" s="1"/>
  <c r="A93" i="11" s="1"/>
  <c r="A96" i="11" s="1"/>
  <c r="A97" i="11" s="1"/>
  <c r="A98" i="11" s="1"/>
  <c r="A99" i="11" s="1"/>
  <c r="A100" i="11" s="1"/>
  <c r="A103" i="11" s="1"/>
  <c r="A104" i="11" s="1"/>
  <c r="A105" i="11" s="1"/>
  <c r="A106" i="11" s="1"/>
  <c r="A109" i="11" s="1"/>
  <c r="A110" i="11" s="1"/>
  <c r="A111" i="11" s="1"/>
  <c r="A112" i="11" s="1"/>
  <c r="A113" i="11" s="1"/>
  <c r="A116" i="11" s="1"/>
  <c r="A117" i="11" s="1"/>
  <c r="A118" i="11" s="1"/>
  <c r="A119" i="11" s="1"/>
  <c r="A120" i="11" s="1"/>
  <c r="A123" i="11" s="1"/>
  <c r="M360" i="11"/>
  <c r="L511" i="2"/>
  <c r="Q511" i="2" s="1"/>
  <c r="M513" i="2"/>
  <c r="A368" i="13"/>
  <c r="A369" i="13"/>
  <c r="A370" i="13" s="1"/>
  <c r="A373" i="13" s="1"/>
  <c r="A374" i="13" s="1"/>
  <c r="A375" i="13" s="1"/>
  <c r="A376" i="13" s="1"/>
  <c r="A377" i="13" s="1"/>
  <c r="A380" i="13" s="1"/>
  <c r="A381" i="13" s="1"/>
  <c r="A382" i="13" s="1"/>
  <c r="A383" i="13" s="1"/>
  <c r="A384" i="13" s="1"/>
  <c r="A387" i="13" s="1"/>
  <c r="A388" i="13" s="1"/>
  <c r="Q512" i="2" l="1"/>
  <c r="R511" i="2"/>
  <c r="R512" i="2" s="1"/>
  <c r="A390" i="13"/>
  <c r="A391" i="13" s="1"/>
  <c r="A394" i="13" s="1"/>
  <c r="A395" i="13" s="1"/>
  <c r="A396" i="13" s="1"/>
  <c r="A397" i="13" s="1"/>
  <c r="A398" i="13" s="1"/>
  <c r="A389" i="13"/>
  <c r="A124" i="11" l="1"/>
  <c r="A125" i="11" s="1"/>
  <c r="A126" i="11" s="1"/>
  <c r="A127" i="11" s="1"/>
  <c r="A130" i="11" s="1"/>
  <c r="A131" i="11" s="1"/>
  <c r="A132" i="11" s="1"/>
  <c r="A133" i="11" s="1"/>
  <c r="A136" i="11" s="1"/>
  <c r="A137" i="11" s="1"/>
  <c r="A138" i="11" s="1"/>
  <c r="A139" i="11" s="1"/>
  <c r="A140" i="11" s="1"/>
  <c r="A141" i="11" s="1"/>
  <c r="A144" i="11" s="1"/>
  <c r="A145" i="11" s="1"/>
  <c r="A146" i="11" s="1"/>
  <c r="A147" i="11" s="1"/>
  <c r="A148" i="11" s="1"/>
  <c r="A149" i="11" s="1"/>
  <c r="A152" i="11" s="1"/>
  <c r="A153" i="11" s="1"/>
  <c r="A154" i="11" s="1"/>
  <c r="A155" i="11" s="1"/>
  <c r="A156" i="11" s="1"/>
  <c r="A159" i="11" s="1"/>
  <c r="A160" i="11" s="1"/>
  <c r="A161" i="11" s="1"/>
  <c r="A162" i="11" s="1"/>
  <c r="A163" i="11" s="1"/>
  <c r="A166" i="11" s="1"/>
  <c r="A167" i="11" s="1"/>
  <c r="A168" i="11" s="1"/>
  <c r="A171" i="11" s="1"/>
  <c r="A172" i="11" s="1"/>
  <c r="A173" i="11" s="1"/>
  <c r="A174" i="11" s="1"/>
  <c r="A175" i="11" s="1"/>
  <c r="A176" i="11" s="1"/>
  <c r="A177" i="11" s="1"/>
  <c r="A180" i="11" s="1"/>
  <c r="A181" i="11" s="1"/>
  <c r="A182" i="11" s="1"/>
  <c r="A183" i="11" s="1"/>
  <c r="A184" i="11" s="1"/>
  <c r="A187" i="11" s="1"/>
  <c r="A188" i="11" s="1"/>
  <c r="A189" i="11" s="1"/>
  <c r="A190" i="11" s="1"/>
  <c r="A191" i="11" s="1"/>
  <c r="A194" i="11" s="1"/>
  <c r="A195" i="11" s="1"/>
  <c r="A196" i="11" s="1"/>
  <c r="A197" i="11" s="1"/>
  <c r="A198" i="11" s="1"/>
  <c r="A201" i="11" s="1"/>
  <c r="A202" i="11" s="1"/>
  <c r="A203" i="11" s="1"/>
  <c r="A204" i="11" s="1"/>
  <c r="A207" i="11" s="1"/>
  <c r="A208" i="11" s="1"/>
  <c r="A209" i="11" s="1"/>
  <c r="A210" i="11" s="1"/>
  <c r="A211" i="11" s="1"/>
  <c r="A214" i="11" s="1"/>
  <c r="A215" i="11" s="1"/>
  <c r="A216" i="11" s="1"/>
  <c r="A217" i="11" s="1"/>
  <c r="A220" i="11" s="1"/>
  <c r="A221" i="11" s="1"/>
  <c r="A222" i="11" s="1"/>
  <c r="A223" i="11" s="1"/>
  <c r="A224" i="11" s="1"/>
  <c r="A227" i="11" s="1"/>
  <c r="A228" i="11" s="1"/>
  <c r="A229" i="11" s="1"/>
  <c r="A230" i="11" s="1"/>
  <c r="A231" i="11" s="1"/>
  <c r="A234" i="11" s="1"/>
  <c r="A235" i="11" s="1"/>
  <c r="A236" i="11" s="1"/>
  <c r="A237" i="11" s="1"/>
  <c r="A238" i="11" s="1"/>
  <c r="A241" i="11" s="1"/>
  <c r="A242" i="11" s="1"/>
  <c r="A243" i="11" s="1"/>
  <c r="A244" i="11" s="1"/>
  <c r="A245" i="11" s="1"/>
  <c r="A248" i="11" s="1"/>
  <c r="A249" i="11" s="1"/>
  <c r="A250" i="11" s="1"/>
  <c r="A251" i="11" s="1"/>
  <c r="A252" i="11" s="1"/>
  <c r="A255" i="11" s="1"/>
  <c r="A256" i="11" s="1"/>
  <c r="A257" i="11" s="1"/>
  <c r="A258" i="11" s="1"/>
  <c r="A261" i="11" s="1"/>
  <c r="A262" i="11" s="1"/>
  <c r="A263" i="11" s="1"/>
  <c r="A264" i="11" s="1"/>
  <c r="A265" i="11" s="1"/>
  <c r="A268" i="11" s="1"/>
  <c r="A269" i="11" s="1"/>
  <c r="A270" i="11" s="1"/>
  <c r="A271" i="11" s="1"/>
  <c r="A272" i="11" s="1"/>
  <c r="A275" i="11" s="1"/>
  <c r="A276" i="11" s="1"/>
  <c r="A277" i="11" s="1"/>
  <c r="A278" i="11" s="1"/>
  <c r="A281" i="11" s="1"/>
  <c r="A282" i="11" s="1"/>
  <c r="A283" i="11" s="1"/>
  <c r="A284" i="11" s="1"/>
  <c r="A285" i="11" s="1"/>
  <c r="A286" i="11" s="1"/>
  <c r="A287" i="11" s="1"/>
  <c r="A290" i="11" s="1"/>
  <c r="A291" i="11" s="1"/>
  <c r="A292" i="11" s="1"/>
  <c r="A293" i="11" s="1"/>
  <c r="A294" i="11" s="1"/>
  <c r="A297" i="11" s="1"/>
  <c r="A298" i="11" s="1"/>
  <c r="A299" i="11" s="1"/>
  <c r="A300" i="11" s="1"/>
  <c r="A301" i="11" s="1"/>
  <c r="A304" i="11" s="1"/>
  <c r="A305" i="11" s="1"/>
  <c r="A306" i="11" s="1"/>
  <c r="A307" i="11" s="1"/>
  <c r="A309" i="11" l="1"/>
  <c r="A312" i="11" s="1"/>
  <c r="A313" i="11" s="1"/>
  <c r="A314" i="11" s="1"/>
  <c r="A315" i="11" s="1"/>
  <c r="A316" i="11" s="1"/>
  <c r="A308" i="11"/>
  <c r="A319" i="11" l="1"/>
  <c r="A320" i="11" s="1"/>
  <c r="A321" i="11" s="1"/>
  <c r="A322" i="11" s="1"/>
  <c r="A323" i="11" s="1"/>
  <c r="A326" i="11"/>
  <c r="A327" i="11" s="1"/>
  <c r="A328" i="11" s="1"/>
  <c r="A329" i="11" s="1"/>
  <c r="A330" i="11" s="1"/>
  <c r="A333" i="11" s="1"/>
  <c r="A334" i="11" s="1"/>
  <c r="A335" i="11" s="1"/>
  <c r="A336" i="11" s="1"/>
  <c r="A337" i="11" s="1"/>
  <c r="A340" i="11" s="1"/>
  <c r="A341" i="11" s="1"/>
  <c r="A342" i="11" s="1"/>
  <c r="A343" i="11" s="1"/>
  <c r="A344" i="11" s="1"/>
  <c r="A347" i="11" s="1"/>
  <c r="A348" i="11" s="1"/>
  <c r="A349" i="11" s="1"/>
  <c r="A350" i="11" s="1"/>
  <c r="A351" i="11" s="1"/>
  <c r="A354" i="11" s="1"/>
  <c r="A355" i="11" s="1"/>
  <c r="A356" i="11" s="1"/>
  <c r="A357" i="11" s="1"/>
  <c r="A358" i="11" s="1"/>
</calcChain>
</file>

<file path=xl/sharedStrings.xml><?xml version="1.0" encoding="utf-8"?>
<sst xmlns="http://schemas.openxmlformats.org/spreadsheetml/2006/main" count="6271" uniqueCount="341">
  <si>
    <t>СОГЛАСОВАНО</t>
  </si>
  <si>
    <t>УТВЕРЖДЕНО</t>
  </si>
  <si>
    <t>приказом Управления Федеральной службы государственной регистрации, кадастра и картографии по Ростовской области</t>
  </si>
  <si>
    <t>ШТАТНОЕ  РАСПИСАНИЕ</t>
  </si>
  <si>
    <t>Всего по штатному расписанию:</t>
  </si>
  <si>
    <t>ед.</t>
  </si>
  <si>
    <t>№ п/п</t>
  </si>
  <si>
    <t>Наименование должности</t>
  </si>
  <si>
    <t>Классный чин по должности</t>
  </si>
  <si>
    <t>Категория, группа должностей</t>
  </si>
  <si>
    <t>Регистра-ционный номер (код)</t>
  </si>
  <si>
    <t>Количество штатных единиц</t>
  </si>
  <si>
    <t>Должностной оклад (руб.)</t>
  </si>
  <si>
    <t>Максимальный оклад за классный чин по должности (руб.)</t>
  </si>
  <si>
    <t>Надбавка за особые условия гражданской службы (%)</t>
  </si>
  <si>
    <t>Ежемесячное денежное поощрение (количество должностных окладов)</t>
  </si>
  <si>
    <t>Районный коэффициент(%)</t>
  </si>
  <si>
    <t>Руководство</t>
  </si>
  <si>
    <t>Руководитель Управления</t>
  </si>
  <si>
    <t>руководители      главная</t>
  </si>
  <si>
    <t>11-1-2-051</t>
  </si>
  <si>
    <t>120-150</t>
  </si>
  <si>
    <t>руководители    ведущая</t>
  </si>
  <si>
    <t>11-1-3-054</t>
  </si>
  <si>
    <t>90-120</t>
  </si>
  <si>
    <t>Заместитель руководителя</t>
  </si>
  <si>
    <t xml:space="preserve">Помощник руководителя </t>
  </si>
  <si>
    <t>помощники (советники)              ведущая</t>
  </si>
  <si>
    <t>11-2-3-059</t>
  </si>
  <si>
    <t>Итого за руководство</t>
  </si>
  <si>
    <t>Начальник отдела</t>
  </si>
  <si>
    <t>Заместитель начальника отдела</t>
  </si>
  <si>
    <t>11-1-3-058</t>
  </si>
  <si>
    <t>Главный специалист - эксперт</t>
  </si>
  <si>
    <t>специалисты          старшая</t>
  </si>
  <si>
    <t>11-3-4-060</t>
  </si>
  <si>
    <t>60-90</t>
  </si>
  <si>
    <t>Ведущий специалист - эксперт</t>
  </si>
  <si>
    <t>11-3-4-061</t>
  </si>
  <si>
    <t>Специалист 1 разряда</t>
  </si>
  <si>
    <t>обеспечивающие специалисты     младшая</t>
  </si>
  <si>
    <t>11-4-5-066</t>
  </si>
  <si>
    <t>до 60</t>
  </si>
  <si>
    <t>Итого за отдел</t>
  </si>
  <si>
    <t>Отдел регистрации прав на земельные участки</t>
  </si>
  <si>
    <t>Отдел регистрации прав на жилые помещения</t>
  </si>
  <si>
    <t>Отдел регистрации ипотеки и долевого участия в строительстве</t>
  </si>
  <si>
    <t>Отдел регистрации прав на нежилые помещения и по взаимодействию с крупными правообладателями</t>
  </si>
  <si>
    <t>Отдел выдачи информации о зарегистрированных правах и регистрации арестов</t>
  </si>
  <si>
    <t>Отдел правового обеспечения</t>
  </si>
  <si>
    <t>Отдел государственного земельного надзора, геодезии и картографии</t>
  </si>
  <si>
    <t>Финансово-экономический отдел</t>
  </si>
  <si>
    <t>Начальник отдела – главный бухгалтер</t>
  </si>
  <si>
    <t>Заместитель начальника отдела – заместитель главного бухгалтера</t>
  </si>
  <si>
    <t>Отдел материально-технического обеспечения и государственных закупок</t>
  </si>
  <si>
    <t>Старший специалист 1 разряда</t>
  </si>
  <si>
    <t>обеспечивающие специалисты     старшая</t>
  </si>
  <si>
    <t>11-4-4-063</t>
  </si>
  <si>
    <t>Старший специалист 2 разряда</t>
  </si>
  <si>
    <t>11-4-4-064</t>
  </si>
  <si>
    <t>Отдел информационных технологий и телекоммуникаций</t>
  </si>
  <si>
    <t>Отдел по контролю и надзору в сфере саморегулируемых организаций</t>
  </si>
  <si>
    <t>Отдел архива</t>
  </si>
  <si>
    <t>Отдел общего обеспечения</t>
  </si>
  <si>
    <t>Отдел государственной службы и кадров</t>
  </si>
  <si>
    <t>Отдел по защите государственной тайны и мобилизационной подготовки</t>
  </si>
  <si>
    <t>Организационно-контрольный отдел</t>
  </si>
  <si>
    <t>Отдел информационной безопасности</t>
  </si>
  <si>
    <t>Отдел координации и анализа деятельности в учетно-регистрационной сфере</t>
  </si>
  <si>
    <t>Азовский отдел</t>
  </si>
  <si>
    <t>Аксайский отдел</t>
  </si>
  <si>
    <t>Багаевский отдел</t>
  </si>
  <si>
    <t>Батайский отдел</t>
  </si>
  <si>
    <t>Белокалитвинский отдел</t>
  </si>
  <si>
    <t>Верхнедонской отдел</t>
  </si>
  <si>
    <t>Веселовский отдел</t>
  </si>
  <si>
    <t>Отдел по г. Волгодонску</t>
  </si>
  <si>
    <t>Волгодонской отдел</t>
  </si>
  <si>
    <t>Гуковский отдел</t>
  </si>
  <si>
    <t>Донецкий отдел</t>
  </si>
  <si>
    <t>Дубовский отдел</t>
  </si>
  <si>
    <t>Егорлыкский отдел</t>
  </si>
  <si>
    <t>Зерноградский отдел</t>
  </si>
  <si>
    <t>Зимовниковский отдел</t>
  </si>
  <si>
    <t>Кагальницкий отдел</t>
  </si>
  <si>
    <t>Каменский отдел</t>
  </si>
  <si>
    <t>Каменск-Шахтинский отдел</t>
  </si>
  <si>
    <t>Кашарский отдел</t>
  </si>
  <si>
    <t>Константиновский отдел</t>
  </si>
  <si>
    <t>Красносулинский отдел</t>
  </si>
  <si>
    <t>Куйбышевский отдел</t>
  </si>
  <si>
    <t>Мартыновский отдел</t>
  </si>
  <si>
    <t>Матвеево-Курганский отдел</t>
  </si>
  <si>
    <t>Миллеровский отдел</t>
  </si>
  <si>
    <t>Милютинский отдел</t>
  </si>
  <si>
    <t>Морозовский отдел</t>
  </si>
  <si>
    <t>Мясниковский отдел</t>
  </si>
  <si>
    <t>Неклиновский отдел</t>
  </si>
  <si>
    <t>Новочеркасский отдел</t>
  </si>
  <si>
    <t>Новошахтинский отдел</t>
  </si>
  <si>
    <t>Обливский отдел</t>
  </si>
  <si>
    <t>Октябрьский отдел</t>
  </si>
  <si>
    <t>Орловский отдел</t>
  </si>
  <si>
    <t>Песчанокопский отдел</t>
  </si>
  <si>
    <t>Пролетарский отдел</t>
  </si>
  <si>
    <t>Ремонтненский отдел</t>
  </si>
  <si>
    <t>Родионово-Несветайский отдел</t>
  </si>
  <si>
    <t>Сальский отдел</t>
  </si>
  <si>
    <t>Семикаракорский отдел</t>
  </si>
  <si>
    <t>Таганрогский отдел</t>
  </si>
  <si>
    <t>Тарасовский отдел</t>
  </si>
  <si>
    <t>Тацинский отдел</t>
  </si>
  <si>
    <t>Усть-Донецкий отдел</t>
  </si>
  <si>
    <t>Целинский отдел</t>
  </si>
  <si>
    <t>Цимлянский отдел</t>
  </si>
  <si>
    <t>Чертковский отдел</t>
  </si>
  <si>
    <t>Шахтинский отдел</t>
  </si>
  <si>
    <t>Шолоховский отдел</t>
  </si>
  <si>
    <t>ИТОГО ЗА УПРАВЛЕНИЕ</t>
  </si>
  <si>
    <t>Руководитель Федеральной службы государственной регистрации, кадастра и картографии</t>
  </si>
  <si>
    <t>советник государственной гражданской службы РФ        1,2,3 класса</t>
  </si>
  <si>
    <t>референт государственной гражданской службы РФ        1,2,3 класса</t>
  </si>
  <si>
    <t>секретарь государственной гражданской службы РФ        1,2,3 класса</t>
  </si>
  <si>
    <t>государственный советник РФ        1,2,3 класса</t>
  </si>
  <si>
    <t>Управления Федеральной службы государственной регистрации, кадастра и картографии                                                                                                                по Ростовской области</t>
  </si>
  <si>
    <t>Отдел кадастровой оценки недвижимости, землеустройства и мониторинга земель</t>
  </si>
  <si>
    <t>____________________________Н.В. Сметанина</t>
  </si>
  <si>
    <t>Отдел верификации и гармонизации данных ЕГРП и ГКН</t>
  </si>
  <si>
    <t>Начальник финансово-экономического отдела - главный бухгалтер</t>
  </si>
  <si>
    <r>
      <t xml:space="preserve">с   « </t>
    </r>
    <r>
      <rPr>
        <u/>
        <sz val="13"/>
        <rFont val="Times New Roman"/>
        <family val="1"/>
        <charset val="204"/>
      </rPr>
      <t xml:space="preserve">01 </t>
    </r>
    <r>
      <rPr>
        <sz val="13"/>
        <rFont val="Times New Roman"/>
        <family val="1"/>
        <charset val="204"/>
      </rPr>
      <t xml:space="preserve">» </t>
    </r>
    <r>
      <rPr>
        <u/>
        <sz val="13"/>
        <rFont val="Times New Roman"/>
        <family val="1"/>
        <charset val="204"/>
      </rPr>
      <t>января</t>
    </r>
    <r>
      <rPr>
        <sz val="13"/>
        <rFont val="Times New Roman"/>
        <family val="1"/>
        <charset val="204"/>
      </rPr>
      <t xml:space="preserve">  2014 г.</t>
    </r>
  </si>
  <si>
    <t xml:space="preserve">                                      подпись</t>
  </si>
  <si>
    <t xml:space="preserve">         </t>
  </si>
  <si>
    <t>И.о. руководителя Управления  Федеральной службы государственной регистрации,  кадастра и картографии по Ростовской области</t>
  </si>
  <si>
    <t>___________________________К.В. Мищенко</t>
  </si>
  <si>
    <t>И.о. начальника отдела                                                               государственной службы и кадров</t>
  </si>
  <si>
    <t>_______________________________О.Г. Першина</t>
  </si>
  <si>
    <t>«_____»________________2014 г.</t>
  </si>
  <si>
    <t>от «____»_______________2014 г. №______</t>
  </si>
  <si>
    <t>_____________________И.В. Васильев</t>
  </si>
  <si>
    <t>федеральных государственных гражданских служащих и служащих   1068</t>
  </si>
  <si>
    <t>фот</t>
  </si>
  <si>
    <t>факт</t>
  </si>
  <si>
    <t>Отдел координации и мониторинга приёма-выдачи документов</t>
  </si>
  <si>
    <t>Отдел ведения ЕГРП</t>
  </si>
  <si>
    <t>Отдел эксплуатации информационных систем, технических средств и каналов связи</t>
  </si>
  <si>
    <t>Межмуниципальный отдел по Боковскому, Кашарскому, Советскому районам</t>
  </si>
  <si>
    <t>Межмуниципальный отдел по г. Гуково, г. Зверево</t>
  </si>
  <si>
    <t>Межмуниципальный отдел по Дубовскому, Заветинскому районам</t>
  </si>
  <si>
    <t>Отдел землеустройства,  мониторинга земель и кадастровой оценки недвижимости</t>
  </si>
  <si>
    <t>______________________________________ О.Г. Першина</t>
  </si>
  <si>
    <t>_____________________________________  К.В. Мищенко</t>
  </si>
  <si>
    <t>____________________________________  Н.В. Сметанина</t>
  </si>
  <si>
    <t>___________________________И.В. Васильев</t>
  </si>
  <si>
    <t xml:space="preserve">Отдел материально-технического обеспечения </t>
  </si>
  <si>
    <t>Межмуниципальный отдел по г. Волгодонску, Волгодонскому, Зимовниковскому районам</t>
  </si>
  <si>
    <t>Межмуниципальный отдел по Пролетарскому, Сальскому районам</t>
  </si>
  <si>
    <t>Руководитель Управления  Федеральной службы государственной регистрации,  кадастра и картографии по Ростовской области</t>
  </si>
  <si>
    <t>Начальник отдела                                                               государственной службы и кадров</t>
  </si>
  <si>
    <t>Межмуниципальный отдел по г. Таганрогу, Неклиновскому району</t>
  </si>
  <si>
    <t>Межмуниципальный отдел по г. Азову, Азовскому району</t>
  </si>
  <si>
    <t>Межмуниципальный отдел по Егорлыкскому, Зерноградскому, Кагальницкому районам</t>
  </si>
  <si>
    <t>Отдел регистрации прав, ограничений (обременений) прав</t>
  </si>
  <si>
    <t>Межмуниципальный отдел по Куйбышевскому, Матвеево-Курганскому районам</t>
  </si>
  <si>
    <t>Межмуниципальный отдел по Белокалитвинскому, Тацинскому районам</t>
  </si>
  <si>
    <t>Межмуниципальный отдел по Верхнедонскому, Шолоховскому районам</t>
  </si>
  <si>
    <t>Межмуниципальный отдел по Милютинский, Морозовскому районам</t>
  </si>
  <si>
    <t>Межмуниципальный отдел по Миллеровскому, Тарасовскому районам</t>
  </si>
  <si>
    <t>от «____»_______________2016 г. №______</t>
  </si>
  <si>
    <t>«_____»________________2016 г.</t>
  </si>
  <si>
    <r>
      <t xml:space="preserve">с   « </t>
    </r>
    <r>
      <rPr>
        <u/>
        <sz val="13"/>
        <rFont val="Times New Roman"/>
        <family val="1"/>
        <charset val="204"/>
      </rPr>
      <t xml:space="preserve">01 </t>
    </r>
    <r>
      <rPr>
        <sz val="13"/>
        <rFont val="Times New Roman"/>
        <family val="1"/>
        <charset val="204"/>
      </rPr>
      <t xml:space="preserve">» </t>
    </r>
    <r>
      <rPr>
        <u/>
        <sz val="13"/>
        <rFont val="Times New Roman"/>
        <family val="1"/>
        <charset val="204"/>
      </rPr>
      <t>мая</t>
    </r>
    <r>
      <rPr>
        <sz val="13"/>
        <rFont val="Times New Roman"/>
        <family val="1"/>
        <charset val="204"/>
      </rPr>
      <t xml:space="preserve">  2016 г.</t>
    </r>
  </si>
  <si>
    <t>федеральных государственных гражданских служащих и служащих          961</t>
  </si>
  <si>
    <t>Отдел геодезии и картографии</t>
  </si>
  <si>
    <t>Отдел государственного земельного надзора</t>
  </si>
  <si>
    <t>Отдел организации и контроля</t>
  </si>
  <si>
    <t>Отдел регистрации объектов недвижимости в электронном виде</t>
  </si>
  <si>
    <t>Отдел повышения качества данных ЕГРН</t>
  </si>
  <si>
    <t>Отдел ведения ЕГРН</t>
  </si>
  <si>
    <t>_____________________________________ О.Г. Першина</t>
  </si>
  <si>
    <t xml:space="preserve"> Аксайский отдел</t>
  </si>
  <si>
    <t>Отдел  регистрации арестов</t>
  </si>
  <si>
    <t>11-1-3-057</t>
  </si>
  <si>
    <t>Заместитель руководителя Федеральной службы
государственной регистрации, кадастра и картографии</t>
  </si>
  <si>
    <t xml:space="preserve">Заместитель руководителя </t>
  </si>
  <si>
    <t>начальник</t>
  </si>
  <si>
    <t>зам</t>
  </si>
  <si>
    <t>специалист 1 разряда</t>
  </si>
  <si>
    <t>старший специалист 1 разряда</t>
  </si>
  <si>
    <t>старший специалист 2 разряда</t>
  </si>
  <si>
    <t>федеральных государственных гражданских служащих и служащих     942</t>
  </si>
  <si>
    <t>_____________________________________ С.В. Третьяков</t>
  </si>
  <si>
    <t>Руководитель Управления Федеральной службы государственной регистрации,  кадастра и картографии по Ростовской области</t>
  </si>
  <si>
    <t>«_____» ________________ 2020 г.</t>
  </si>
  <si>
    <t>Отдел по контролю (надзору) в сфере саморегулируемых организаций</t>
  </si>
  <si>
    <t>___________________________А.В. Ребрий</t>
  </si>
  <si>
    <t>от «____» _____________ 2020 г. №_________</t>
  </si>
  <si>
    <t>государственный советник РФ
2 класса</t>
  </si>
  <si>
    <t>советник государственной гражданской службы РФ
1 класса</t>
  </si>
  <si>
    <t>советник государственной гражданской службы РФ
3 класса</t>
  </si>
  <si>
    <t>референт государственной гражданской службы РФ
1 класса</t>
  </si>
  <si>
    <t>референт государственной гражданской службы РФ
2 класса</t>
  </si>
  <si>
    <t>референт государственной гражданской службы РФ
3 класса</t>
  </si>
  <si>
    <t>секретарь государственной гражданской службы РФ
2 класса</t>
  </si>
  <si>
    <t>с   «01» апреля 2021 г.</t>
  </si>
  <si>
    <t>Отдел государственных закупок</t>
  </si>
  <si>
    <t>Межмуниципальный отдел по г. Батайску, г. Ростову-на-Дону</t>
  </si>
  <si>
    <t>Межмуниципальный отдел по г. Волгодонску, Волгодонскому, Зимовниковскому, Мартыновскому, Цимлянскому районам</t>
  </si>
  <si>
    <t>Межмуниципальный отдел по г. Гуково, г. Донецку, г. Зверево</t>
  </si>
  <si>
    <t>Межмуниципальный отдел по г. Каменску, Каменск-Шахтинскому району</t>
  </si>
  <si>
    <t>Межмуниципальный отдел по г.Шахты, Октябрьскому району</t>
  </si>
  <si>
    <t>Межмуниципальный отдел по г. Таганрогу, Куйбышевскому, Матвеево-Курганском,Неклиновскому районам</t>
  </si>
  <si>
    <t>Отдел государственной регистрации недвижимости</t>
  </si>
  <si>
    <t>30-40</t>
  </si>
  <si>
    <t>20-30</t>
  </si>
  <si>
    <t>до 20</t>
  </si>
  <si>
    <t>Начальник финансово-экономического отдела</t>
  </si>
  <si>
    <t>приказом Управления Федеральной службы государственной регистрации, кадастра
и картографии по Ростовской области</t>
  </si>
  <si>
    <t>_________________________ А.И. Бутовецкий</t>
  </si>
  <si>
    <t>Статс-секретарь – заместитель руководителя Федеральной службы государственной регистрации, кадастра и картографии</t>
  </si>
  <si>
    <t>Управления Федеральной службы государственной регистрации, кадастра и картографии
по Ростовской области</t>
  </si>
  <si>
    <t>Межмуниципальный Волгодонский отдел</t>
  </si>
  <si>
    <t>Межмуниципальный Донецкий отдел</t>
  </si>
  <si>
    <t>Межмуниципальный Зерноградский отдел</t>
  </si>
  <si>
    <t>Межмуниципальный Миллеровский отдел</t>
  </si>
  <si>
    <t>Межмуниципальный Сальский отдел</t>
  </si>
  <si>
    <t>Межмуниципальный Семикаракорский отдел</t>
  </si>
  <si>
    <t>Межмуниципальный Таганрогский отдел</t>
  </si>
  <si>
    <t>Межмуниципальный Шахтинский отдел</t>
  </si>
  <si>
    <t>«_____» ________________ 2025 г.</t>
  </si>
  <si>
    <t>от «____» _____________ 2025 г. №________</t>
  </si>
  <si>
    <t>федеральных государственных гражданских служащих   630 ед.</t>
  </si>
  <si>
    <t>Межмуниципальный отдел  по г. Каменск-Шахтинскому, Каменскому, Белокалитвинскому районам</t>
  </si>
  <si>
    <t>Межмуниципальный отдел по Боковскому, Верхнедонскому, Шолоховскому районам</t>
  </si>
  <si>
    <t xml:space="preserve"> Мясниковский отдел</t>
  </si>
  <si>
    <t>Межмуниципальный отдел по Милютинскому, Морозовскому, Тацинскому районам</t>
  </si>
  <si>
    <t>Межмуниципальный отдел по Обливскому, Советскому районам</t>
  </si>
  <si>
    <t>НО</t>
  </si>
  <si>
    <t>заместитель начальника отдела</t>
  </si>
  <si>
    <t>главный специалист-эксперт</t>
  </si>
  <si>
    <t>ведущий специалист-эксперт</t>
  </si>
  <si>
    <t>СС1</t>
  </si>
  <si>
    <t>СС2</t>
  </si>
  <si>
    <t>руководитель</t>
  </si>
  <si>
    <t xml:space="preserve">зам. Руководителя </t>
  </si>
  <si>
    <t>Помощник</t>
  </si>
  <si>
    <t>с   «01» октября 2025 г.</t>
  </si>
  <si>
    <t>Руководитель Управления - главный государственный инспектор Ростовской области по использованию и охране земель</t>
  </si>
  <si>
    <t>г. Ростов-на-Дону, пер. Соборный, 2а</t>
  </si>
  <si>
    <t>г. Ростов-на-Дону, пер. Соборный, 2а, г. Ростов-на-Дону</t>
  </si>
  <si>
    <t>г. Ростов-на-Дону, ул. Береговая, 11/1</t>
  </si>
  <si>
    <t>Начальник отдела (заместитель главного государственного инспектора Ростовской области по использованию и охране земель)</t>
  </si>
  <si>
    <t>Главный специалист - эксперт (государственный инспектор Ростовской области по использованию и охране земель)</t>
  </si>
  <si>
    <t>Ведущий специалист - эксперт (государственный инспектор Ростовской области по использованию и охране земель)</t>
  </si>
  <si>
    <t>Ростовская область, г. Аксай, ул. Садовая, 31</t>
  </si>
  <si>
    <t>Ростовская область, с. Чалтырь, ул. Ростовская, 2</t>
  </si>
  <si>
    <t>Ростовская область, г. Новочеркасск, ул. Московская, 9</t>
  </si>
  <si>
    <t xml:space="preserve">Ростовская область, ст. Казанская, ул. Степная, 78 </t>
  </si>
  <si>
    <t>Ростовская область, ст. Вешенская, ул. Подтелкова, 47</t>
  </si>
  <si>
    <t xml:space="preserve">Заместитель начальника отдела </t>
  </si>
  <si>
    <t>Ростовская область, г. Азов, ул. Мира, 39а</t>
  </si>
  <si>
    <t>Ростовская область, ст. Обливская, ул. Ленина, 103</t>
  </si>
  <si>
    <t xml:space="preserve">Ростовская область, г. Таганрог, ул. Петровская, 44 </t>
  </si>
  <si>
    <t>Ростовская область, г. Зерноград, ул. Чкалова, 17к</t>
  </si>
  <si>
    <t xml:space="preserve">Ростовская область, п. Веселый, пер. Комсомольский, 49 </t>
  </si>
  <si>
    <t>Ростовская область, г. Шахты, ул. Советская, 187189</t>
  </si>
  <si>
    <t>Ростовская область, сл. Родионово-Несветайская, ул. Просвещения, 2</t>
  </si>
  <si>
    <t>Ростовская область, г. Новошахтинск, ул. Зорге,48</t>
  </si>
  <si>
    <t>Начальник отдела (главный государственный инспектор г. Шахты, г. Новошахтинска, Октябрьского, Родионово-Несветайского районов по использованию и охране земель)</t>
  </si>
  <si>
    <t>Главный специалист - эксперт (государственный инспектор г. Шахты, г. Новошахтинска, Октябрьского, Родионово-Несветайского районов по использованию и охране земель)</t>
  </si>
  <si>
    <t>Ведущий специалист - эксперт (государственный инспектор г. Шахты, г. Новошахтинска, Октябрьского, Родионово-Несветайского районов по использованию и охране земель)</t>
  </si>
  <si>
    <t>Начальник отдела (главный государственный инспектор г. Таганрога, Куйбышевского, Матвеево-Курганского, Неклиновского районов по использованию и охране земель)</t>
  </si>
  <si>
    <t>Начальник отдела (главный государственный инспектор Обливского, Советского районов по использованию и охране земель)</t>
  </si>
  <si>
    <t>Ведущий специалист - эксперт (государственный инспектор Обливского, Советского районов по использованию и охране земель)</t>
  </si>
  <si>
    <t>Начальник отдела (главный государственный инспектор Егорлыкского, Зерноградского, Кагальницкого, Веселовского районов по использованию и охране земель)</t>
  </si>
  <si>
    <t>Главный специалист - эксперт (государственный инспектор Егорлыкского, Зерноградского, Кагальницкого, Веселовского районов по использованию и охране земель)</t>
  </si>
  <si>
    <t>Ведущий специалист - эксперт (государственный инспектор Егорлыкского, Зерноградского, Кагальницкого, Веселовского районов по использованию и охране земель)</t>
  </si>
  <si>
    <t>Начальник отдела (главный государственный инспектор г. Азова, Азовского района по использованию и охране земель)</t>
  </si>
  <si>
    <t>Ведущий специалист - эксперт (государственный инспектор  г. Азова, Азовского района по использованию и охране земель)</t>
  </si>
  <si>
    <t>Начальник отдела (главный государственный инспектор Боковского, Верхнедонского, Шолоховского районов по использованию и охране земель)</t>
  </si>
  <si>
    <t>Начальник отдела (главный государственный инспектор г. Новочеркасска по использованию и охране земель)</t>
  </si>
  <si>
    <t>Начальник отдела (главный государственный инспектор Мясниковского района по использованию и охране земель)</t>
  </si>
  <si>
    <t>Начальник отдела (главный государственный инспектор Аксайского района по использованию и охране земель)</t>
  </si>
  <si>
    <t>Начальник отдела (главный государственный инспектор г. Гуково, г. Донецка, г. Зверево, Красносулинского района по использованию и охране земель)</t>
  </si>
  <si>
    <t>Заместитель начальника отдела (заместитель главного государственного инспектора г. Гуково, г. Донецка, г. Зверево, Красносулинского района по использованию и охране земель)</t>
  </si>
  <si>
    <t xml:space="preserve">Главный специалист - эксперт </t>
  </si>
  <si>
    <t>Ведущий специалист - эксперт (государственный инспектор г. Гуково, г. Донецка, г. Зверево, Красносулинского района по использованию и охране земель)</t>
  </si>
  <si>
    <t>Ростовская область, г. Донецк, мкр. 3, 26</t>
  </si>
  <si>
    <t>Ростовская область, г. Гуково, ул. Бургустинская, 7</t>
  </si>
  <si>
    <t>Ростовская область, г. Красный Сулин, ул. Заводская, 1</t>
  </si>
  <si>
    <t>Начальник отдела (главный государственный инспектор Милютинского, Морозовского, Тацинского районов по использованию и охране земель)</t>
  </si>
  <si>
    <t>Ведущий специалист - эксперт (государственный инспектор Милютинского, Морозовского, Тацинского районов по использованию и охране земель)</t>
  </si>
  <si>
    <t>Ростовская область, г. Морозовск, ул. Кирова, 150</t>
  </si>
  <si>
    <t>Ростовская область, ст. Милютинская, ул. Красноармейская, 18-1</t>
  </si>
  <si>
    <t>Начальник отдела (главный государственный инспектор г. Каменск-Шахтинска, Каменского, Белокалитвенского районов по использованию и охране земель)</t>
  </si>
  <si>
    <t>Ростовская область, г. Каменск-Шахтинский, ул. Карла Маркса, 12</t>
  </si>
  <si>
    <t>Ростовская область, г. Белая Калитва, ул. Калинина, 29</t>
  </si>
  <si>
    <t>Главный специалист - эксперт (государственный инспектор г. Каменск-Шахтинска, Каменского, Белокалитвенского районов по использованию и охране земель)</t>
  </si>
  <si>
    <t>Ростовская область, п. Глубокий, ул. Артема, 202/204</t>
  </si>
  <si>
    <t>Ростовская область, г. Волгодонск. ул. Ленина, 65</t>
  </si>
  <si>
    <t>Ростовская область, с. Ремонтное, ул.Ленинская, д.102</t>
  </si>
  <si>
    <t>Ростовская область, сл. Большая Мартыновка, пер. Зыгина, 17</t>
  </si>
  <si>
    <t>Начальник отдела (главный государственный инспектор г. Волгодонска, Волгодонского, Зимовниковского, Мартыновского, Цымлянского, Ремонтненского, Дубовского, Заветинского районов по использованию и охране земель)</t>
  </si>
  <si>
    <t>Заместитель начальника отдела (заместитель главного государственного инспектора г. Волгодонска, Волгодонского, Зимовниковского, Мартыновского, Цымлянского, Ремонтненского, Дубовского, Заветинского районов по использованию и охране земель)</t>
  </si>
  <si>
    <t>Главный специалист - эксперт (государственный инспектор г. Волгодонска, Волгодонского, Зимовниковского, Мартыновского, Цымлянского, Ремонтненского, Дубовского, Заветинского районов по использованию и охране земель)</t>
  </si>
  <si>
    <t>Заместитель начальника отдела (заместитель главного государственного инспектора Аксайского района по использованию и охране земель)</t>
  </si>
  <si>
    <t>Заместитель начальника отдела (заместитель главного государственного инспектора г. Новочеркасска по использованию и охране земель)</t>
  </si>
  <si>
    <t>Заместитель начальника отдела (заместитель главного государственного инспектора Боковского, Верхнедонского, Шолоховского районов по использованию и охране земель)</t>
  </si>
  <si>
    <t>Заместитель начальника отдела (заместитель главного государственного инспектора Егорлыкского, Зерноградского, Кагальницкого, Веселовского районов по использованию и охране земель)</t>
  </si>
  <si>
    <t>Заместитель начальника отдела (заместитель главного государственного инспектора г. Таганрога, Куйбышевского, Матвеево-Курганского, Неклиновского районов по использованию и охране земель)</t>
  </si>
  <si>
    <t>Заместитель начальника отдела (заместитель главного государственного инспектора   г. Шахты, г. Новошахтинска, Октябрьского, Родионово-Несветайского районов по использованию и охране земель)</t>
  </si>
  <si>
    <t>Начальник отдела (главный государственный инспектор Миллеровского, Кашарского, Тарасовского, Чертковского районов по использованию и охране земель)</t>
  </si>
  <si>
    <t>Ростовская область, г. Миллерово, ул.Фрунзе, 10</t>
  </si>
  <si>
    <t>Заместитель начальника отдела (заместитель главного государственного инспектора Миллеровского, Кашарского, Тарасовского, Чертковского районов по использованию и охране земель)</t>
  </si>
  <si>
    <t>Ростовская область, п. Чертково, ул.К.Маркса, 154</t>
  </si>
  <si>
    <t>Ростовская область, сл. Кашары, ул.Строительная, 13</t>
  </si>
  <si>
    <t>Главный специалист - эксперт (государственный инспектор Миллеровского, Кашарского, Тарасовского, Чертковского районов по использованию и охране земель)</t>
  </si>
  <si>
    <t>Начальник отдела (главный государственный инспектор Орловского, Песчанокопского, Пролетарского, Сальского, Целинского районов по использованию и охране земель)</t>
  </si>
  <si>
    <t>Ростовская область, г. Сальск, пер.Узенький, д.25</t>
  </si>
  <si>
    <t xml:space="preserve">Заместитель начальника отдела (заместитель главного государственного инспектора Орловского, Песчанокопского, Пролетарского, Сальского, Целинского районов по использованию и охране земель) </t>
  </si>
  <si>
    <t>Ростовская область, п. Орловский, ул. М. Горького 60а</t>
  </si>
  <si>
    <t>Ростовская область, с. Песчанокопское, ул. Суворова, 18-а</t>
  </si>
  <si>
    <t>Ростовская область, п. Целина, ул. Советская, 2</t>
  </si>
  <si>
    <t>Ростовская область, г. Семикаракорск, пер. 4-й, 23</t>
  </si>
  <si>
    <t>Начальник отдела (главный государственный инспектор Багаевского, Константиновского, Семикаракорского, Усть-Донецкого районов по использованию и охране земель)</t>
  </si>
  <si>
    <t>Ростовская область, ст. Багаевская, ул.Подройкина, 26, пом 1</t>
  </si>
  <si>
    <t>Ростовская область, п. Усть-Донецкий, ул. Юных Партизан, 14а</t>
  </si>
  <si>
    <t>Ростовская область, г. Константиновск, ул. Донская, 7</t>
  </si>
  <si>
    <t>Главный специалист - эксперт (государственный инспектор Багаевского, Константиновского, Семикаракорского, Усть-Донецкого районов по использованию и охране земель)</t>
  </si>
  <si>
    <t>Ведущий специалист - эксперт (государственный инспектор Багаевского, Константиновского, Семикаракорского, Усть-Донецкого районов по использованию и охране земель)</t>
  </si>
  <si>
    <t>Обслуживающий персонал</t>
  </si>
  <si>
    <t>Обработчик справочного и информационного материала, 2 разряд</t>
  </si>
  <si>
    <t>г.Ростов-на-Дону, пр. Сиверса, 22</t>
  </si>
  <si>
    <t>Водитель автомобиля, 4 разряд</t>
  </si>
  <si>
    <t>Контролёр технического состояния автомототранспортных средств,                   5 разряд</t>
  </si>
  <si>
    <t>Лифтер, 2 разряд</t>
  </si>
  <si>
    <t>Рабочий по комплексному обслуживанию и ремонту зданий,        4 разряд</t>
  </si>
  <si>
    <t>Адрес размещения рабочих мест</t>
  </si>
  <si>
    <t>Заместитель руководителя (заместитель главного государственного инспектора Ростовской области по использованию и охране земель)</t>
  </si>
  <si>
    <t>Ростовская область, г. Новочеркасск, ул. Московская, 10</t>
  </si>
  <si>
    <t>г.Ростов-на-Дону, пер. Соборный, 2а</t>
  </si>
  <si>
    <t>Перечень рабочих мест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</si>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</sst>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6"/>
      <color indexed="9"/>
      <name val="Arial Cyr"/>
      <charset val="204"/>
    </font>
    <font>
      <sz val="18"/>
      <color indexed="9"/>
      <name val="Arial Cyr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b/>
      <sz val="10"/>
      <color indexed="10"/>
      <name val="Arial Cyr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1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2" borderId="0" xfId="0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1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7" fillId="0" borderId="1" xfId="0" applyFont="1" applyBorder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textRotation="90" wrapText="1"/>
    </xf>
    <xf numFmtId="0" fontId="9" fillId="0" borderId="0" xfId="0" applyFont="1"/>
    <xf numFmtId="0" fontId="11" fillId="3" borderId="0" xfId="0" applyFont="1" applyFill="1"/>
    <xf numFmtId="164" fontId="12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3" fontId="10" fillId="0" borderId="0" xfId="0" applyNumberFormat="1" applyFont="1"/>
    <xf numFmtId="0" fontId="2" fillId="2" borderId="1" xfId="0" applyFont="1" applyFill="1" applyBorder="1"/>
    <xf numFmtId="0" fontId="1" fillId="2" borderId="1" xfId="0" applyFont="1" applyFill="1" applyBorder="1"/>
    <xf numFmtId="0" fontId="7" fillId="2" borderId="1" xfId="0" applyFont="1" applyFill="1" applyBorder="1"/>
    <xf numFmtId="0" fontId="1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7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4" borderId="1" xfId="0" applyFont="1" applyFill="1" applyBorder="1"/>
    <xf numFmtId="0" fontId="7" fillId="4" borderId="1" xfId="0" applyFont="1" applyFill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5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2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20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colors>
    <mruColors>
      <color rgb="FFE2D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5"/>
  <sheetViews>
    <sheetView view="pageBreakPreview" topLeftCell="A31" zoomScale="85" zoomScaleSheetLayoutView="85" workbookViewId="0">
      <selection activeCell="A31" sqref="A1:IV65536"/>
    </sheetView>
  </sheetViews>
  <sheetFormatPr defaultRowHeight="15" x14ac:dyDescent="0.25"/>
  <cols>
    <col min="1" max="1" width="4.85546875" style="7" customWidth="1"/>
    <col min="2" max="2" width="27.7109375" style="6" customWidth="1"/>
    <col min="3" max="3" width="18.85546875" style="30" customWidth="1"/>
    <col min="4" max="4" width="17.85546875" style="7" customWidth="1"/>
    <col min="5" max="5" width="13.140625" style="7" customWidth="1"/>
    <col min="6" max="6" width="9.28515625" style="7" bestFit="1" customWidth="1"/>
    <col min="7" max="7" width="11.7109375" style="7" customWidth="1"/>
    <col min="8" max="8" width="9.28515625" style="7" customWidth="1"/>
    <col min="9" max="9" width="10" style="7" customWidth="1"/>
    <col min="10" max="10" width="13.28515625" style="7" customWidth="1"/>
    <col min="11" max="11" width="7.5703125" style="7" customWidth="1"/>
    <col min="12" max="12" width="13.28515625" customWidth="1"/>
    <col min="13" max="13" width="16.85546875" bestFit="1" customWidth="1"/>
    <col min="14" max="14" width="8.85546875" customWidth="1"/>
    <col min="17" max="17" width="11.42578125" customWidth="1"/>
    <col min="18" max="18" width="12.7109375" bestFit="1" customWidth="1"/>
  </cols>
  <sheetData>
    <row r="1" spans="1:13" s="3" customFormat="1" ht="18" customHeight="1" x14ac:dyDescent="0.25">
      <c r="A1" s="1"/>
      <c r="B1" s="141" t="s">
        <v>0</v>
      </c>
      <c r="C1" s="141"/>
      <c r="D1" s="2"/>
      <c r="E1" s="2"/>
      <c r="F1" s="2"/>
      <c r="G1" s="141" t="s">
        <v>1</v>
      </c>
      <c r="H1" s="141"/>
      <c r="I1" s="141"/>
      <c r="J1" s="141"/>
      <c r="K1" s="141"/>
    </row>
    <row r="2" spans="1:13" s="3" customFormat="1" ht="66.75" customHeight="1" x14ac:dyDescent="0.2">
      <c r="A2" s="1"/>
      <c r="B2" s="143" t="s">
        <v>119</v>
      </c>
      <c r="C2" s="143"/>
      <c r="D2" s="4"/>
      <c r="E2" s="4"/>
      <c r="F2" s="4"/>
      <c r="G2" s="143" t="s">
        <v>2</v>
      </c>
      <c r="H2" s="143"/>
      <c r="I2" s="143"/>
      <c r="J2" s="143"/>
      <c r="K2" s="143"/>
    </row>
    <row r="3" spans="1:13" s="3" customFormat="1" ht="24.75" customHeight="1" x14ac:dyDescent="0.25">
      <c r="A3" s="1"/>
      <c r="B3" s="141" t="s">
        <v>138</v>
      </c>
      <c r="C3" s="141"/>
      <c r="D3" s="2"/>
      <c r="E3" s="2"/>
      <c r="F3" s="2"/>
      <c r="G3" s="149"/>
      <c r="H3" s="149"/>
      <c r="I3" s="149"/>
      <c r="J3" s="149"/>
      <c r="K3" s="149"/>
    </row>
    <row r="4" spans="1:13" s="3" customFormat="1" ht="23.25" customHeight="1" x14ac:dyDescent="0.25">
      <c r="A4" s="1"/>
      <c r="B4" s="144" t="s">
        <v>136</v>
      </c>
      <c r="C4" s="144"/>
      <c r="D4" s="2"/>
      <c r="E4" s="2"/>
      <c r="F4" s="2"/>
      <c r="G4" s="141" t="s">
        <v>137</v>
      </c>
      <c r="H4" s="141"/>
      <c r="I4" s="141"/>
      <c r="J4" s="141"/>
      <c r="K4" s="141"/>
    </row>
    <row r="5" spans="1:13" ht="42" customHeight="1" x14ac:dyDescent="0.25">
      <c r="A5" s="5"/>
    </row>
    <row r="6" spans="1:13" ht="21" customHeight="1" x14ac:dyDescent="0.3">
      <c r="A6" s="25"/>
      <c r="B6" s="151" t="s">
        <v>3</v>
      </c>
      <c r="C6" s="151"/>
      <c r="D6" s="151"/>
      <c r="E6" s="151"/>
      <c r="F6" s="151"/>
      <c r="G6" s="151"/>
      <c r="H6" s="151"/>
      <c r="I6" s="151"/>
      <c r="J6" s="151"/>
      <c r="K6" s="151"/>
    </row>
    <row r="7" spans="1:13" ht="34.5" customHeight="1" x14ac:dyDescent="0.3">
      <c r="A7" s="25"/>
      <c r="B7" s="152" t="s">
        <v>124</v>
      </c>
      <c r="C7" s="152"/>
      <c r="D7" s="152"/>
      <c r="E7" s="152"/>
      <c r="F7" s="152"/>
      <c r="G7" s="152"/>
      <c r="H7" s="152"/>
      <c r="I7" s="152"/>
      <c r="J7" s="152"/>
      <c r="K7" s="152"/>
    </row>
    <row r="8" spans="1:13" ht="19.5" customHeight="1" x14ac:dyDescent="0.25">
      <c r="A8" s="25"/>
      <c r="B8" s="153"/>
      <c r="C8" s="153"/>
      <c r="D8" s="153"/>
      <c r="E8" s="153"/>
      <c r="F8" s="153"/>
      <c r="G8" s="153"/>
      <c r="H8" s="153"/>
      <c r="I8" s="153"/>
      <c r="J8" s="153"/>
      <c r="K8" s="153"/>
    </row>
    <row r="9" spans="1:13" ht="19.5" customHeight="1" x14ac:dyDescent="0.25">
      <c r="A9" s="25"/>
      <c r="B9" s="26"/>
      <c r="C9" s="49" t="s">
        <v>4</v>
      </c>
      <c r="D9" s="49"/>
      <c r="E9" s="49"/>
      <c r="F9" s="49"/>
      <c r="G9" s="48"/>
      <c r="H9" s="48"/>
      <c r="I9" s="48"/>
      <c r="J9" s="48"/>
      <c r="K9" s="48"/>
    </row>
    <row r="10" spans="1:13" ht="19.5" customHeight="1" x14ac:dyDescent="0.25">
      <c r="A10" s="145" t="s">
        <v>129</v>
      </c>
      <c r="B10" s="145"/>
      <c r="C10" s="49" t="s">
        <v>139</v>
      </c>
      <c r="D10" s="49"/>
      <c r="E10" s="49"/>
      <c r="F10" s="49"/>
      <c r="G10" s="49"/>
      <c r="H10" s="49"/>
      <c r="I10" s="49"/>
      <c r="J10" s="48" t="s">
        <v>5</v>
      </c>
    </row>
    <row r="11" spans="1:13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</row>
    <row r="12" spans="1:13" ht="137.25" customHeight="1" x14ac:dyDescent="0.2">
      <c r="A12" s="17" t="s">
        <v>6</v>
      </c>
      <c r="B12" s="17" t="s">
        <v>7</v>
      </c>
      <c r="C12" s="17" t="s">
        <v>8</v>
      </c>
      <c r="D12" s="17" t="s">
        <v>9</v>
      </c>
      <c r="E12" s="17" t="s">
        <v>10</v>
      </c>
      <c r="F12" s="44" t="s">
        <v>11</v>
      </c>
      <c r="G12" s="44" t="s">
        <v>12</v>
      </c>
      <c r="H12" s="44" t="s">
        <v>13</v>
      </c>
      <c r="I12" s="44" t="s">
        <v>14</v>
      </c>
      <c r="J12" s="44" t="s">
        <v>15</v>
      </c>
      <c r="K12" s="44" t="s">
        <v>16</v>
      </c>
    </row>
    <row r="13" spans="1:13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13" ht="19.5" customHeight="1" x14ac:dyDescent="0.2">
      <c r="A14" s="142" t="s">
        <v>17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</row>
    <row r="15" spans="1:13" ht="47.25" x14ac:dyDescent="0.2">
      <c r="A15" s="50">
        <v>1</v>
      </c>
      <c r="B15" s="51" t="s">
        <v>18</v>
      </c>
      <c r="C15" s="52" t="s">
        <v>123</v>
      </c>
      <c r="D15" s="51" t="s">
        <v>19</v>
      </c>
      <c r="E15" s="51" t="s">
        <v>20</v>
      </c>
      <c r="F15" s="51">
        <v>1</v>
      </c>
      <c r="G15" s="51">
        <v>6893</v>
      </c>
      <c r="H15" s="50">
        <v>2524</v>
      </c>
      <c r="I15" s="51" t="s">
        <v>21</v>
      </c>
      <c r="J15" s="50">
        <v>1</v>
      </c>
      <c r="K15" s="50"/>
      <c r="L15">
        <f>F15*G15</f>
        <v>6893</v>
      </c>
      <c r="M15">
        <f>G15*1.15</f>
        <v>7926.95</v>
      </c>
    </row>
    <row r="16" spans="1:13" ht="77.25" customHeight="1" x14ac:dyDescent="0.2">
      <c r="A16" s="50">
        <v>2</v>
      </c>
      <c r="B16" s="51" t="s">
        <v>25</v>
      </c>
      <c r="C16" s="53" t="s">
        <v>120</v>
      </c>
      <c r="D16" s="51" t="s">
        <v>22</v>
      </c>
      <c r="E16" s="51" t="s">
        <v>23</v>
      </c>
      <c r="F16" s="51">
        <v>5</v>
      </c>
      <c r="G16" s="51">
        <v>6222</v>
      </c>
      <c r="H16" s="50">
        <v>1934</v>
      </c>
      <c r="I16" s="51" t="s">
        <v>24</v>
      </c>
      <c r="J16" s="50">
        <v>1</v>
      </c>
      <c r="K16" s="50"/>
      <c r="L16">
        <f>F16*G16</f>
        <v>31110</v>
      </c>
      <c r="M16">
        <f>G16*1.15</f>
        <v>7155.2999999999993</v>
      </c>
    </row>
    <row r="17" spans="1:15" ht="77.25" customHeight="1" x14ac:dyDescent="0.2">
      <c r="A17" s="50">
        <f>A16+1</f>
        <v>3</v>
      </c>
      <c r="B17" s="51" t="s">
        <v>26</v>
      </c>
      <c r="C17" s="53" t="s">
        <v>120</v>
      </c>
      <c r="D17" s="51" t="s">
        <v>27</v>
      </c>
      <c r="E17" s="51" t="s">
        <v>28</v>
      </c>
      <c r="F17" s="51">
        <v>3</v>
      </c>
      <c r="G17" s="51">
        <v>4877</v>
      </c>
      <c r="H17" s="50">
        <v>1934</v>
      </c>
      <c r="I17" s="51" t="s">
        <v>24</v>
      </c>
      <c r="J17" s="50">
        <v>1</v>
      </c>
      <c r="K17" s="50"/>
      <c r="L17">
        <f>F17*G17</f>
        <v>14631</v>
      </c>
      <c r="M17">
        <f>G17*1.15</f>
        <v>5608.5499999999993</v>
      </c>
    </row>
    <row r="18" spans="1:15" ht="15.75" x14ac:dyDescent="0.2">
      <c r="A18" s="50"/>
      <c r="B18" s="54" t="s">
        <v>29</v>
      </c>
      <c r="C18" s="55"/>
      <c r="D18" s="56"/>
      <c r="E18" s="56"/>
      <c r="F18" s="56">
        <f>SUM(F15:F17)</f>
        <v>9</v>
      </c>
      <c r="G18" s="57">
        <f>SUM(L15:L17)</f>
        <v>52634</v>
      </c>
      <c r="H18" s="51"/>
      <c r="I18" s="51"/>
      <c r="J18" s="50"/>
      <c r="K18" s="51"/>
      <c r="L18">
        <f>F18*G18</f>
        <v>473706</v>
      </c>
      <c r="M18">
        <f>G18*1.15</f>
        <v>60529.1</v>
      </c>
    </row>
    <row r="19" spans="1:15" ht="15.75" x14ac:dyDescent="0.2">
      <c r="A19" s="146" t="s">
        <v>142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</row>
    <row r="20" spans="1:15" ht="77.25" customHeight="1" x14ac:dyDescent="0.2">
      <c r="A20" s="50">
        <f>A17+1</f>
        <v>4</v>
      </c>
      <c r="B20" s="51" t="s">
        <v>30</v>
      </c>
      <c r="C20" s="53" t="s">
        <v>120</v>
      </c>
      <c r="D20" s="51" t="s">
        <v>22</v>
      </c>
      <c r="E20" s="51" t="s">
        <v>23</v>
      </c>
      <c r="F20" s="51">
        <v>1</v>
      </c>
      <c r="G20" s="51">
        <v>5381</v>
      </c>
      <c r="H20" s="50">
        <v>1934</v>
      </c>
      <c r="I20" s="51" t="s">
        <v>24</v>
      </c>
      <c r="J20" s="50">
        <v>1</v>
      </c>
      <c r="K20" s="50"/>
      <c r="L20">
        <f t="shared" ref="L20:L26" si="0">F20*G20</f>
        <v>5381</v>
      </c>
      <c r="M20">
        <f t="shared" ref="M20:M25" si="1">G20*1.15</f>
        <v>6188.15</v>
      </c>
      <c r="O20" s="9">
        <v>1</v>
      </c>
    </row>
    <row r="21" spans="1:15" ht="77.25" customHeight="1" x14ac:dyDescent="0.2">
      <c r="A21" s="50">
        <f>A20+1</f>
        <v>5</v>
      </c>
      <c r="B21" s="51" t="s">
        <v>31</v>
      </c>
      <c r="C21" s="53" t="s">
        <v>120</v>
      </c>
      <c r="D21" s="51" t="s">
        <v>22</v>
      </c>
      <c r="E21" s="51" t="s">
        <v>32</v>
      </c>
      <c r="F21" s="51">
        <v>5</v>
      </c>
      <c r="G21" s="51">
        <v>5044</v>
      </c>
      <c r="H21" s="50">
        <v>1934</v>
      </c>
      <c r="I21" s="51" t="s">
        <v>24</v>
      </c>
      <c r="J21" s="50">
        <v>1</v>
      </c>
      <c r="K21" s="59"/>
      <c r="L21">
        <f t="shared" si="0"/>
        <v>25220</v>
      </c>
      <c r="M21">
        <f t="shared" si="1"/>
        <v>5800.5999999999995</v>
      </c>
      <c r="O21" s="9">
        <v>8</v>
      </c>
    </row>
    <row r="22" spans="1:15" ht="77.25" customHeight="1" x14ac:dyDescent="0.2">
      <c r="A22" s="50">
        <f>A21+1</f>
        <v>6</v>
      </c>
      <c r="B22" s="51" t="s">
        <v>33</v>
      </c>
      <c r="C22" s="53" t="s">
        <v>121</v>
      </c>
      <c r="D22" s="51" t="s">
        <v>34</v>
      </c>
      <c r="E22" s="51" t="s">
        <v>35</v>
      </c>
      <c r="F22" s="51">
        <v>2</v>
      </c>
      <c r="G22" s="51">
        <v>4541</v>
      </c>
      <c r="H22" s="51">
        <v>1515</v>
      </c>
      <c r="I22" s="51" t="s">
        <v>36</v>
      </c>
      <c r="J22" s="50">
        <v>1</v>
      </c>
      <c r="K22" s="59"/>
      <c r="L22">
        <f t="shared" si="0"/>
        <v>9082</v>
      </c>
      <c r="M22">
        <f t="shared" si="1"/>
        <v>5222.1499999999996</v>
      </c>
      <c r="O22" s="9">
        <v>1</v>
      </c>
    </row>
    <row r="23" spans="1:15" ht="77.25" customHeight="1" x14ac:dyDescent="0.2">
      <c r="A23" s="50">
        <f>A22+1</f>
        <v>7</v>
      </c>
      <c r="B23" s="51" t="s">
        <v>37</v>
      </c>
      <c r="C23" s="53" t="s">
        <v>121</v>
      </c>
      <c r="D23" s="51" t="s">
        <v>34</v>
      </c>
      <c r="E23" s="51" t="s">
        <v>38</v>
      </c>
      <c r="F23" s="51">
        <v>32</v>
      </c>
      <c r="G23" s="51">
        <v>4205</v>
      </c>
      <c r="H23" s="51">
        <v>1515</v>
      </c>
      <c r="I23" s="51" t="s">
        <v>36</v>
      </c>
      <c r="J23" s="50">
        <v>1</v>
      </c>
      <c r="K23" s="59"/>
      <c r="L23">
        <f t="shared" si="0"/>
        <v>134560</v>
      </c>
      <c r="M23">
        <f t="shared" si="1"/>
        <v>4835.75</v>
      </c>
      <c r="O23" s="9">
        <v>41</v>
      </c>
    </row>
    <row r="24" spans="1:15" ht="77.25" customHeight="1" x14ac:dyDescent="0.2">
      <c r="A24" s="50">
        <f>A23+1</f>
        <v>8</v>
      </c>
      <c r="B24" s="51" t="s">
        <v>55</v>
      </c>
      <c r="C24" s="53" t="s">
        <v>121</v>
      </c>
      <c r="D24" s="51" t="s">
        <v>56</v>
      </c>
      <c r="E24" s="51" t="s">
        <v>57</v>
      </c>
      <c r="F24" s="51">
        <v>1</v>
      </c>
      <c r="G24" s="51">
        <v>3868</v>
      </c>
      <c r="H24" s="51">
        <v>1515</v>
      </c>
      <c r="I24" s="51" t="s">
        <v>36</v>
      </c>
      <c r="J24" s="50">
        <v>1</v>
      </c>
      <c r="K24" s="51"/>
      <c r="L24">
        <f>F24*G24</f>
        <v>3868</v>
      </c>
      <c r="M24">
        <f t="shared" si="1"/>
        <v>4448.2</v>
      </c>
      <c r="O24" s="9"/>
    </row>
    <row r="25" spans="1:15" ht="77.25" customHeight="1" x14ac:dyDescent="0.2">
      <c r="A25" s="50">
        <f>A24+1</f>
        <v>9</v>
      </c>
      <c r="B25" s="51" t="s">
        <v>39</v>
      </c>
      <c r="C25" s="53" t="s">
        <v>122</v>
      </c>
      <c r="D25" s="51" t="s">
        <v>40</v>
      </c>
      <c r="E25" s="51" t="s">
        <v>41</v>
      </c>
      <c r="F25" s="51">
        <v>22</v>
      </c>
      <c r="G25" s="51">
        <v>3196</v>
      </c>
      <c r="H25" s="51">
        <v>1011</v>
      </c>
      <c r="I25" s="51" t="s">
        <v>42</v>
      </c>
      <c r="J25" s="50">
        <v>1</v>
      </c>
      <c r="K25" s="59"/>
      <c r="L25">
        <f t="shared" si="0"/>
        <v>70312</v>
      </c>
      <c r="M25">
        <f t="shared" si="1"/>
        <v>3675.3999999999996</v>
      </c>
      <c r="O25" s="9">
        <v>40</v>
      </c>
    </row>
    <row r="26" spans="1:15" ht="15.75" x14ac:dyDescent="0.25">
      <c r="A26" s="50"/>
      <c r="B26" s="54" t="s">
        <v>43</v>
      </c>
      <c r="C26" s="55"/>
      <c r="D26" s="56"/>
      <c r="E26" s="56"/>
      <c r="F26" s="56">
        <f>SUM(F20:F25)</f>
        <v>63</v>
      </c>
      <c r="G26" s="57">
        <f>SUM(L20:L25)</f>
        <v>248423</v>
      </c>
      <c r="H26" s="51"/>
      <c r="I26" s="51"/>
      <c r="J26" s="60"/>
      <c r="K26" s="51"/>
      <c r="L26">
        <f t="shared" si="0"/>
        <v>15650649</v>
      </c>
      <c r="M26" s="11">
        <f>G26/F26</f>
        <v>3943.2222222222222</v>
      </c>
      <c r="O26" s="10">
        <f>SUM(O20:O25)</f>
        <v>91</v>
      </c>
    </row>
    <row r="27" spans="1:15" ht="15.75" x14ac:dyDescent="0.2">
      <c r="A27" s="146" t="s">
        <v>127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</row>
    <row r="28" spans="1:15" ht="77.25" customHeight="1" x14ac:dyDescent="0.2">
      <c r="A28" s="50">
        <f>A25+1</f>
        <v>10</v>
      </c>
      <c r="B28" s="51" t="s">
        <v>30</v>
      </c>
      <c r="C28" s="53" t="s">
        <v>120</v>
      </c>
      <c r="D28" s="51" t="s">
        <v>22</v>
      </c>
      <c r="E28" s="51" t="s">
        <v>23</v>
      </c>
      <c r="F28" s="51">
        <v>1</v>
      </c>
      <c r="G28" s="51">
        <v>5381</v>
      </c>
      <c r="H28" s="50">
        <v>1934</v>
      </c>
      <c r="I28" s="51" t="s">
        <v>24</v>
      </c>
      <c r="J28" s="50">
        <v>1</v>
      </c>
      <c r="K28" s="51"/>
      <c r="L28">
        <f t="shared" ref="L28:L33" si="2">F28*G28</f>
        <v>5381</v>
      </c>
      <c r="O28" s="9">
        <v>1</v>
      </c>
    </row>
    <row r="29" spans="1:15" ht="77.25" customHeight="1" x14ac:dyDescent="0.2">
      <c r="A29" s="50">
        <f>A28+1</f>
        <v>11</v>
      </c>
      <c r="B29" s="51" t="s">
        <v>31</v>
      </c>
      <c r="C29" s="53" t="s">
        <v>120</v>
      </c>
      <c r="D29" s="51" t="s">
        <v>22</v>
      </c>
      <c r="E29" s="51" t="s">
        <v>32</v>
      </c>
      <c r="F29" s="51">
        <v>2</v>
      </c>
      <c r="G29" s="51">
        <v>5044</v>
      </c>
      <c r="H29" s="50">
        <v>1934</v>
      </c>
      <c r="I29" s="51" t="s">
        <v>24</v>
      </c>
      <c r="J29" s="50">
        <v>1</v>
      </c>
      <c r="K29" s="51"/>
      <c r="L29">
        <f t="shared" si="2"/>
        <v>10088</v>
      </c>
      <c r="O29" s="9">
        <v>2</v>
      </c>
    </row>
    <row r="30" spans="1:15" ht="77.25" customHeight="1" x14ac:dyDescent="0.2">
      <c r="A30" s="50">
        <f>A29+1</f>
        <v>12</v>
      </c>
      <c r="B30" s="51" t="s">
        <v>33</v>
      </c>
      <c r="C30" s="53" t="s">
        <v>121</v>
      </c>
      <c r="D30" s="51" t="s">
        <v>34</v>
      </c>
      <c r="E30" s="51" t="s">
        <v>35</v>
      </c>
      <c r="F30" s="51">
        <v>2</v>
      </c>
      <c r="G30" s="51">
        <v>4541</v>
      </c>
      <c r="H30" s="51">
        <v>1515</v>
      </c>
      <c r="I30" s="51" t="s">
        <v>36</v>
      </c>
      <c r="J30" s="50">
        <v>1</v>
      </c>
      <c r="K30" s="59"/>
      <c r="L30">
        <f t="shared" si="2"/>
        <v>9082</v>
      </c>
      <c r="M30">
        <f>G30*1.15</f>
        <v>5222.1499999999996</v>
      </c>
      <c r="O30" s="9"/>
    </row>
    <row r="31" spans="1:15" ht="77.25" customHeight="1" x14ac:dyDescent="0.2">
      <c r="A31" s="50">
        <f>A30+1</f>
        <v>13</v>
      </c>
      <c r="B31" s="51" t="s">
        <v>37</v>
      </c>
      <c r="C31" s="53" t="s">
        <v>121</v>
      </c>
      <c r="D31" s="51" t="s">
        <v>34</v>
      </c>
      <c r="E31" s="51" t="s">
        <v>38</v>
      </c>
      <c r="F31" s="51">
        <v>6</v>
      </c>
      <c r="G31" s="51">
        <v>4205</v>
      </c>
      <c r="H31" s="51">
        <v>1515</v>
      </c>
      <c r="I31" s="51" t="s">
        <v>36</v>
      </c>
      <c r="J31" s="50">
        <v>1</v>
      </c>
      <c r="K31" s="51"/>
      <c r="L31">
        <f t="shared" si="2"/>
        <v>25230</v>
      </c>
      <c r="O31" s="9">
        <v>10</v>
      </c>
    </row>
    <row r="32" spans="1:15" ht="77.25" customHeight="1" x14ac:dyDescent="0.2">
      <c r="A32" s="50">
        <f>A31+1</f>
        <v>14</v>
      </c>
      <c r="B32" s="51" t="s">
        <v>39</v>
      </c>
      <c r="C32" s="53" t="s">
        <v>122</v>
      </c>
      <c r="D32" s="51" t="s">
        <v>40</v>
      </c>
      <c r="E32" s="51" t="s">
        <v>41</v>
      </c>
      <c r="F32" s="51">
        <v>1</v>
      </c>
      <c r="G32" s="51">
        <v>3196</v>
      </c>
      <c r="H32" s="51">
        <v>1011</v>
      </c>
      <c r="I32" s="51" t="s">
        <v>42</v>
      </c>
      <c r="J32" s="50">
        <v>1</v>
      </c>
      <c r="K32" s="59"/>
      <c r="L32">
        <f t="shared" si="2"/>
        <v>3196</v>
      </c>
      <c r="O32" s="9"/>
    </row>
    <row r="33" spans="1:15" s="11" customFormat="1" ht="15.75" x14ac:dyDescent="0.25">
      <c r="A33" s="50"/>
      <c r="B33" s="54" t="s">
        <v>43</v>
      </c>
      <c r="C33" s="55"/>
      <c r="D33" s="56"/>
      <c r="E33" s="56"/>
      <c r="F33" s="56">
        <f>SUM(F28:F32)</f>
        <v>12</v>
      </c>
      <c r="G33" s="57">
        <f>SUM(L28:L32)</f>
        <v>52977</v>
      </c>
      <c r="H33" s="51"/>
      <c r="I33" s="51"/>
      <c r="J33" s="61"/>
      <c r="K33" s="51"/>
      <c r="L33">
        <f t="shared" si="2"/>
        <v>635724</v>
      </c>
      <c r="M33" s="11">
        <f>G33/F33</f>
        <v>4414.75</v>
      </c>
      <c r="O33" s="10">
        <f>SUM(O28:O31)</f>
        <v>13</v>
      </c>
    </row>
    <row r="34" spans="1:15" s="11" customFormat="1" ht="15.75" x14ac:dyDescent="0.2">
      <c r="A34" s="142" t="s">
        <v>44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/>
    </row>
    <row r="35" spans="1:15" ht="77.25" customHeight="1" x14ac:dyDescent="0.2">
      <c r="A35" s="19">
        <f>A32+1</f>
        <v>15</v>
      </c>
      <c r="B35" s="18" t="s">
        <v>30</v>
      </c>
      <c r="C35" s="32" t="s">
        <v>120</v>
      </c>
      <c r="D35" s="18" t="s">
        <v>22</v>
      </c>
      <c r="E35" s="18" t="s">
        <v>23</v>
      </c>
      <c r="F35" s="18">
        <v>1</v>
      </c>
      <c r="G35" s="18">
        <v>5381</v>
      </c>
      <c r="H35" s="19">
        <v>1934</v>
      </c>
      <c r="I35" s="18" t="s">
        <v>24</v>
      </c>
      <c r="J35" s="19">
        <v>1</v>
      </c>
      <c r="K35" s="18"/>
      <c r="L35">
        <f t="shared" ref="L35:L40" si="3">F35*G35</f>
        <v>5381</v>
      </c>
      <c r="O35" s="9">
        <v>1</v>
      </c>
    </row>
    <row r="36" spans="1:15" ht="77.25" customHeight="1" x14ac:dyDescent="0.2">
      <c r="A36" s="19">
        <f>A35+1</f>
        <v>16</v>
      </c>
      <c r="B36" s="18" t="s">
        <v>31</v>
      </c>
      <c r="C36" s="32" t="s">
        <v>120</v>
      </c>
      <c r="D36" s="18" t="s">
        <v>22</v>
      </c>
      <c r="E36" s="18" t="s">
        <v>32</v>
      </c>
      <c r="F36" s="18">
        <v>2</v>
      </c>
      <c r="G36" s="18">
        <v>5044</v>
      </c>
      <c r="H36" s="19">
        <v>1934</v>
      </c>
      <c r="I36" s="18" t="s">
        <v>24</v>
      </c>
      <c r="J36" s="19">
        <v>1</v>
      </c>
      <c r="K36" s="18"/>
      <c r="L36">
        <f t="shared" si="3"/>
        <v>10088</v>
      </c>
      <c r="O36" s="9">
        <v>2</v>
      </c>
    </row>
    <row r="37" spans="1:15" ht="77.25" customHeight="1" x14ac:dyDescent="0.2">
      <c r="A37" s="19">
        <f>A36+1</f>
        <v>17</v>
      </c>
      <c r="B37" s="18" t="s">
        <v>33</v>
      </c>
      <c r="C37" s="32" t="s">
        <v>121</v>
      </c>
      <c r="D37" s="18" t="s">
        <v>34</v>
      </c>
      <c r="E37" s="18" t="s">
        <v>35</v>
      </c>
      <c r="F37" s="18">
        <v>10</v>
      </c>
      <c r="G37" s="18">
        <v>4541</v>
      </c>
      <c r="H37" s="18">
        <v>1515</v>
      </c>
      <c r="I37" s="18" t="s">
        <v>36</v>
      </c>
      <c r="J37" s="19">
        <v>1</v>
      </c>
      <c r="K37" s="20"/>
      <c r="L37">
        <f t="shared" si="3"/>
        <v>45410</v>
      </c>
      <c r="O37" s="9"/>
    </row>
    <row r="38" spans="1:15" ht="77.25" customHeight="1" x14ac:dyDescent="0.2">
      <c r="A38" s="19">
        <f>A37+1</f>
        <v>18</v>
      </c>
      <c r="B38" s="18" t="s">
        <v>37</v>
      </c>
      <c r="C38" s="32" t="s">
        <v>121</v>
      </c>
      <c r="D38" s="18" t="s">
        <v>34</v>
      </c>
      <c r="E38" s="18" t="s">
        <v>38</v>
      </c>
      <c r="F38" s="18">
        <v>16</v>
      </c>
      <c r="G38" s="18">
        <v>4205</v>
      </c>
      <c r="H38" s="18">
        <v>1515</v>
      </c>
      <c r="I38" s="18" t="s">
        <v>36</v>
      </c>
      <c r="J38" s="19">
        <v>1</v>
      </c>
      <c r="K38" s="18"/>
      <c r="L38">
        <f t="shared" si="3"/>
        <v>67280</v>
      </c>
      <c r="O38" s="9">
        <v>26</v>
      </c>
    </row>
    <row r="39" spans="1:15" ht="77.25" customHeight="1" x14ac:dyDescent="0.2">
      <c r="A39" s="19">
        <f>A38+1</f>
        <v>19</v>
      </c>
      <c r="B39" s="18" t="s">
        <v>39</v>
      </c>
      <c r="C39" s="32" t="s">
        <v>122</v>
      </c>
      <c r="D39" s="18" t="s">
        <v>40</v>
      </c>
      <c r="E39" s="18" t="s">
        <v>41</v>
      </c>
      <c r="F39" s="18">
        <v>1</v>
      </c>
      <c r="G39" s="18">
        <v>3196</v>
      </c>
      <c r="H39" s="18">
        <v>1011</v>
      </c>
      <c r="I39" s="18" t="s">
        <v>42</v>
      </c>
      <c r="J39" s="19">
        <v>1</v>
      </c>
      <c r="K39" s="18"/>
      <c r="L39">
        <f t="shared" si="3"/>
        <v>3196</v>
      </c>
      <c r="O39" s="9">
        <v>2</v>
      </c>
    </row>
    <row r="40" spans="1:15" s="11" customFormat="1" ht="15.75" x14ac:dyDescent="0.25">
      <c r="A40" s="19"/>
      <c r="B40" s="21" t="s">
        <v>43</v>
      </c>
      <c r="C40" s="33"/>
      <c r="D40" s="17"/>
      <c r="E40" s="17"/>
      <c r="F40" s="17">
        <f>SUM(F35:F39)</f>
        <v>30</v>
      </c>
      <c r="G40" s="22">
        <f>SUM(L35:L39)</f>
        <v>131355</v>
      </c>
      <c r="H40" s="18"/>
      <c r="I40" s="18"/>
      <c r="J40" s="24"/>
      <c r="K40" s="18"/>
      <c r="L40">
        <f t="shared" si="3"/>
        <v>3940650</v>
      </c>
      <c r="M40" s="11">
        <f>G40/F40</f>
        <v>4378.5</v>
      </c>
      <c r="O40" s="10">
        <f>SUM(O35:O38)</f>
        <v>29</v>
      </c>
    </row>
    <row r="41" spans="1:15" s="11" customFormat="1" ht="15.75" x14ac:dyDescent="0.2">
      <c r="A41" s="142" t="s">
        <v>45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/>
    </row>
    <row r="42" spans="1:15" ht="76.5" customHeight="1" x14ac:dyDescent="0.2">
      <c r="A42" s="19">
        <f>A39+1</f>
        <v>20</v>
      </c>
      <c r="B42" s="18" t="s">
        <v>30</v>
      </c>
      <c r="C42" s="32" t="s">
        <v>120</v>
      </c>
      <c r="D42" s="18" t="s">
        <v>22</v>
      </c>
      <c r="E42" s="18" t="s">
        <v>23</v>
      </c>
      <c r="F42" s="18">
        <v>1</v>
      </c>
      <c r="G42" s="18">
        <v>5381</v>
      </c>
      <c r="H42" s="19">
        <v>1934</v>
      </c>
      <c r="I42" s="18" t="s">
        <v>24</v>
      </c>
      <c r="J42" s="19">
        <v>1</v>
      </c>
      <c r="K42" s="18"/>
      <c r="L42">
        <f t="shared" ref="L42:L47" si="4">F42*G42</f>
        <v>5381</v>
      </c>
      <c r="O42" s="9">
        <v>1</v>
      </c>
    </row>
    <row r="43" spans="1:15" ht="76.5" customHeight="1" x14ac:dyDescent="0.2">
      <c r="A43" s="19">
        <f>A42+1</f>
        <v>21</v>
      </c>
      <c r="B43" s="18" t="s">
        <v>31</v>
      </c>
      <c r="C43" s="32" t="s">
        <v>120</v>
      </c>
      <c r="D43" s="18" t="s">
        <v>22</v>
      </c>
      <c r="E43" s="18" t="s">
        <v>32</v>
      </c>
      <c r="F43" s="18">
        <v>2</v>
      </c>
      <c r="G43" s="18">
        <v>5044</v>
      </c>
      <c r="H43" s="19">
        <v>1934</v>
      </c>
      <c r="I43" s="18" t="s">
        <v>24</v>
      </c>
      <c r="J43" s="19">
        <v>1</v>
      </c>
      <c r="K43" s="18"/>
      <c r="L43">
        <f t="shared" si="4"/>
        <v>10088</v>
      </c>
      <c r="O43" s="9">
        <v>2</v>
      </c>
    </row>
    <row r="44" spans="1:15" ht="76.5" customHeight="1" x14ac:dyDescent="0.2">
      <c r="A44" s="19">
        <f>A43+1</f>
        <v>22</v>
      </c>
      <c r="B44" s="18" t="s">
        <v>33</v>
      </c>
      <c r="C44" s="32" t="s">
        <v>121</v>
      </c>
      <c r="D44" s="18" t="s">
        <v>34</v>
      </c>
      <c r="E44" s="18" t="s">
        <v>35</v>
      </c>
      <c r="F44" s="18">
        <v>10</v>
      </c>
      <c r="G44" s="18">
        <v>4541</v>
      </c>
      <c r="H44" s="18">
        <v>1515</v>
      </c>
      <c r="I44" s="18" t="s">
        <v>36</v>
      </c>
      <c r="J44" s="19">
        <v>1</v>
      </c>
      <c r="K44" s="20"/>
      <c r="L44">
        <f t="shared" si="4"/>
        <v>45410</v>
      </c>
      <c r="O44" s="9"/>
    </row>
    <row r="45" spans="1:15" ht="76.5" customHeight="1" x14ac:dyDescent="0.2">
      <c r="A45" s="19">
        <f>A44+1</f>
        <v>23</v>
      </c>
      <c r="B45" s="18" t="s">
        <v>37</v>
      </c>
      <c r="C45" s="32" t="s">
        <v>121</v>
      </c>
      <c r="D45" s="18" t="s">
        <v>34</v>
      </c>
      <c r="E45" s="18" t="s">
        <v>38</v>
      </c>
      <c r="F45" s="18">
        <v>13</v>
      </c>
      <c r="G45" s="18">
        <v>4205</v>
      </c>
      <c r="H45" s="18">
        <v>1515</v>
      </c>
      <c r="I45" s="18" t="s">
        <v>36</v>
      </c>
      <c r="J45" s="19">
        <v>1</v>
      </c>
      <c r="K45" s="18"/>
      <c r="L45">
        <f t="shared" si="4"/>
        <v>54665</v>
      </c>
      <c r="O45" s="9">
        <v>22</v>
      </c>
    </row>
    <row r="46" spans="1:15" ht="76.5" customHeight="1" x14ac:dyDescent="0.2">
      <c r="A46" s="19">
        <f>A45+1</f>
        <v>24</v>
      </c>
      <c r="B46" s="18" t="s">
        <v>39</v>
      </c>
      <c r="C46" s="32" t="s">
        <v>122</v>
      </c>
      <c r="D46" s="18" t="s">
        <v>40</v>
      </c>
      <c r="E46" s="18" t="s">
        <v>41</v>
      </c>
      <c r="F46" s="18">
        <v>1</v>
      </c>
      <c r="G46" s="18">
        <v>3196</v>
      </c>
      <c r="H46" s="18">
        <v>1011</v>
      </c>
      <c r="I46" s="18" t="s">
        <v>42</v>
      </c>
      <c r="J46" s="19">
        <v>1</v>
      </c>
      <c r="K46" s="18"/>
      <c r="L46">
        <f t="shared" si="4"/>
        <v>3196</v>
      </c>
      <c r="O46" s="9">
        <v>2</v>
      </c>
    </row>
    <row r="47" spans="1:15" s="11" customFormat="1" ht="15.75" x14ac:dyDescent="0.25">
      <c r="A47" s="19"/>
      <c r="B47" s="21" t="s">
        <v>43</v>
      </c>
      <c r="C47" s="33"/>
      <c r="D47" s="17"/>
      <c r="E47" s="17"/>
      <c r="F47" s="17">
        <f>SUM(F42:F46)</f>
        <v>27</v>
      </c>
      <c r="G47" s="22">
        <f>SUM(L42:L46)</f>
        <v>118740</v>
      </c>
      <c r="H47" s="18"/>
      <c r="I47" s="18"/>
      <c r="J47" s="24"/>
      <c r="K47" s="18"/>
      <c r="L47">
        <f t="shared" si="4"/>
        <v>3205980</v>
      </c>
      <c r="M47" s="11">
        <f>G47/F47</f>
        <v>4397.7777777777774</v>
      </c>
      <c r="O47" s="10">
        <f>SUM(O42:O46)</f>
        <v>27</v>
      </c>
    </row>
    <row r="48" spans="1:15" s="11" customFormat="1" ht="15.75" x14ac:dyDescent="0.2">
      <c r="A48" s="142" t="s">
        <v>46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/>
    </row>
    <row r="49" spans="1:15" ht="78.75" x14ac:dyDescent="0.2">
      <c r="A49" s="19">
        <f>A46+1</f>
        <v>25</v>
      </c>
      <c r="B49" s="18" t="s">
        <v>30</v>
      </c>
      <c r="C49" s="32" t="s">
        <v>120</v>
      </c>
      <c r="D49" s="18" t="s">
        <v>22</v>
      </c>
      <c r="E49" s="18" t="s">
        <v>23</v>
      </c>
      <c r="F49" s="18">
        <v>1</v>
      </c>
      <c r="G49" s="18">
        <v>5381</v>
      </c>
      <c r="H49" s="19">
        <v>1934</v>
      </c>
      <c r="I49" s="18" t="s">
        <v>24</v>
      </c>
      <c r="J49" s="19">
        <v>1</v>
      </c>
      <c r="K49" s="18"/>
      <c r="L49">
        <f t="shared" ref="L49:L54" si="5">F49*G49</f>
        <v>5381</v>
      </c>
      <c r="O49" s="9">
        <v>1</v>
      </c>
    </row>
    <row r="50" spans="1:15" ht="78.75" x14ac:dyDescent="0.2">
      <c r="A50" s="19">
        <f>A49+1</f>
        <v>26</v>
      </c>
      <c r="B50" s="18" t="s">
        <v>31</v>
      </c>
      <c r="C50" s="32" t="s">
        <v>120</v>
      </c>
      <c r="D50" s="18" t="s">
        <v>22</v>
      </c>
      <c r="E50" s="18" t="s">
        <v>32</v>
      </c>
      <c r="F50" s="18">
        <v>3</v>
      </c>
      <c r="G50" s="18">
        <v>5044</v>
      </c>
      <c r="H50" s="19">
        <v>1934</v>
      </c>
      <c r="I50" s="18" t="s">
        <v>24</v>
      </c>
      <c r="J50" s="19">
        <v>1</v>
      </c>
      <c r="K50" s="18"/>
      <c r="L50">
        <f t="shared" si="5"/>
        <v>15132</v>
      </c>
      <c r="O50" s="9">
        <v>1</v>
      </c>
    </row>
    <row r="51" spans="1:15" ht="78.75" x14ac:dyDescent="0.2">
      <c r="A51" s="19">
        <f>A50+1</f>
        <v>27</v>
      </c>
      <c r="B51" s="18" t="s">
        <v>33</v>
      </c>
      <c r="C51" s="32" t="s">
        <v>121</v>
      </c>
      <c r="D51" s="18" t="s">
        <v>34</v>
      </c>
      <c r="E51" s="18" t="s">
        <v>35</v>
      </c>
      <c r="F51" s="18">
        <v>8</v>
      </c>
      <c r="G51" s="18">
        <v>4541</v>
      </c>
      <c r="H51" s="18">
        <v>1515</v>
      </c>
      <c r="I51" s="18" t="s">
        <v>36</v>
      </c>
      <c r="J51" s="19">
        <v>1</v>
      </c>
      <c r="K51" s="20"/>
      <c r="L51">
        <f t="shared" si="5"/>
        <v>36328</v>
      </c>
      <c r="O51" s="9"/>
    </row>
    <row r="52" spans="1:15" ht="78.75" x14ac:dyDescent="0.2">
      <c r="A52" s="19">
        <f>A51+1</f>
        <v>28</v>
      </c>
      <c r="B52" s="18" t="s">
        <v>37</v>
      </c>
      <c r="C52" s="32" t="s">
        <v>121</v>
      </c>
      <c r="D52" s="18" t="s">
        <v>34</v>
      </c>
      <c r="E52" s="18" t="s">
        <v>38</v>
      </c>
      <c r="F52" s="18">
        <v>18</v>
      </c>
      <c r="G52" s="18">
        <v>4205</v>
      </c>
      <c r="H52" s="18">
        <v>1515</v>
      </c>
      <c r="I52" s="18" t="s">
        <v>36</v>
      </c>
      <c r="J52" s="19">
        <v>1</v>
      </c>
      <c r="K52" s="18"/>
      <c r="L52">
        <f t="shared" si="5"/>
        <v>75690</v>
      </c>
      <c r="O52" s="9">
        <v>14</v>
      </c>
    </row>
    <row r="53" spans="1:15" ht="78.75" x14ac:dyDescent="0.2">
      <c r="A53" s="19">
        <f>A52+1</f>
        <v>29</v>
      </c>
      <c r="B53" s="18" t="s">
        <v>39</v>
      </c>
      <c r="C53" s="32" t="s">
        <v>122</v>
      </c>
      <c r="D53" s="18" t="s">
        <v>40</v>
      </c>
      <c r="E53" s="18" t="s">
        <v>41</v>
      </c>
      <c r="F53" s="18">
        <v>1</v>
      </c>
      <c r="G53" s="18">
        <v>3196</v>
      </c>
      <c r="H53" s="18">
        <v>1011</v>
      </c>
      <c r="I53" s="18" t="s">
        <v>42</v>
      </c>
      <c r="J53" s="19">
        <v>1</v>
      </c>
      <c r="K53" s="18"/>
      <c r="L53">
        <f t="shared" si="5"/>
        <v>3196</v>
      </c>
      <c r="O53" s="9">
        <v>2</v>
      </c>
    </row>
    <row r="54" spans="1:15" s="11" customFormat="1" ht="15.75" x14ac:dyDescent="0.25">
      <c r="A54" s="19"/>
      <c r="B54" s="21" t="s">
        <v>43</v>
      </c>
      <c r="C54" s="33"/>
      <c r="D54" s="17"/>
      <c r="E54" s="17"/>
      <c r="F54" s="17">
        <f>SUM(F49:F53)</f>
        <v>31</v>
      </c>
      <c r="G54" s="22">
        <f>SUM(L49:L53)</f>
        <v>135727</v>
      </c>
      <c r="H54" s="18"/>
      <c r="I54" s="18"/>
      <c r="J54" s="24"/>
      <c r="K54" s="18"/>
      <c r="L54">
        <f t="shared" si="5"/>
        <v>4207537</v>
      </c>
      <c r="M54" s="11">
        <f>G54/F54</f>
        <v>4378.2903225806449</v>
      </c>
      <c r="O54" s="10">
        <f>SUM(O49:O52)</f>
        <v>16</v>
      </c>
    </row>
    <row r="55" spans="1:15" ht="15.75" x14ac:dyDescent="0.2">
      <c r="A55" s="142" t="s">
        <v>47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</row>
    <row r="56" spans="1:15" ht="76.5" customHeight="1" x14ac:dyDescent="0.2">
      <c r="A56" s="19">
        <f>A53+1</f>
        <v>30</v>
      </c>
      <c r="B56" s="18" t="s">
        <v>30</v>
      </c>
      <c r="C56" s="32" t="s">
        <v>120</v>
      </c>
      <c r="D56" s="18" t="s">
        <v>22</v>
      </c>
      <c r="E56" s="18" t="s">
        <v>23</v>
      </c>
      <c r="F56" s="18">
        <v>1</v>
      </c>
      <c r="G56" s="18">
        <v>5381</v>
      </c>
      <c r="H56" s="19">
        <v>1934</v>
      </c>
      <c r="I56" s="18" t="s">
        <v>24</v>
      </c>
      <c r="J56" s="19">
        <v>1</v>
      </c>
      <c r="K56" s="18"/>
      <c r="L56">
        <f t="shared" ref="L56:L61" si="6">F56*G56</f>
        <v>5381</v>
      </c>
      <c r="O56" s="9">
        <v>1</v>
      </c>
    </row>
    <row r="57" spans="1:15" ht="76.5" customHeight="1" x14ac:dyDescent="0.2">
      <c r="A57" s="19">
        <f>A56+1</f>
        <v>31</v>
      </c>
      <c r="B57" s="18" t="s">
        <v>31</v>
      </c>
      <c r="C57" s="32" t="s">
        <v>120</v>
      </c>
      <c r="D57" s="18" t="s">
        <v>22</v>
      </c>
      <c r="E57" s="18" t="s">
        <v>32</v>
      </c>
      <c r="F57" s="18">
        <v>1</v>
      </c>
      <c r="G57" s="18">
        <v>5044</v>
      </c>
      <c r="H57" s="19">
        <v>1934</v>
      </c>
      <c r="I57" s="18" t="s">
        <v>24</v>
      </c>
      <c r="J57" s="19">
        <v>1</v>
      </c>
      <c r="K57" s="18"/>
      <c r="L57">
        <f t="shared" si="6"/>
        <v>5044</v>
      </c>
      <c r="O57" s="9">
        <v>1</v>
      </c>
    </row>
    <row r="58" spans="1:15" ht="76.5" customHeight="1" x14ac:dyDescent="0.2">
      <c r="A58" s="19">
        <f>A57+1</f>
        <v>32</v>
      </c>
      <c r="B58" s="18" t="s">
        <v>33</v>
      </c>
      <c r="C58" s="32" t="s">
        <v>121</v>
      </c>
      <c r="D58" s="18" t="s">
        <v>34</v>
      </c>
      <c r="E58" s="18" t="s">
        <v>35</v>
      </c>
      <c r="F58" s="18">
        <v>3</v>
      </c>
      <c r="G58" s="18">
        <v>4541</v>
      </c>
      <c r="H58" s="18">
        <v>1515</v>
      </c>
      <c r="I58" s="18" t="s">
        <v>36</v>
      </c>
      <c r="J58" s="19">
        <v>1</v>
      </c>
      <c r="K58" s="18"/>
      <c r="L58">
        <f t="shared" si="6"/>
        <v>13623</v>
      </c>
      <c r="O58" s="9"/>
    </row>
    <row r="59" spans="1:15" ht="76.5" customHeight="1" x14ac:dyDescent="0.2">
      <c r="A59" s="19">
        <f>A58+1</f>
        <v>33</v>
      </c>
      <c r="B59" s="18" t="s">
        <v>37</v>
      </c>
      <c r="C59" s="32" t="s">
        <v>121</v>
      </c>
      <c r="D59" s="18" t="s">
        <v>34</v>
      </c>
      <c r="E59" s="18" t="s">
        <v>38</v>
      </c>
      <c r="F59" s="18">
        <v>9</v>
      </c>
      <c r="G59" s="18">
        <v>4205</v>
      </c>
      <c r="H59" s="18">
        <v>1515</v>
      </c>
      <c r="I59" s="18" t="s">
        <v>36</v>
      </c>
      <c r="J59" s="19">
        <v>1</v>
      </c>
      <c r="K59" s="18"/>
      <c r="L59">
        <f t="shared" si="6"/>
        <v>37845</v>
      </c>
      <c r="O59" s="9">
        <v>12</v>
      </c>
    </row>
    <row r="60" spans="1:15" ht="76.5" customHeight="1" x14ac:dyDescent="0.2">
      <c r="A60" s="19">
        <f>A59+1</f>
        <v>34</v>
      </c>
      <c r="B60" s="18" t="s">
        <v>39</v>
      </c>
      <c r="C60" s="32" t="s">
        <v>122</v>
      </c>
      <c r="D60" s="18" t="s">
        <v>40</v>
      </c>
      <c r="E60" s="18" t="s">
        <v>41</v>
      </c>
      <c r="F60" s="18">
        <v>1</v>
      </c>
      <c r="G60" s="18">
        <v>3196</v>
      </c>
      <c r="H60" s="18">
        <v>1011</v>
      </c>
      <c r="I60" s="18" t="s">
        <v>42</v>
      </c>
      <c r="J60" s="19">
        <v>1</v>
      </c>
      <c r="K60" s="18"/>
      <c r="L60">
        <f t="shared" si="6"/>
        <v>3196</v>
      </c>
      <c r="O60" s="9">
        <v>1</v>
      </c>
    </row>
    <row r="61" spans="1:15" ht="15.75" x14ac:dyDescent="0.25">
      <c r="A61" s="19"/>
      <c r="B61" s="21" t="s">
        <v>43</v>
      </c>
      <c r="C61" s="33"/>
      <c r="D61" s="17"/>
      <c r="E61" s="17"/>
      <c r="F61" s="17">
        <f>SUM(F56:F60)</f>
        <v>15</v>
      </c>
      <c r="G61" s="22">
        <f>SUM(L56:L60)</f>
        <v>65089</v>
      </c>
      <c r="H61" s="18"/>
      <c r="I61" s="18"/>
      <c r="J61" s="23"/>
      <c r="K61" s="18"/>
      <c r="L61">
        <f t="shared" si="6"/>
        <v>976335</v>
      </c>
      <c r="O61" s="10">
        <f>SUM(O56:O60)</f>
        <v>15</v>
      </c>
    </row>
    <row r="62" spans="1:15" ht="15.75" x14ac:dyDescent="0.2">
      <c r="A62" s="142" t="s">
        <v>48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5" ht="78" customHeight="1" x14ac:dyDescent="0.2">
      <c r="A63" s="19">
        <v>36</v>
      </c>
      <c r="B63" s="18" t="s">
        <v>30</v>
      </c>
      <c r="C63" s="32" t="s">
        <v>120</v>
      </c>
      <c r="D63" s="18" t="s">
        <v>22</v>
      </c>
      <c r="E63" s="18" t="s">
        <v>23</v>
      </c>
      <c r="F63" s="18">
        <v>1</v>
      </c>
      <c r="G63" s="18">
        <v>5381</v>
      </c>
      <c r="H63" s="19">
        <v>1934</v>
      </c>
      <c r="I63" s="18" t="s">
        <v>24</v>
      </c>
      <c r="J63" s="19">
        <v>1</v>
      </c>
      <c r="K63" s="18"/>
      <c r="L63">
        <f t="shared" ref="L63:L68" si="7">F63*G63</f>
        <v>5381</v>
      </c>
      <c r="O63" s="9">
        <v>1</v>
      </c>
    </row>
    <row r="64" spans="1:15" ht="78" customHeight="1" x14ac:dyDescent="0.2">
      <c r="A64" s="19">
        <f>A63+1</f>
        <v>37</v>
      </c>
      <c r="B64" s="18" t="s">
        <v>31</v>
      </c>
      <c r="C64" s="32" t="s">
        <v>120</v>
      </c>
      <c r="D64" s="18" t="s">
        <v>22</v>
      </c>
      <c r="E64" s="18" t="s">
        <v>32</v>
      </c>
      <c r="F64" s="18">
        <v>4</v>
      </c>
      <c r="G64" s="18">
        <v>5044</v>
      </c>
      <c r="H64" s="19">
        <v>1934</v>
      </c>
      <c r="I64" s="18" t="s">
        <v>24</v>
      </c>
      <c r="J64" s="19">
        <v>1</v>
      </c>
      <c r="K64" s="18"/>
      <c r="L64">
        <f t="shared" si="7"/>
        <v>20176</v>
      </c>
      <c r="O64" s="9">
        <v>4</v>
      </c>
    </row>
    <row r="65" spans="1:15" ht="78" customHeight="1" x14ac:dyDescent="0.2">
      <c r="A65" s="19">
        <f>A64+1</f>
        <v>38</v>
      </c>
      <c r="B65" s="18" t="s">
        <v>33</v>
      </c>
      <c r="C65" s="32" t="s">
        <v>121</v>
      </c>
      <c r="D65" s="18" t="s">
        <v>34</v>
      </c>
      <c r="E65" s="18" t="s">
        <v>35</v>
      </c>
      <c r="F65" s="18">
        <v>6</v>
      </c>
      <c r="G65" s="18">
        <v>4541</v>
      </c>
      <c r="H65" s="18">
        <v>1515</v>
      </c>
      <c r="I65" s="18" t="s">
        <v>36</v>
      </c>
      <c r="J65" s="19">
        <v>1</v>
      </c>
      <c r="K65" s="18"/>
      <c r="L65">
        <f t="shared" si="7"/>
        <v>27246</v>
      </c>
      <c r="O65" s="9"/>
    </row>
    <row r="66" spans="1:15" ht="78" customHeight="1" x14ac:dyDescent="0.2">
      <c r="A66" s="19">
        <f>A65+1</f>
        <v>39</v>
      </c>
      <c r="B66" s="18" t="s">
        <v>37</v>
      </c>
      <c r="C66" s="32" t="s">
        <v>121</v>
      </c>
      <c r="D66" s="18" t="s">
        <v>34</v>
      </c>
      <c r="E66" s="18" t="s">
        <v>38</v>
      </c>
      <c r="F66" s="18">
        <v>22</v>
      </c>
      <c r="G66" s="18">
        <v>4205</v>
      </c>
      <c r="H66" s="18">
        <v>1515</v>
      </c>
      <c r="I66" s="18" t="s">
        <v>36</v>
      </c>
      <c r="J66" s="19">
        <v>1</v>
      </c>
      <c r="K66" s="18"/>
      <c r="L66">
        <f t="shared" si="7"/>
        <v>92510</v>
      </c>
      <c r="O66" s="9">
        <v>28</v>
      </c>
    </row>
    <row r="67" spans="1:15" ht="78" customHeight="1" x14ac:dyDescent="0.2">
      <c r="A67" s="19">
        <f>A66+1</f>
        <v>40</v>
      </c>
      <c r="B67" s="18" t="s">
        <v>39</v>
      </c>
      <c r="C67" s="32" t="s">
        <v>122</v>
      </c>
      <c r="D67" s="18" t="s">
        <v>40</v>
      </c>
      <c r="E67" s="18" t="s">
        <v>41</v>
      </c>
      <c r="F67" s="18">
        <v>8</v>
      </c>
      <c r="G67" s="18">
        <v>3196</v>
      </c>
      <c r="H67" s="18">
        <v>1011</v>
      </c>
      <c r="I67" s="18" t="s">
        <v>42</v>
      </c>
      <c r="J67" s="19">
        <v>1</v>
      </c>
      <c r="K67" s="18"/>
      <c r="L67">
        <f t="shared" si="7"/>
        <v>25568</v>
      </c>
      <c r="O67" s="9">
        <v>10</v>
      </c>
    </row>
    <row r="68" spans="1:15" ht="15.75" x14ac:dyDescent="0.25">
      <c r="A68" s="19"/>
      <c r="B68" s="21" t="s">
        <v>43</v>
      </c>
      <c r="C68" s="33"/>
      <c r="D68" s="17"/>
      <c r="E68" s="17"/>
      <c r="F68" s="17">
        <f>SUM(F63:F67)</f>
        <v>41</v>
      </c>
      <c r="G68" s="22">
        <f>SUM(L63:L67)</f>
        <v>170881</v>
      </c>
      <c r="H68" s="18"/>
      <c r="I68" s="18"/>
      <c r="J68" s="23"/>
      <c r="K68" s="18"/>
      <c r="L68">
        <f t="shared" si="7"/>
        <v>7006121</v>
      </c>
      <c r="M68">
        <f>G68/F68</f>
        <v>4167.8292682926831</v>
      </c>
      <c r="O68" s="10">
        <f>SUM(O63:O67)</f>
        <v>43</v>
      </c>
    </row>
    <row r="69" spans="1:15" ht="15.75" x14ac:dyDescent="0.2">
      <c r="A69" s="142" t="s">
        <v>49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5" ht="78" customHeight="1" x14ac:dyDescent="0.2">
      <c r="A70" s="19">
        <f>A67+1</f>
        <v>41</v>
      </c>
      <c r="B70" s="18" t="s">
        <v>30</v>
      </c>
      <c r="C70" s="32" t="s">
        <v>120</v>
      </c>
      <c r="D70" s="18" t="s">
        <v>22</v>
      </c>
      <c r="E70" s="18" t="s">
        <v>23</v>
      </c>
      <c r="F70" s="18">
        <v>1</v>
      </c>
      <c r="G70" s="18">
        <v>5381</v>
      </c>
      <c r="H70" s="19">
        <v>1934</v>
      </c>
      <c r="I70" s="18" t="s">
        <v>24</v>
      </c>
      <c r="J70" s="19">
        <v>1</v>
      </c>
      <c r="K70" s="18"/>
      <c r="L70">
        <f t="shared" ref="L70:L75" si="8">F70*G70</f>
        <v>5381</v>
      </c>
    </row>
    <row r="71" spans="1:15" ht="78" customHeight="1" x14ac:dyDescent="0.2">
      <c r="A71" s="19">
        <f>A70+1</f>
        <v>42</v>
      </c>
      <c r="B71" s="18" t="s">
        <v>31</v>
      </c>
      <c r="C71" s="32" t="s">
        <v>120</v>
      </c>
      <c r="D71" s="18" t="s">
        <v>22</v>
      </c>
      <c r="E71" s="18" t="s">
        <v>32</v>
      </c>
      <c r="F71" s="18">
        <v>3</v>
      </c>
      <c r="G71" s="18">
        <v>5044</v>
      </c>
      <c r="H71" s="19">
        <v>1934</v>
      </c>
      <c r="I71" s="18" t="s">
        <v>24</v>
      </c>
      <c r="J71" s="19">
        <v>1</v>
      </c>
      <c r="K71" s="18"/>
      <c r="L71">
        <f t="shared" si="8"/>
        <v>15132</v>
      </c>
    </row>
    <row r="72" spans="1:15" ht="78" customHeight="1" x14ac:dyDescent="0.2">
      <c r="A72" s="19">
        <f>A71+1</f>
        <v>43</v>
      </c>
      <c r="B72" s="18" t="s">
        <v>33</v>
      </c>
      <c r="C72" s="32" t="s">
        <v>121</v>
      </c>
      <c r="D72" s="18" t="s">
        <v>34</v>
      </c>
      <c r="E72" s="18" t="s">
        <v>35</v>
      </c>
      <c r="F72" s="18">
        <v>4</v>
      </c>
      <c r="G72" s="18">
        <v>4541</v>
      </c>
      <c r="H72" s="18">
        <v>1515</v>
      </c>
      <c r="I72" s="18" t="s">
        <v>36</v>
      </c>
      <c r="J72" s="19">
        <v>1</v>
      </c>
      <c r="K72" s="18"/>
      <c r="L72">
        <f t="shared" si="8"/>
        <v>18164</v>
      </c>
    </row>
    <row r="73" spans="1:15" ht="78" customHeight="1" x14ac:dyDescent="0.2">
      <c r="A73" s="19">
        <f>A72+1</f>
        <v>44</v>
      </c>
      <c r="B73" s="18" t="s">
        <v>37</v>
      </c>
      <c r="C73" s="32" t="s">
        <v>121</v>
      </c>
      <c r="D73" s="18" t="s">
        <v>34</v>
      </c>
      <c r="E73" s="18" t="s">
        <v>38</v>
      </c>
      <c r="F73" s="18">
        <v>11</v>
      </c>
      <c r="G73" s="18">
        <v>4205</v>
      </c>
      <c r="H73" s="18">
        <v>1515</v>
      </c>
      <c r="I73" s="18" t="s">
        <v>36</v>
      </c>
      <c r="J73" s="19">
        <v>1</v>
      </c>
      <c r="K73" s="18"/>
      <c r="L73">
        <f t="shared" si="8"/>
        <v>46255</v>
      </c>
    </row>
    <row r="74" spans="1:15" ht="75" customHeight="1" x14ac:dyDescent="0.2">
      <c r="A74" s="19">
        <f>A73+1</f>
        <v>45</v>
      </c>
      <c r="B74" s="18" t="s">
        <v>55</v>
      </c>
      <c r="C74" s="32" t="s">
        <v>121</v>
      </c>
      <c r="D74" s="18" t="s">
        <v>56</v>
      </c>
      <c r="E74" s="18" t="s">
        <v>57</v>
      </c>
      <c r="F74" s="18">
        <v>1</v>
      </c>
      <c r="G74" s="18">
        <v>3868</v>
      </c>
      <c r="H74" s="18">
        <v>1515</v>
      </c>
      <c r="I74" s="18" t="s">
        <v>36</v>
      </c>
      <c r="J74" s="19">
        <v>1</v>
      </c>
      <c r="K74" s="18"/>
      <c r="L74">
        <f t="shared" si="8"/>
        <v>3868</v>
      </c>
    </row>
    <row r="75" spans="1:15" ht="15.75" x14ac:dyDescent="0.25">
      <c r="A75" s="19"/>
      <c r="B75" s="21" t="s">
        <v>43</v>
      </c>
      <c r="C75" s="33"/>
      <c r="D75" s="17"/>
      <c r="E75" s="17"/>
      <c r="F75" s="17">
        <f>SUM(F70:F74)</f>
        <v>20</v>
      </c>
      <c r="G75" s="22">
        <f>SUM(L70:L74)</f>
        <v>88800</v>
      </c>
      <c r="H75" s="18"/>
      <c r="I75" s="18"/>
      <c r="J75" s="23"/>
      <c r="K75" s="18"/>
      <c r="L75">
        <f t="shared" si="8"/>
        <v>1776000</v>
      </c>
    </row>
    <row r="76" spans="1:15" ht="15.75" x14ac:dyDescent="0.2">
      <c r="A76" s="142" t="s">
        <v>50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</row>
    <row r="77" spans="1:15" ht="76.5" customHeight="1" x14ac:dyDescent="0.2">
      <c r="A77" s="19">
        <f>A74+1</f>
        <v>46</v>
      </c>
      <c r="B77" s="18" t="s">
        <v>30</v>
      </c>
      <c r="C77" s="32" t="s">
        <v>120</v>
      </c>
      <c r="D77" s="18" t="s">
        <v>22</v>
      </c>
      <c r="E77" s="18" t="s">
        <v>23</v>
      </c>
      <c r="F77" s="18">
        <v>1</v>
      </c>
      <c r="G77" s="18">
        <v>5381</v>
      </c>
      <c r="H77" s="19">
        <v>1934</v>
      </c>
      <c r="I77" s="18" t="s">
        <v>24</v>
      </c>
      <c r="J77" s="19">
        <v>1</v>
      </c>
      <c r="K77" s="18"/>
      <c r="L77">
        <f t="shared" ref="L77:L82" si="9">F77*G77</f>
        <v>5381</v>
      </c>
      <c r="O77" s="9">
        <v>1</v>
      </c>
    </row>
    <row r="78" spans="1:15" ht="76.5" customHeight="1" x14ac:dyDescent="0.2">
      <c r="A78" s="19">
        <f>A77+1</f>
        <v>47</v>
      </c>
      <c r="B78" s="18" t="s">
        <v>31</v>
      </c>
      <c r="C78" s="32" t="s">
        <v>120</v>
      </c>
      <c r="D78" s="18" t="s">
        <v>22</v>
      </c>
      <c r="E78" s="18" t="s">
        <v>32</v>
      </c>
      <c r="F78" s="18">
        <v>3</v>
      </c>
      <c r="G78" s="18">
        <v>5044</v>
      </c>
      <c r="H78" s="19">
        <v>1934</v>
      </c>
      <c r="I78" s="18" t="s">
        <v>24</v>
      </c>
      <c r="J78" s="19">
        <v>1</v>
      </c>
      <c r="K78" s="18"/>
      <c r="L78">
        <f t="shared" si="9"/>
        <v>15132</v>
      </c>
      <c r="O78" s="9">
        <v>1</v>
      </c>
    </row>
    <row r="79" spans="1:15" ht="76.5" customHeight="1" x14ac:dyDescent="0.2">
      <c r="A79" s="19">
        <f>A78+1</f>
        <v>48</v>
      </c>
      <c r="B79" s="18" t="s">
        <v>33</v>
      </c>
      <c r="C79" s="32" t="s">
        <v>121</v>
      </c>
      <c r="D79" s="18" t="s">
        <v>34</v>
      </c>
      <c r="E79" s="18" t="s">
        <v>35</v>
      </c>
      <c r="F79" s="18">
        <v>6</v>
      </c>
      <c r="G79" s="18">
        <v>4541</v>
      </c>
      <c r="H79" s="18">
        <v>1515</v>
      </c>
      <c r="I79" s="18" t="s">
        <v>36</v>
      </c>
      <c r="J79" s="19">
        <v>1</v>
      </c>
      <c r="K79" s="18"/>
      <c r="L79">
        <f t="shared" si="9"/>
        <v>27246</v>
      </c>
      <c r="O79" s="9">
        <v>1</v>
      </c>
    </row>
    <row r="80" spans="1:15" ht="76.5" customHeight="1" x14ac:dyDescent="0.2">
      <c r="A80" s="19">
        <f>A79+1</f>
        <v>49</v>
      </c>
      <c r="B80" s="18" t="s">
        <v>37</v>
      </c>
      <c r="C80" s="32" t="s">
        <v>121</v>
      </c>
      <c r="D80" s="18" t="s">
        <v>34</v>
      </c>
      <c r="E80" s="18" t="s">
        <v>38</v>
      </c>
      <c r="F80" s="18">
        <v>10</v>
      </c>
      <c r="G80" s="18">
        <v>4205</v>
      </c>
      <c r="H80" s="18">
        <v>1515</v>
      </c>
      <c r="I80" s="18" t="s">
        <v>36</v>
      </c>
      <c r="J80" s="19">
        <v>1</v>
      </c>
      <c r="K80" s="18"/>
      <c r="L80">
        <f t="shared" si="9"/>
        <v>42050</v>
      </c>
      <c r="O80" s="9">
        <v>6</v>
      </c>
    </row>
    <row r="81" spans="1:15" ht="76.5" customHeight="1" x14ac:dyDescent="0.2">
      <c r="A81" s="19">
        <f>A80+1</f>
        <v>50</v>
      </c>
      <c r="B81" s="18" t="s">
        <v>39</v>
      </c>
      <c r="C81" s="32" t="s">
        <v>122</v>
      </c>
      <c r="D81" s="18" t="s">
        <v>40</v>
      </c>
      <c r="E81" s="18" t="s">
        <v>41</v>
      </c>
      <c r="F81" s="18">
        <v>1</v>
      </c>
      <c r="G81" s="18">
        <v>3196</v>
      </c>
      <c r="H81" s="18">
        <v>1011</v>
      </c>
      <c r="I81" s="18" t="s">
        <v>42</v>
      </c>
      <c r="J81" s="19">
        <v>1</v>
      </c>
      <c r="K81" s="18"/>
      <c r="L81">
        <f t="shared" si="9"/>
        <v>3196</v>
      </c>
      <c r="O81" s="9">
        <v>3</v>
      </c>
    </row>
    <row r="82" spans="1:15" ht="15.75" x14ac:dyDescent="0.25">
      <c r="A82" s="19"/>
      <c r="B82" s="21" t="s">
        <v>43</v>
      </c>
      <c r="C82" s="33"/>
      <c r="D82" s="17"/>
      <c r="E82" s="17"/>
      <c r="F82" s="17">
        <f>SUM(F77:F81)</f>
        <v>21</v>
      </c>
      <c r="G82" s="22">
        <f>SUM(L77:L81)</f>
        <v>93005</v>
      </c>
      <c r="H82" s="18"/>
      <c r="I82" s="18"/>
      <c r="J82" s="23"/>
      <c r="K82" s="18"/>
      <c r="L82">
        <f t="shared" si="9"/>
        <v>1953105</v>
      </c>
      <c r="M82">
        <f>G82/F82</f>
        <v>4428.8095238095239</v>
      </c>
      <c r="O82" s="10">
        <f>SUM(O77:O81)</f>
        <v>12</v>
      </c>
    </row>
    <row r="83" spans="1:15" ht="15.75" x14ac:dyDescent="0.2">
      <c r="A83" s="142" t="s">
        <v>125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</row>
    <row r="84" spans="1:15" ht="78" customHeight="1" x14ac:dyDescent="0.2">
      <c r="A84" s="19">
        <f>A81+1</f>
        <v>51</v>
      </c>
      <c r="B84" s="18" t="s">
        <v>30</v>
      </c>
      <c r="C84" s="32" t="s">
        <v>120</v>
      </c>
      <c r="D84" s="18" t="s">
        <v>22</v>
      </c>
      <c r="E84" s="18" t="s">
        <v>23</v>
      </c>
      <c r="F84" s="18">
        <v>1</v>
      </c>
      <c r="G84" s="18">
        <v>5381</v>
      </c>
      <c r="H84" s="19">
        <v>1934</v>
      </c>
      <c r="I84" s="18" t="s">
        <v>24</v>
      </c>
      <c r="J84" s="19">
        <v>1</v>
      </c>
      <c r="K84" s="18"/>
      <c r="L84">
        <f t="shared" ref="L84:L89" si="10">F84*G84</f>
        <v>5381</v>
      </c>
      <c r="O84" s="9">
        <v>1</v>
      </c>
    </row>
    <row r="85" spans="1:15" ht="78" customHeight="1" x14ac:dyDescent="0.2">
      <c r="A85" s="19">
        <f>A84+1</f>
        <v>52</v>
      </c>
      <c r="B85" s="18" t="s">
        <v>31</v>
      </c>
      <c r="C85" s="32" t="s">
        <v>120</v>
      </c>
      <c r="D85" s="18" t="s">
        <v>22</v>
      </c>
      <c r="E85" s="18" t="s">
        <v>32</v>
      </c>
      <c r="F85" s="18">
        <v>3</v>
      </c>
      <c r="G85" s="18">
        <v>5044</v>
      </c>
      <c r="H85" s="19">
        <v>1934</v>
      </c>
      <c r="I85" s="18" t="s">
        <v>24</v>
      </c>
      <c r="J85" s="19">
        <v>1</v>
      </c>
      <c r="K85" s="18"/>
      <c r="L85">
        <f t="shared" si="10"/>
        <v>15132</v>
      </c>
      <c r="O85" s="9">
        <v>1</v>
      </c>
    </row>
    <row r="86" spans="1:15" ht="78" customHeight="1" x14ac:dyDescent="0.2">
      <c r="A86" s="19">
        <f>A85+1</f>
        <v>53</v>
      </c>
      <c r="B86" s="18" t="s">
        <v>33</v>
      </c>
      <c r="C86" s="32" t="s">
        <v>121</v>
      </c>
      <c r="D86" s="18" t="s">
        <v>34</v>
      </c>
      <c r="E86" s="18" t="s">
        <v>35</v>
      </c>
      <c r="F86" s="18">
        <v>3</v>
      </c>
      <c r="G86" s="18">
        <v>4541</v>
      </c>
      <c r="H86" s="18">
        <v>1515</v>
      </c>
      <c r="I86" s="18" t="s">
        <v>36</v>
      </c>
      <c r="J86" s="19">
        <v>1</v>
      </c>
      <c r="K86" s="18"/>
      <c r="L86">
        <f t="shared" si="10"/>
        <v>13623</v>
      </c>
      <c r="O86" s="9"/>
    </row>
    <row r="87" spans="1:15" ht="77.25" customHeight="1" x14ac:dyDescent="0.2">
      <c r="A87" s="19">
        <f>A86+1</f>
        <v>54</v>
      </c>
      <c r="B87" s="18" t="s">
        <v>37</v>
      </c>
      <c r="C87" s="32" t="s">
        <v>121</v>
      </c>
      <c r="D87" s="18" t="s">
        <v>34</v>
      </c>
      <c r="E87" s="18" t="s">
        <v>38</v>
      </c>
      <c r="F87" s="18">
        <v>7</v>
      </c>
      <c r="G87" s="18">
        <v>4205</v>
      </c>
      <c r="H87" s="18">
        <v>1515</v>
      </c>
      <c r="I87" s="18" t="s">
        <v>36</v>
      </c>
      <c r="J87" s="19">
        <v>1</v>
      </c>
      <c r="K87" s="18"/>
      <c r="L87">
        <f t="shared" si="10"/>
        <v>29435</v>
      </c>
      <c r="O87" s="9">
        <v>3</v>
      </c>
    </row>
    <row r="88" spans="1:15" ht="76.5" customHeight="1" x14ac:dyDescent="0.2">
      <c r="A88" s="19">
        <f>A87+1</f>
        <v>55</v>
      </c>
      <c r="B88" s="18" t="s">
        <v>39</v>
      </c>
      <c r="C88" s="32" t="s">
        <v>122</v>
      </c>
      <c r="D88" s="18" t="s">
        <v>40</v>
      </c>
      <c r="E88" s="18" t="s">
        <v>41</v>
      </c>
      <c r="F88" s="18">
        <v>4</v>
      </c>
      <c r="G88" s="18">
        <v>3196</v>
      </c>
      <c r="H88" s="18">
        <v>1011</v>
      </c>
      <c r="I88" s="18" t="s">
        <v>42</v>
      </c>
      <c r="J88" s="19">
        <v>1</v>
      </c>
      <c r="K88" s="18"/>
      <c r="L88">
        <f t="shared" si="10"/>
        <v>12784</v>
      </c>
      <c r="O88" s="9">
        <v>1</v>
      </c>
    </row>
    <row r="89" spans="1:15" ht="15.75" x14ac:dyDescent="0.25">
      <c r="A89" s="19"/>
      <c r="B89" s="21" t="s">
        <v>43</v>
      </c>
      <c r="C89" s="33"/>
      <c r="D89" s="17"/>
      <c r="E89" s="17"/>
      <c r="F89" s="17">
        <f>SUM(F84:F88)</f>
        <v>18</v>
      </c>
      <c r="G89" s="22">
        <f>SUM(L84:L88)</f>
        <v>76355</v>
      </c>
      <c r="H89" s="18"/>
      <c r="I89" s="18"/>
      <c r="J89" s="23"/>
      <c r="K89" s="18"/>
      <c r="L89">
        <f t="shared" si="10"/>
        <v>1374390</v>
      </c>
      <c r="M89">
        <f>G89/F89</f>
        <v>4241.9444444444443</v>
      </c>
      <c r="O89" s="10">
        <v>6</v>
      </c>
    </row>
    <row r="90" spans="1:15" ht="15.75" x14ac:dyDescent="0.2">
      <c r="A90" s="142" t="s">
        <v>51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</row>
    <row r="91" spans="1:15" ht="77.25" customHeight="1" x14ac:dyDescent="0.2">
      <c r="A91" s="19">
        <f>A88+1</f>
        <v>56</v>
      </c>
      <c r="B91" s="18" t="s">
        <v>52</v>
      </c>
      <c r="C91" s="32" t="s">
        <v>120</v>
      </c>
      <c r="D91" s="18" t="s">
        <v>22</v>
      </c>
      <c r="E91" s="18" t="s">
        <v>23</v>
      </c>
      <c r="F91" s="18">
        <v>1</v>
      </c>
      <c r="G91" s="18">
        <v>5381</v>
      </c>
      <c r="H91" s="19">
        <v>1934</v>
      </c>
      <c r="I91" s="18" t="s">
        <v>24</v>
      </c>
      <c r="J91" s="19">
        <v>1</v>
      </c>
      <c r="K91" s="18"/>
      <c r="L91">
        <f>F91*G91</f>
        <v>5381</v>
      </c>
      <c r="O91" s="9">
        <v>1</v>
      </c>
    </row>
    <row r="92" spans="1:15" ht="84.75" customHeight="1" x14ac:dyDescent="0.2">
      <c r="A92" s="19">
        <f>A91+1</f>
        <v>57</v>
      </c>
      <c r="B92" s="18" t="s">
        <v>53</v>
      </c>
      <c r="C92" s="32" t="s">
        <v>120</v>
      </c>
      <c r="D92" s="18" t="s">
        <v>22</v>
      </c>
      <c r="E92" s="18" t="s">
        <v>32</v>
      </c>
      <c r="F92" s="18">
        <v>2</v>
      </c>
      <c r="G92" s="18">
        <v>5044</v>
      </c>
      <c r="H92" s="19">
        <v>1934</v>
      </c>
      <c r="I92" s="18" t="s">
        <v>24</v>
      </c>
      <c r="J92" s="19">
        <v>1</v>
      </c>
      <c r="K92" s="18"/>
      <c r="L92">
        <f>F92*G92</f>
        <v>10088</v>
      </c>
      <c r="O92" s="9">
        <v>2</v>
      </c>
    </row>
    <row r="93" spans="1:15" ht="83.25" customHeight="1" x14ac:dyDescent="0.2">
      <c r="A93" s="19">
        <f>A92+1</f>
        <v>58</v>
      </c>
      <c r="B93" s="18" t="s">
        <v>33</v>
      </c>
      <c r="C93" s="32" t="s">
        <v>121</v>
      </c>
      <c r="D93" s="18" t="s">
        <v>34</v>
      </c>
      <c r="E93" s="18" t="s">
        <v>35</v>
      </c>
      <c r="F93" s="18">
        <v>9</v>
      </c>
      <c r="G93" s="18">
        <v>4541</v>
      </c>
      <c r="H93" s="18">
        <v>1515</v>
      </c>
      <c r="I93" s="18" t="s">
        <v>36</v>
      </c>
      <c r="J93" s="19">
        <v>1</v>
      </c>
      <c r="K93" s="18"/>
      <c r="L93">
        <f>F93*G93</f>
        <v>40869</v>
      </c>
      <c r="O93" s="9">
        <v>8</v>
      </c>
    </row>
    <row r="94" spans="1:15" ht="78.75" x14ac:dyDescent="0.2">
      <c r="A94" s="19">
        <f>A93+1</f>
        <v>59</v>
      </c>
      <c r="B94" s="18" t="s">
        <v>37</v>
      </c>
      <c r="C94" s="32" t="s">
        <v>121</v>
      </c>
      <c r="D94" s="18" t="s">
        <v>34</v>
      </c>
      <c r="E94" s="18" t="s">
        <v>38</v>
      </c>
      <c r="F94" s="18">
        <v>11</v>
      </c>
      <c r="G94" s="18">
        <v>4205</v>
      </c>
      <c r="H94" s="18">
        <v>1515</v>
      </c>
      <c r="I94" s="18" t="s">
        <v>36</v>
      </c>
      <c r="J94" s="19">
        <v>1</v>
      </c>
      <c r="K94" s="18"/>
      <c r="L94">
        <f>F94*G94</f>
        <v>46255</v>
      </c>
      <c r="O94" s="9">
        <v>17</v>
      </c>
    </row>
    <row r="95" spans="1:15" ht="15.75" x14ac:dyDescent="0.2">
      <c r="A95" s="19"/>
      <c r="B95" s="21" t="s">
        <v>43</v>
      </c>
      <c r="C95" s="33"/>
      <c r="D95" s="17"/>
      <c r="E95" s="17"/>
      <c r="F95" s="17">
        <f>SUM(F91:F94)</f>
        <v>23</v>
      </c>
      <c r="G95" s="22">
        <f>SUM(L91:L94)</f>
        <v>102593</v>
      </c>
      <c r="H95" s="18"/>
      <c r="I95" s="18"/>
      <c r="J95" s="19"/>
      <c r="K95" s="18"/>
      <c r="L95">
        <f>F95*G95</f>
        <v>2359639</v>
      </c>
      <c r="M95">
        <f>G95/F95</f>
        <v>4460.565217391304</v>
      </c>
      <c r="O95" s="10">
        <v>29</v>
      </c>
    </row>
    <row r="96" spans="1:15" ht="18.75" customHeight="1" x14ac:dyDescent="0.2">
      <c r="A96" s="142" t="s">
        <v>54</v>
      </c>
      <c r="B96" s="142"/>
      <c r="C96" s="142"/>
      <c r="D96" s="142"/>
      <c r="E96" s="142"/>
      <c r="F96" s="142"/>
      <c r="G96" s="142"/>
      <c r="H96" s="142"/>
      <c r="I96" s="142"/>
      <c r="J96" s="142"/>
      <c r="K96" s="142"/>
    </row>
    <row r="97" spans="1:15" ht="87" customHeight="1" x14ac:dyDescent="0.2">
      <c r="A97" s="19">
        <f>A94+1</f>
        <v>60</v>
      </c>
      <c r="B97" s="18" t="s">
        <v>30</v>
      </c>
      <c r="C97" s="32" t="s">
        <v>120</v>
      </c>
      <c r="D97" s="18" t="s">
        <v>22</v>
      </c>
      <c r="E97" s="18" t="s">
        <v>23</v>
      </c>
      <c r="F97" s="18">
        <v>1</v>
      </c>
      <c r="G97" s="18">
        <v>5381</v>
      </c>
      <c r="H97" s="19">
        <v>1934</v>
      </c>
      <c r="I97" s="18" t="s">
        <v>24</v>
      </c>
      <c r="J97" s="19">
        <v>1</v>
      </c>
      <c r="K97" s="18"/>
      <c r="L97">
        <f t="shared" ref="L97:L104" si="11">F97*G97</f>
        <v>5381</v>
      </c>
      <c r="O97" s="9">
        <v>1</v>
      </c>
    </row>
    <row r="98" spans="1:15" ht="84.75" customHeight="1" x14ac:dyDescent="0.2">
      <c r="A98" s="19">
        <f>A97+1</f>
        <v>61</v>
      </c>
      <c r="B98" s="18" t="s">
        <v>31</v>
      </c>
      <c r="C98" s="32" t="s">
        <v>120</v>
      </c>
      <c r="D98" s="18" t="s">
        <v>22</v>
      </c>
      <c r="E98" s="18" t="s">
        <v>32</v>
      </c>
      <c r="F98" s="18">
        <v>2</v>
      </c>
      <c r="G98" s="18">
        <v>5044</v>
      </c>
      <c r="H98" s="19">
        <v>1934</v>
      </c>
      <c r="I98" s="18" t="s">
        <v>24</v>
      </c>
      <c r="J98" s="19">
        <v>1</v>
      </c>
      <c r="K98" s="18"/>
      <c r="L98">
        <f t="shared" si="11"/>
        <v>10088</v>
      </c>
      <c r="O98" s="9">
        <v>1</v>
      </c>
    </row>
    <row r="99" spans="1:15" ht="78.75" x14ac:dyDescent="0.2">
      <c r="A99" s="19">
        <f>A98+1</f>
        <v>62</v>
      </c>
      <c r="B99" s="18" t="s">
        <v>33</v>
      </c>
      <c r="C99" s="32" t="s">
        <v>121</v>
      </c>
      <c r="D99" s="18" t="s">
        <v>34</v>
      </c>
      <c r="E99" s="18" t="s">
        <v>35</v>
      </c>
      <c r="F99" s="18">
        <v>3</v>
      </c>
      <c r="G99" s="18">
        <v>4541</v>
      </c>
      <c r="H99" s="18">
        <v>1515</v>
      </c>
      <c r="I99" s="18" t="s">
        <v>36</v>
      </c>
      <c r="J99" s="19">
        <v>1</v>
      </c>
      <c r="K99" s="18"/>
      <c r="L99">
        <f t="shared" si="11"/>
        <v>13623</v>
      </c>
      <c r="O99" s="9">
        <v>1</v>
      </c>
    </row>
    <row r="100" spans="1:15" ht="78.75" x14ac:dyDescent="0.2">
      <c r="A100" s="19">
        <f>A99+1</f>
        <v>63</v>
      </c>
      <c r="B100" s="18" t="s">
        <v>37</v>
      </c>
      <c r="C100" s="32" t="s">
        <v>121</v>
      </c>
      <c r="D100" s="18" t="s">
        <v>34</v>
      </c>
      <c r="E100" s="18" t="s">
        <v>38</v>
      </c>
      <c r="F100" s="18">
        <v>4</v>
      </c>
      <c r="G100" s="18">
        <v>4205</v>
      </c>
      <c r="H100" s="18">
        <v>1515</v>
      </c>
      <c r="I100" s="18" t="s">
        <v>36</v>
      </c>
      <c r="J100" s="19">
        <v>1</v>
      </c>
      <c r="K100" s="18"/>
      <c r="L100">
        <f t="shared" si="11"/>
        <v>16820</v>
      </c>
      <c r="O100" s="9">
        <v>2</v>
      </c>
    </row>
    <row r="101" spans="1:15" ht="78.75" x14ac:dyDescent="0.2">
      <c r="A101" s="19">
        <f>A98+1</f>
        <v>62</v>
      </c>
      <c r="B101" s="18" t="s">
        <v>55</v>
      </c>
      <c r="C101" s="32" t="s">
        <v>121</v>
      </c>
      <c r="D101" s="18" t="s">
        <v>56</v>
      </c>
      <c r="E101" s="18" t="s">
        <v>57</v>
      </c>
      <c r="F101" s="18">
        <v>2</v>
      </c>
      <c r="G101" s="18">
        <v>3868</v>
      </c>
      <c r="H101" s="18">
        <v>1515</v>
      </c>
      <c r="I101" s="18" t="s">
        <v>36</v>
      </c>
      <c r="J101" s="19">
        <v>1</v>
      </c>
      <c r="K101" s="18"/>
      <c r="L101">
        <f t="shared" si="11"/>
        <v>7736</v>
      </c>
      <c r="O101" s="9">
        <v>1</v>
      </c>
    </row>
    <row r="102" spans="1:15" ht="78.75" x14ac:dyDescent="0.2">
      <c r="A102" s="19">
        <f>A101+1</f>
        <v>63</v>
      </c>
      <c r="B102" s="18" t="s">
        <v>58</v>
      </c>
      <c r="C102" s="32" t="s">
        <v>121</v>
      </c>
      <c r="D102" s="18" t="s">
        <v>56</v>
      </c>
      <c r="E102" s="18" t="s">
        <v>59</v>
      </c>
      <c r="F102" s="18">
        <v>6</v>
      </c>
      <c r="G102" s="18">
        <v>3700</v>
      </c>
      <c r="H102" s="18">
        <v>1515</v>
      </c>
      <c r="I102" s="18" t="s">
        <v>36</v>
      </c>
      <c r="J102" s="19">
        <v>1</v>
      </c>
      <c r="K102" s="18"/>
      <c r="L102">
        <f t="shared" si="11"/>
        <v>22200</v>
      </c>
      <c r="O102" s="9">
        <v>5</v>
      </c>
    </row>
    <row r="103" spans="1:15" ht="78.75" x14ac:dyDescent="0.2">
      <c r="A103" s="19">
        <f>A102+1</f>
        <v>64</v>
      </c>
      <c r="B103" s="18" t="s">
        <v>39</v>
      </c>
      <c r="C103" s="32" t="s">
        <v>122</v>
      </c>
      <c r="D103" s="18" t="s">
        <v>40</v>
      </c>
      <c r="E103" s="18" t="s">
        <v>41</v>
      </c>
      <c r="F103" s="18">
        <v>1</v>
      </c>
      <c r="G103" s="18">
        <v>3196</v>
      </c>
      <c r="H103" s="18">
        <v>1011</v>
      </c>
      <c r="I103" s="18" t="s">
        <v>42</v>
      </c>
      <c r="J103" s="19">
        <v>1</v>
      </c>
      <c r="K103" s="18"/>
      <c r="L103">
        <f t="shared" si="11"/>
        <v>3196</v>
      </c>
      <c r="O103" s="9">
        <v>3</v>
      </c>
    </row>
    <row r="104" spans="1:15" ht="15.75" x14ac:dyDescent="0.25">
      <c r="A104" s="19"/>
      <c r="B104" s="21" t="s">
        <v>43</v>
      </c>
      <c r="C104" s="33"/>
      <c r="D104" s="17"/>
      <c r="E104" s="17"/>
      <c r="F104" s="17">
        <f>SUM(F97:F103)</f>
        <v>19</v>
      </c>
      <c r="G104" s="22">
        <f>SUM(L97:L103)</f>
        <v>79044</v>
      </c>
      <c r="H104" s="18"/>
      <c r="I104" s="18"/>
      <c r="J104" s="23"/>
      <c r="K104" s="18"/>
      <c r="L104">
        <f t="shared" si="11"/>
        <v>1501836</v>
      </c>
      <c r="M104">
        <f>G104/F104</f>
        <v>4160.2105263157891</v>
      </c>
      <c r="O104" s="10">
        <f>SUM(O97:O103)</f>
        <v>14</v>
      </c>
    </row>
    <row r="105" spans="1:15" ht="15.75" x14ac:dyDescent="0.2">
      <c r="A105" s="142" t="s">
        <v>60</v>
      </c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</row>
    <row r="106" spans="1:15" ht="78.75" x14ac:dyDescent="0.2">
      <c r="A106" s="19">
        <f>A103+1</f>
        <v>65</v>
      </c>
      <c r="B106" s="18" t="s">
        <v>30</v>
      </c>
      <c r="C106" s="32" t="s">
        <v>120</v>
      </c>
      <c r="D106" s="18" t="s">
        <v>22</v>
      </c>
      <c r="E106" s="18" t="s">
        <v>23</v>
      </c>
      <c r="F106" s="18">
        <v>1</v>
      </c>
      <c r="G106" s="18">
        <v>5381</v>
      </c>
      <c r="H106" s="19">
        <v>1934</v>
      </c>
      <c r="I106" s="18" t="s">
        <v>24</v>
      </c>
      <c r="J106" s="19">
        <v>1</v>
      </c>
      <c r="K106" s="18"/>
      <c r="L106">
        <f t="shared" ref="L106:L112" si="12">F106*G106</f>
        <v>5381</v>
      </c>
      <c r="O106" s="9">
        <v>1</v>
      </c>
    </row>
    <row r="107" spans="1:15" ht="78.75" x14ac:dyDescent="0.2">
      <c r="A107" s="19">
        <f>A106+1</f>
        <v>66</v>
      </c>
      <c r="B107" s="18" t="s">
        <v>31</v>
      </c>
      <c r="C107" s="32" t="s">
        <v>120</v>
      </c>
      <c r="D107" s="18" t="s">
        <v>22</v>
      </c>
      <c r="E107" s="18" t="s">
        <v>32</v>
      </c>
      <c r="F107" s="18">
        <v>2</v>
      </c>
      <c r="G107" s="18">
        <v>5044</v>
      </c>
      <c r="H107" s="19">
        <v>1934</v>
      </c>
      <c r="I107" s="18" t="s">
        <v>24</v>
      </c>
      <c r="J107" s="19">
        <v>1</v>
      </c>
      <c r="K107" s="18"/>
      <c r="L107">
        <f t="shared" si="12"/>
        <v>10088</v>
      </c>
      <c r="O107" s="9">
        <v>1</v>
      </c>
    </row>
    <row r="108" spans="1:15" ht="78.75" x14ac:dyDescent="0.2">
      <c r="A108" s="19">
        <f>A107+1</f>
        <v>67</v>
      </c>
      <c r="B108" s="18" t="s">
        <v>33</v>
      </c>
      <c r="C108" s="32" t="s">
        <v>121</v>
      </c>
      <c r="D108" s="18" t="s">
        <v>34</v>
      </c>
      <c r="E108" s="18" t="s">
        <v>35</v>
      </c>
      <c r="F108" s="18">
        <v>4</v>
      </c>
      <c r="G108" s="18">
        <v>4541</v>
      </c>
      <c r="H108" s="18">
        <v>1515</v>
      </c>
      <c r="I108" s="18" t="s">
        <v>36</v>
      </c>
      <c r="J108" s="19">
        <v>1</v>
      </c>
      <c r="K108" s="18"/>
      <c r="L108">
        <f t="shared" si="12"/>
        <v>18164</v>
      </c>
      <c r="O108" s="9">
        <v>2</v>
      </c>
    </row>
    <row r="109" spans="1:15" ht="78.75" x14ac:dyDescent="0.2">
      <c r="A109" s="19">
        <f>A108+1</f>
        <v>68</v>
      </c>
      <c r="B109" s="18" t="s">
        <v>37</v>
      </c>
      <c r="C109" s="32" t="s">
        <v>121</v>
      </c>
      <c r="D109" s="18" t="s">
        <v>34</v>
      </c>
      <c r="E109" s="18" t="s">
        <v>38</v>
      </c>
      <c r="F109" s="18">
        <v>9</v>
      </c>
      <c r="G109" s="18">
        <v>4205</v>
      </c>
      <c r="H109" s="18">
        <v>1515</v>
      </c>
      <c r="I109" s="18" t="s">
        <v>36</v>
      </c>
      <c r="J109" s="19">
        <v>1</v>
      </c>
      <c r="K109" s="18"/>
      <c r="L109">
        <f t="shared" si="12"/>
        <v>37845</v>
      </c>
      <c r="O109" s="9">
        <v>10</v>
      </c>
    </row>
    <row r="110" spans="1:15" ht="78.75" x14ac:dyDescent="0.2">
      <c r="A110" s="19">
        <f>A109+1</f>
        <v>69</v>
      </c>
      <c r="B110" s="18" t="s">
        <v>55</v>
      </c>
      <c r="C110" s="32" t="s">
        <v>121</v>
      </c>
      <c r="D110" s="18" t="s">
        <v>56</v>
      </c>
      <c r="E110" s="18" t="s">
        <v>57</v>
      </c>
      <c r="F110" s="18">
        <v>2</v>
      </c>
      <c r="G110" s="18">
        <v>3868</v>
      </c>
      <c r="H110" s="18">
        <v>1515</v>
      </c>
      <c r="I110" s="18" t="s">
        <v>36</v>
      </c>
      <c r="J110" s="19">
        <v>1</v>
      </c>
      <c r="K110" s="18"/>
      <c r="L110">
        <f t="shared" si="12"/>
        <v>7736</v>
      </c>
      <c r="O110" s="9"/>
    </row>
    <row r="111" spans="1:15" ht="78.75" x14ac:dyDescent="0.2">
      <c r="A111" s="19">
        <f>A110+1</f>
        <v>70</v>
      </c>
      <c r="B111" s="18" t="s">
        <v>39</v>
      </c>
      <c r="C111" s="32" t="s">
        <v>122</v>
      </c>
      <c r="D111" s="18" t="s">
        <v>40</v>
      </c>
      <c r="E111" s="18" t="s">
        <v>41</v>
      </c>
      <c r="F111" s="18">
        <v>2</v>
      </c>
      <c r="G111" s="18">
        <v>3196</v>
      </c>
      <c r="H111" s="18">
        <v>1011</v>
      </c>
      <c r="I111" s="18" t="s">
        <v>42</v>
      </c>
      <c r="J111" s="19">
        <v>1</v>
      </c>
      <c r="K111" s="18"/>
      <c r="L111">
        <f t="shared" si="12"/>
        <v>6392</v>
      </c>
      <c r="O111" s="9"/>
    </row>
    <row r="112" spans="1:15" ht="15.75" x14ac:dyDescent="0.25">
      <c r="A112" s="19"/>
      <c r="B112" s="21" t="s">
        <v>43</v>
      </c>
      <c r="C112" s="33"/>
      <c r="D112" s="17"/>
      <c r="E112" s="17"/>
      <c r="F112" s="17">
        <f>SUM(F106:F111)</f>
        <v>20</v>
      </c>
      <c r="G112" s="22">
        <f>SUM(L106:L111)</f>
        <v>85606</v>
      </c>
      <c r="H112" s="18"/>
      <c r="I112" s="18"/>
      <c r="J112" s="23"/>
      <c r="K112" s="18"/>
      <c r="L112">
        <f t="shared" si="12"/>
        <v>1712120</v>
      </c>
      <c r="M112">
        <f>G112/F112</f>
        <v>4280.3</v>
      </c>
      <c r="O112" s="10">
        <v>15</v>
      </c>
    </row>
    <row r="113" spans="1:15" ht="15.75" x14ac:dyDescent="0.2">
      <c r="A113" s="142" t="s">
        <v>61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</row>
    <row r="114" spans="1:15" ht="78.75" x14ac:dyDescent="0.2">
      <c r="A114" s="19">
        <f>A111+1</f>
        <v>71</v>
      </c>
      <c r="B114" s="18" t="s">
        <v>30</v>
      </c>
      <c r="C114" s="32" t="s">
        <v>120</v>
      </c>
      <c r="D114" s="18" t="s">
        <v>22</v>
      </c>
      <c r="E114" s="18" t="s">
        <v>23</v>
      </c>
      <c r="F114" s="18">
        <v>1</v>
      </c>
      <c r="G114" s="18">
        <v>5381</v>
      </c>
      <c r="H114" s="19">
        <v>1934</v>
      </c>
      <c r="I114" s="18" t="s">
        <v>24</v>
      </c>
      <c r="J114" s="19">
        <v>1</v>
      </c>
      <c r="K114" s="18"/>
      <c r="L114">
        <f>F114*G114</f>
        <v>5381</v>
      </c>
    </row>
    <row r="115" spans="1:15" ht="78.75" x14ac:dyDescent="0.2">
      <c r="A115" s="19">
        <f>A114+1</f>
        <v>72</v>
      </c>
      <c r="B115" s="18" t="s">
        <v>31</v>
      </c>
      <c r="C115" s="32" t="s">
        <v>120</v>
      </c>
      <c r="D115" s="18" t="s">
        <v>22</v>
      </c>
      <c r="E115" s="18" t="s">
        <v>32</v>
      </c>
      <c r="F115" s="18">
        <v>1</v>
      </c>
      <c r="G115" s="18">
        <v>5044</v>
      </c>
      <c r="H115" s="19">
        <v>1934</v>
      </c>
      <c r="I115" s="18" t="s">
        <v>24</v>
      </c>
      <c r="J115" s="19">
        <v>1</v>
      </c>
      <c r="K115" s="18"/>
      <c r="L115">
        <f>F115*G115</f>
        <v>5044</v>
      </c>
    </row>
    <row r="116" spans="1:15" ht="78.75" x14ac:dyDescent="0.2">
      <c r="A116" s="19">
        <f>A115+1</f>
        <v>73</v>
      </c>
      <c r="B116" s="18" t="s">
        <v>33</v>
      </c>
      <c r="C116" s="32" t="s">
        <v>121</v>
      </c>
      <c r="D116" s="18" t="s">
        <v>34</v>
      </c>
      <c r="E116" s="18" t="s">
        <v>35</v>
      </c>
      <c r="F116" s="18">
        <v>1</v>
      </c>
      <c r="G116" s="18">
        <v>4541</v>
      </c>
      <c r="H116" s="18">
        <v>1515</v>
      </c>
      <c r="I116" s="18" t="s">
        <v>36</v>
      </c>
      <c r="J116" s="19">
        <v>1</v>
      </c>
      <c r="K116" s="18"/>
      <c r="L116">
        <f>F116*G116</f>
        <v>4541</v>
      </c>
    </row>
    <row r="117" spans="1:15" ht="78.75" x14ac:dyDescent="0.2">
      <c r="A117" s="19">
        <f>A116+1</f>
        <v>74</v>
      </c>
      <c r="B117" s="18" t="s">
        <v>37</v>
      </c>
      <c r="C117" s="32" t="s">
        <v>121</v>
      </c>
      <c r="D117" s="18" t="s">
        <v>34</v>
      </c>
      <c r="E117" s="18" t="s">
        <v>38</v>
      </c>
      <c r="F117" s="18">
        <v>4</v>
      </c>
      <c r="G117" s="18">
        <v>4205</v>
      </c>
      <c r="H117" s="18">
        <v>1515</v>
      </c>
      <c r="I117" s="18" t="s">
        <v>36</v>
      </c>
      <c r="J117" s="19">
        <v>1</v>
      </c>
      <c r="K117" s="18"/>
      <c r="L117">
        <f>F117*G117</f>
        <v>16820</v>
      </c>
    </row>
    <row r="118" spans="1:15" ht="15.75" x14ac:dyDescent="0.2">
      <c r="A118" s="19"/>
      <c r="B118" s="21" t="s">
        <v>43</v>
      </c>
      <c r="C118" s="33"/>
      <c r="D118" s="17"/>
      <c r="E118" s="17"/>
      <c r="F118" s="17">
        <f>SUM(F114:F117)</f>
        <v>7</v>
      </c>
      <c r="G118" s="22">
        <f>SUM(L114:L117)</f>
        <v>31786</v>
      </c>
      <c r="H118" s="18"/>
      <c r="I118" s="18"/>
      <c r="J118" s="19"/>
      <c r="K118" s="18"/>
      <c r="L118">
        <f>F118*G118</f>
        <v>222502</v>
      </c>
      <c r="M118">
        <f>G118/F118</f>
        <v>4540.8571428571431</v>
      </c>
    </row>
    <row r="119" spans="1:15" ht="15.75" x14ac:dyDescent="0.2">
      <c r="A119" s="142" t="s">
        <v>62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</row>
    <row r="120" spans="1:15" ht="78.75" x14ac:dyDescent="0.2">
      <c r="A120" s="19">
        <f>A117+1</f>
        <v>75</v>
      </c>
      <c r="B120" s="18" t="s">
        <v>30</v>
      </c>
      <c r="C120" s="32" t="s">
        <v>120</v>
      </c>
      <c r="D120" s="18" t="s">
        <v>22</v>
      </c>
      <c r="E120" s="18" t="s">
        <v>23</v>
      </c>
      <c r="F120" s="18">
        <v>1</v>
      </c>
      <c r="G120" s="18">
        <v>5381</v>
      </c>
      <c r="H120" s="19">
        <v>1934</v>
      </c>
      <c r="I120" s="18" t="s">
        <v>24</v>
      </c>
      <c r="J120" s="19">
        <v>1</v>
      </c>
      <c r="K120" s="18"/>
      <c r="L120">
        <f t="shared" ref="L120:L126" si="13">F120*G120</f>
        <v>5381</v>
      </c>
      <c r="O120" s="9">
        <v>1</v>
      </c>
    </row>
    <row r="121" spans="1:15" ht="78.75" x14ac:dyDescent="0.2">
      <c r="A121" s="19">
        <f>A120+1</f>
        <v>76</v>
      </c>
      <c r="B121" s="18" t="s">
        <v>31</v>
      </c>
      <c r="C121" s="32" t="s">
        <v>120</v>
      </c>
      <c r="D121" s="18" t="s">
        <v>22</v>
      </c>
      <c r="E121" s="18" t="s">
        <v>32</v>
      </c>
      <c r="F121" s="18">
        <v>3</v>
      </c>
      <c r="G121" s="18">
        <v>5044</v>
      </c>
      <c r="H121" s="19">
        <v>1934</v>
      </c>
      <c r="I121" s="18" t="s">
        <v>24</v>
      </c>
      <c r="J121" s="19">
        <v>1</v>
      </c>
      <c r="K121" s="18"/>
      <c r="L121">
        <f t="shared" si="13"/>
        <v>15132</v>
      </c>
      <c r="O121" s="9">
        <v>3</v>
      </c>
    </row>
    <row r="122" spans="1:15" ht="78.75" x14ac:dyDescent="0.2">
      <c r="A122" s="19">
        <f>A121+1</f>
        <v>77</v>
      </c>
      <c r="B122" s="18" t="s">
        <v>33</v>
      </c>
      <c r="C122" s="32" t="s">
        <v>121</v>
      </c>
      <c r="D122" s="18" t="s">
        <v>34</v>
      </c>
      <c r="E122" s="18" t="s">
        <v>35</v>
      </c>
      <c r="F122" s="18">
        <v>2</v>
      </c>
      <c r="G122" s="18">
        <v>4541</v>
      </c>
      <c r="H122" s="18">
        <v>1515</v>
      </c>
      <c r="I122" s="18" t="s">
        <v>36</v>
      </c>
      <c r="J122" s="19">
        <v>1</v>
      </c>
      <c r="K122" s="18"/>
      <c r="L122">
        <f>F122*G122</f>
        <v>9082</v>
      </c>
      <c r="O122" s="9"/>
    </row>
    <row r="123" spans="1:15" ht="78.75" x14ac:dyDescent="0.2">
      <c r="A123" s="19">
        <f>A122+1</f>
        <v>78</v>
      </c>
      <c r="B123" s="18" t="s">
        <v>37</v>
      </c>
      <c r="C123" s="32" t="s">
        <v>121</v>
      </c>
      <c r="D123" s="18" t="s">
        <v>34</v>
      </c>
      <c r="E123" s="18" t="s">
        <v>38</v>
      </c>
      <c r="F123" s="18">
        <v>12</v>
      </c>
      <c r="G123" s="18">
        <v>4205</v>
      </c>
      <c r="H123" s="18">
        <v>1515</v>
      </c>
      <c r="I123" s="18" t="s">
        <v>36</v>
      </c>
      <c r="J123" s="19">
        <v>1</v>
      </c>
      <c r="K123" s="18"/>
      <c r="L123">
        <f t="shared" si="13"/>
        <v>50460</v>
      </c>
      <c r="O123" s="9">
        <v>13</v>
      </c>
    </row>
    <row r="124" spans="1:15" ht="78.75" x14ac:dyDescent="0.2">
      <c r="A124" s="19">
        <f>A123+1</f>
        <v>79</v>
      </c>
      <c r="B124" s="18" t="s">
        <v>55</v>
      </c>
      <c r="C124" s="32" t="s">
        <v>121</v>
      </c>
      <c r="D124" s="18" t="s">
        <v>56</v>
      </c>
      <c r="E124" s="18" t="s">
        <v>57</v>
      </c>
      <c r="F124" s="18">
        <v>2</v>
      </c>
      <c r="G124" s="18">
        <v>3868</v>
      </c>
      <c r="H124" s="18">
        <v>1515</v>
      </c>
      <c r="I124" s="18" t="s">
        <v>36</v>
      </c>
      <c r="J124" s="19">
        <v>1</v>
      </c>
      <c r="K124" s="20"/>
      <c r="L124">
        <f t="shared" si="13"/>
        <v>7736</v>
      </c>
      <c r="O124" s="9"/>
    </row>
    <row r="125" spans="1:15" ht="78.75" x14ac:dyDescent="0.2">
      <c r="A125" s="19">
        <f>A124+1</f>
        <v>80</v>
      </c>
      <c r="B125" s="18" t="s">
        <v>39</v>
      </c>
      <c r="C125" s="32" t="s">
        <v>122</v>
      </c>
      <c r="D125" s="18" t="s">
        <v>40</v>
      </c>
      <c r="E125" s="18" t="s">
        <v>41</v>
      </c>
      <c r="F125" s="18">
        <v>11</v>
      </c>
      <c r="G125" s="18">
        <v>3196</v>
      </c>
      <c r="H125" s="18">
        <v>1011</v>
      </c>
      <c r="I125" s="18" t="s">
        <v>42</v>
      </c>
      <c r="J125" s="19">
        <v>1</v>
      </c>
      <c r="K125" s="18"/>
      <c r="L125">
        <f t="shared" si="13"/>
        <v>35156</v>
      </c>
      <c r="O125" s="9">
        <v>18</v>
      </c>
    </row>
    <row r="126" spans="1:15" s="11" customFormat="1" ht="15.75" x14ac:dyDescent="0.25">
      <c r="A126" s="19"/>
      <c r="B126" s="21" t="s">
        <v>43</v>
      </c>
      <c r="C126" s="33"/>
      <c r="D126" s="17"/>
      <c r="E126" s="17"/>
      <c r="F126" s="17">
        <f>SUM(F120:F125)</f>
        <v>31</v>
      </c>
      <c r="G126" s="22">
        <f>SUM(L120:L125)</f>
        <v>122947</v>
      </c>
      <c r="H126" s="18"/>
      <c r="I126" s="18"/>
      <c r="J126" s="24"/>
      <c r="K126" s="18"/>
      <c r="L126">
        <f t="shared" si="13"/>
        <v>3811357</v>
      </c>
      <c r="M126">
        <f>G126/F126</f>
        <v>3966.0322580645161</v>
      </c>
      <c r="O126" s="10">
        <f>SUM(O120:O125)</f>
        <v>35</v>
      </c>
    </row>
    <row r="127" spans="1:15" s="11" customFormat="1" ht="15.75" x14ac:dyDescent="0.2">
      <c r="A127" s="142" t="s">
        <v>63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/>
    </row>
    <row r="128" spans="1:15" ht="78.75" x14ac:dyDescent="0.2">
      <c r="A128" s="19">
        <f>A125+1</f>
        <v>81</v>
      </c>
      <c r="B128" s="18" t="s">
        <v>30</v>
      </c>
      <c r="C128" s="32" t="s">
        <v>120</v>
      </c>
      <c r="D128" s="18" t="s">
        <v>22</v>
      </c>
      <c r="E128" s="18" t="s">
        <v>23</v>
      </c>
      <c r="F128" s="18">
        <v>1</v>
      </c>
      <c r="G128" s="18">
        <v>5381</v>
      </c>
      <c r="H128" s="19">
        <v>1934</v>
      </c>
      <c r="I128" s="18" t="s">
        <v>24</v>
      </c>
      <c r="J128" s="19">
        <v>1</v>
      </c>
      <c r="K128" s="18"/>
      <c r="L128">
        <f t="shared" ref="L128:L134" si="14">F128*G128</f>
        <v>5381</v>
      </c>
      <c r="O128" s="9">
        <v>1</v>
      </c>
    </row>
    <row r="129" spans="1:15" ht="78.75" x14ac:dyDescent="0.2">
      <c r="A129" s="19">
        <f>A128+1</f>
        <v>82</v>
      </c>
      <c r="B129" s="18" t="s">
        <v>31</v>
      </c>
      <c r="C129" s="32" t="s">
        <v>120</v>
      </c>
      <c r="D129" s="18" t="s">
        <v>22</v>
      </c>
      <c r="E129" s="18" t="s">
        <v>32</v>
      </c>
      <c r="F129" s="18">
        <v>1</v>
      </c>
      <c r="G129" s="18">
        <v>5044</v>
      </c>
      <c r="H129" s="19">
        <v>1934</v>
      </c>
      <c r="I129" s="18" t="s">
        <v>24</v>
      </c>
      <c r="J129" s="19">
        <v>1</v>
      </c>
      <c r="K129" s="18"/>
      <c r="L129">
        <f t="shared" si="14"/>
        <v>5044</v>
      </c>
      <c r="O129" s="9">
        <v>1</v>
      </c>
    </row>
    <row r="130" spans="1:15" ht="78.75" x14ac:dyDescent="0.2">
      <c r="A130" s="19">
        <f>A129+1</f>
        <v>83</v>
      </c>
      <c r="B130" s="18" t="s">
        <v>33</v>
      </c>
      <c r="C130" s="32" t="s">
        <v>121</v>
      </c>
      <c r="D130" s="18" t="s">
        <v>34</v>
      </c>
      <c r="E130" s="18" t="s">
        <v>35</v>
      </c>
      <c r="F130" s="18">
        <v>3</v>
      </c>
      <c r="G130" s="18">
        <v>4541</v>
      </c>
      <c r="H130" s="18">
        <v>1515</v>
      </c>
      <c r="I130" s="18" t="s">
        <v>36</v>
      </c>
      <c r="J130" s="19">
        <v>1</v>
      </c>
      <c r="K130" s="18"/>
      <c r="L130">
        <f t="shared" si="14"/>
        <v>13623</v>
      </c>
      <c r="O130" s="9">
        <v>1</v>
      </c>
    </row>
    <row r="131" spans="1:15" ht="78.75" x14ac:dyDescent="0.2">
      <c r="A131" s="19">
        <f>A130+1</f>
        <v>84</v>
      </c>
      <c r="B131" s="18" t="s">
        <v>37</v>
      </c>
      <c r="C131" s="32" t="s">
        <v>121</v>
      </c>
      <c r="D131" s="18" t="s">
        <v>34</v>
      </c>
      <c r="E131" s="18" t="s">
        <v>38</v>
      </c>
      <c r="F131" s="18">
        <v>3</v>
      </c>
      <c r="G131" s="18">
        <v>4205</v>
      </c>
      <c r="H131" s="18">
        <v>1515</v>
      </c>
      <c r="I131" s="18" t="s">
        <v>36</v>
      </c>
      <c r="J131" s="19">
        <v>1</v>
      </c>
      <c r="K131" s="18"/>
      <c r="L131">
        <f t="shared" si="14"/>
        <v>12615</v>
      </c>
      <c r="O131" s="9"/>
    </row>
    <row r="132" spans="1:15" ht="78.75" x14ac:dyDescent="0.2">
      <c r="A132" s="19">
        <f>A131+1</f>
        <v>85</v>
      </c>
      <c r="B132" s="18" t="s">
        <v>55</v>
      </c>
      <c r="C132" s="32" t="s">
        <v>121</v>
      </c>
      <c r="D132" s="18" t="s">
        <v>56</v>
      </c>
      <c r="E132" s="18" t="s">
        <v>57</v>
      </c>
      <c r="F132" s="18">
        <v>4</v>
      </c>
      <c r="G132" s="18">
        <v>3868</v>
      </c>
      <c r="H132" s="18">
        <v>1515</v>
      </c>
      <c r="I132" s="18" t="s">
        <v>36</v>
      </c>
      <c r="J132" s="19">
        <v>1</v>
      </c>
      <c r="K132" s="20"/>
      <c r="L132">
        <f t="shared" si="14"/>
        <v>15472</v>
      </c>
      <c r="O132" s="9">
        <v>5</v>
      </c>
    </row>
    <row r="133" spans="1:15" ht="78.75" x14ac:dyDescent="0.2">
      <c r="A133" s="19">
        <f>A132+1</f>
        <v>86</v>
      </c>
      <c r="B133" s="18" t="s">
        <v>58</v>
      </c>
      <c r="C133" s="32" t="s">
        <v>121</v>
      </c>
      <c r="D133" s="18" t="s">
        <v>56</v>
      </c>
      <c r="E133" s="18" t="s">
        <v>59</v>
      </c>
      <c r="F133" s="18">
        <v>3</v>
      </c>
      <c r="G133" s="18">
        <v>3700</v>
      </c>
      <c r="H133" s="18">
        <v>1515</v>
      </c>
      <c r="I133" s="18" t="s">
        <v>36</v>
      </c>
      <c r="J133" s="19">
        <v>1</v>
      </c>
      <c r="K133" s="20"/>
      <c r="L133">
        <f t="shared" si="14"/>
        <v>11100</v>
      </c>
      <c r="O133" s="9">
        <v>8</v>
      </c>
    </row>
    <row r="134" spans="1:15" ht="15.75" x14ac:dyDescent="0.25">
      <c r="A134" s="19"/>
      <c r="B134" s="21" t="s">
        <v>43</v>
      </c>
      <c r="C134" s="33"/>
      <c r="D134" s="17"/>
      <c r="E134" s="17"/>
      <c r="F134" s="17">
        <f>SUM(F128:F133)</f>
        <v>15</v>
      </c>
      <c r="G134" s="22">
        <f>SUM(L128:L133)</f>
        <v>63235</v>
      </c>
      <c r="H134" s="18"/>
      <c r="I134" s="18"/>
      <c r="J134" s="23"/>
      <c r="K134" s="18"/>
      <c r="L134">
        <f t="shared" si="14"/>
        <v>948525</v>
      </c>
      <c r="M134">
        <f>G134/F134</f>
        <v>4215.666666666667</v>
      </c>
      <c r="O134" s="10">
        <f>SUM(O128:O133)</f>
        <v>16</v>
      </c>
    </row>
    <row r="135" spans="1:15" ht="15.75" x14ac:dyDescent="0.2">
      <c r="A135" s="142" t="s">
        <v>64</v>
      </c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</row>
    <row r="136" spans="1:15" ht="78.75" x14ac:dyDescent="0.2">
      <c r="A136" s="19">
        <f>A133+1</f>
        <v>87</v>
      </c>
      <c r="B136" s="18" t="s">
        <v>30</v>
      </c>
      <c r="C136" s="32" t="s">
        <v>120</v>
      </c>
      <c r="D136" s="18" t="s">
        <v>22</v>
      </c>
      <c r="E136" s="18" t="s">
        <v>23</v>
      </c>
      <c r="F136" s="18">
        <v>1</v>
      </c>
      <c r="G136" s="18">
        <v>5381</v>
      </c>
      <c r="H136" s="19">
        <v>1934</v>
      </c>
      <c r="I136" s="18" t="s">
        <v>24</v>
      </c>
      <c r="J136" s="19">
        <v>1</v>
      </c>
      <c r="K136" s="18"/>
      <c r="L136">
        <f t="shared" ref="L136:L141" si="15">F136*G136</f>
        <v>5381</v>
      </c>
      <c r="O136" s="9">
        <v>1</v>
      </c>
    </row>
    <row r="137" spans="1:15" ht="78.75" x14ac:dyDescent="0.2">
      <c r="A137" s="19">
        <f>A136+1</f>
        <v>88</v>
      </c>
      <c r="B137" s="18" t="s">
        <v>31</v>
      </c>
      <c r="C137" s="32" t="s">
        <v>120</v>
      </c>
      <c r="D137" s="18" t="s">
        <v>22</v>
      </c>
      <c r="E137" s="18" t="s">
        <v>32</v>
      </c>
      <c r="F137" s="18">
        <v>2</v>
      </c>
      <c r="G137" s="18">
        <v>5044</v>
      </c>
      <c r="H137" s="19">
        <v>1934</v>
      </c>
      <c r="I137" s="18" t="s">
        <v>24</v>
      </c>
      <c r="J137" s="19">
        <v>1</v>
      </c>
      <c r="K137" s="18"/>
      <c r="L137">
        <f t="shared" si="15"/>
        <v>10088</v>
      </c>
      <c r="O137" s="9">
        <v>2</v>
      </c>
    </row>
    <row r="138" spans="1:15" ht="78.75" x14ac:dyDescent="0.2">
      <c r="A138" s="19">
        <f>A137+1</f>
        <v>89</v>
      </c>
      <c r="B138" s="18" t="s">
        <v>33</v>
      </c>
      <c r="C138" s="32" t="s">
        <v>121</v>
      </c>
      <c r="D138" s="18" t="s">
        <v>34</v>
      </c>
      <c r="E138" s="18" t="s">
        <v>35</v>
      </c>
      <c r="F138" s="18">
        <v>5</v>
      </c>
      <c r="G138" s="18">
        <v>4541</v>
      </c>
      <c r="H138" s="18">
        <v>1515</v>
      </c>
      <c r="I138" s="18" t="s">
        <v>36</v>
      </c>
      <c r="J138" s="19">
        <v>1</v>
      </c>
      <c r="K138" s="18"/>
      <c r="L138">
        <f t="shared" si="15"/>
        <v>22705</v>
      </c>
      <c r="O138" s="9">
        <v>5</v>
      </c>
    </row>
    <row r="139" spans="1:15" ht="77.25" customHeight="1" x14ac:dyDescent="0.2">
      <c r="A139" s="19">
        <f>A138+1</f>
        <v>90</v>
      </c>
      <c r="B139" s="18" t="s">
        <v>37</v>
      </c>
      <c r="C139" s="32" t="s">
        <v>121</v>
      </c>
      <c r="D139" s="18" t="s">
        <v>34</v>
      </c>
      <c r="E139" s="18" t="s">
        <v>38</v>
      </c>
      <c r="F139" s="18">
        <v>7</v>
      </c>
      <c r="G139" s="18">
        <v>4205</v>
      </c>
      <c r="H139" s="18">
        <v>1515</v>
      </c>
      <c r="I139" s="18" t="s">
        <v>36</v>
      </c>
      <c r="J139" s="19">
        <v>1</v>
      </c>
      <c r="K139" s="18"/>
      <c r="L139">
        <f t="shared" si="15"/>
        <v>29435</v>
      </c>
      <c r="O139" s="9">
        <v>8</v>
      </c>
    </row>
    <row r="140" spans="1:15" ht="77.25" customHeight="1" x14ac:dyDescent="0.2">
      <c r="A140" s="19">
        <f>A139+1</f>
        <v>91</v>
      </c>
      <c r="B140" s="18" t="s">
        <v>39</v>
      </c>
      <c r="C140" s="32" t="s">
        <v>122</v>
      </c>
      <c r="D140" s="18" t="s">
        <v>40</v>
      </c>
      <c r="E140" s="18" t="s">
        <v>41</v>
      </c>
      <c r="F140" s="18">
        <v>1</v>
      </c>
      <c r="G140" s="18">
        <v>3196</v>
      </c>
      <c r="H140" s="18">
        <v>1011</v>
      </c>
      <c r="I140" s="18" t="s">
        <v>42</v>
      </c>
      <c r="J140" s="19">
        <v>1</v>
      </c>
      <c r="K140" s="18"/>
      <c r="L140">
        <f t="shared" si="15"/>
        <v>3196</v>
      </c>
      <c r="O140" s="9"/>
    </row>
    <row r="141" spans="1:15" ht="15.75" x14ac:dyDescent="0.2">
      <c r="A141" s="19"/>
      <c r="B141" s="21" t="s">
        <v>43</v>
      </c>
      <c r="C141" s="33"/>
      <c r="D141" s="17"/>
      <c r="E141" s="17"/>
      <c r="F141" s="17">
        <f>SUM(F136:F140)</f>
        <v>16</v>
      </c>
      <c r="G141" s="22">
        <f>SUM(L136:L140)</f>
        <v>70805</v>
      </c>
      <c r="H141" s="18"/>
      <c r="I141" s="18"/>
      <c r="J141" s="19"/>
      <c r="K141" s="18"/>
      <c r="L141">
        <f t="shared" si="15"/>
        <v>1132880</v>
      </c>
      <c r="M141">
        <f>G141/F141</f>
        <v>4425.3125</v>
      </c>
      <c r="O141" s="10">
        <f>SUM(O136:O139)</f>
        <v>16</v>
      </c>
    </row>
    <row r="142" spans="1:15" ht="15.75" x14ac:dyDescent="0.2">
      <c r="A142" s="142" t="s">
        <v>65</v>
      </c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</row>
    <row r="143" spans="1:15" ht="75.75" customHeight="1" x14ac:dyDescent="0.2">
      <c r="A143" s="19">
        <f>A140+1</f>
        <v>92</v>
      </c>
      <c r="B143" s="18" t="s">
        <v>30</v>
      </c>
      <c r="C143" s="32" t="s">
        <v>120</v>
      </c>
      <c r="D143" s="18" t="s">
        <v>22</v>
      </c>
      <c r="E143" s="18" t="s">
        <v>23</v>
      </c>
      <c r="F143" s="18">
        <v>1</v>
      </c>
      <c r="G143" s="18">
        <v>5381</v>
      </c>
      <c r="H143" s="19">
        <v>1934</v>
      </c>
      <c r="I143" s="18" t="s">
        <v>24</v>
      </c>
      <c r="J143" s="19">
        <v>1</v>
      </c>
      <c r="K143" s="18"/>
      <c r="L143">
        <f>F143*G143</f>
        <v>5381</v>
      </c>
    </row>
    <row r="144" spans="1:15" ht="75.75" customHeight="1" x14ac:dyDescent="0.2">
      <c r="A144" s="19">
        <f>A143+1</f>
        <v>93</v>
      </c>
      <c r="B144" s="18" t="s">
        <v>31</v>
      </c>
      <c r="C144" s="32" t="s">
        <v>120</v>
      </c>
      <c r="D144" s="18" t="s">
        <v>22</v>
      </c>
      <c r="E144" s="18" t="s">
        <v>32</v>
      </c>
      <c r="F144" s="18">
        <v>1</v>
      </c>
      <c r="G144" s="18">
        <v>5044</v>
      </c>
      <c r="H144" s="19">
        <v>1934</v>
      </c>
      <c r="I144" s="18" t="s">
        <v>24</v>
      </c>
      <c r="J144" s="19">
        <v>1</v>
      </c>
      <c r="K144" s="18"/>
      <c r="L144">
        <f>F144*G144</f>
        <v>5044</v>
      </c>
    </row>
    <row r="145" spans="1:15" ht="75.75" customHeight="1" x14ac:dyDescent="0.2">
      <c r="A145" s="19">
        <f>A144+1</f>
        <v>94</v>
      </c>
      <c r="B145" s="18" t="s">
        <v>33</v>
      </c>
      <c r="C145" s="32" t="s">
        <v>121</v>
      </c>
      <c r="D145" s="18" t="s">
        <v>34</v>
      </c>
      <c r="E145" s="18" t="s">
        <v>35</v>
      </c>
      <c r="F145" s="18">
        <v>1</v>
      </c>
      <c r="G145" s="18">
        <v>4541</v>
      </c>
      <c r="H145" s="18">
        <v>1515</v>
      </c>
      <c r="I145" s="18" t="s">
        <v>36</v>
      </c>
      <c r="J145" s="19">
        <v>1</v>
      </c>
      <c r="K145" s="18"/>
      <c r="L145">
        <f>F145*G145</f>
        <v>4541</v>
      </c>
    </row>
    <row r="146" spans="1:15" ht="75.75" customHeight="1" x14ac:dyDescent="0.2">
      <c r="A146" s="19">
        <f>A145+1</f>
        <v>95</v>
      </c>
      <c r="B146" s="18" t="s">
        <v>37</v>
      </c>
      <c r="C146" s="32" t="s">
        <v>121</v>
      </c>
      <c r="D146" s="18" t="s">
        <v>34</v>
      </c>
      <c r="E146" s="18" t="s">
        <v>38</v>
      </c>
      <c r="F146" s="18">
        <v>3</v>
      </c>
      <c r="G146" s="18">
        <v>4205</v>
      </c>
      <c r="H146" s="18">
        <v>1515</v>
      </c>
      <c r="I146" s="18" t="s">
        <v>36</v>
      </c>
      <c r="J146" s="19">
        <v>1</v>
      </c>
      <c r="K146" s="18"/>
      <c r="L146">
        <f>F146*G146</f>
        <v>12615</v>
      </c>
    </row>
    <row r="147" spans="1:15" ht="15.75" x14ac:dyDescent="0.25">
      <c r="A147" s="19"/>
      <c r="B147" s="21" t="s">
        <v>43</v>
      </c>
      <c r="C147" s="33"/>
      <c r="D147" s="17"/>
      <c r="E147" s="17"/>
      <c r="F147" s="17">
        <f>SUM(F143:F146)</f>
        <v>6</v>
      </c>
      <c r="G147" s="22">
        <f>SUM(L143:L146)</f>
        <v>27581</v>
      </c>
      <c r="H147" s="18"/>
      <c r="I147" s="18"/>
      <c r="J147" s="23"/>
      <c r="K147" s="18"/>
      <c r="L147">
        <f>F147*G147</f>
        <v>165486</v>
      </c>
      <c r="M147">
        <f>G147/F147</f>
        <v>4596.833333333333</v>
      </c>
    </row>
    <row r="148" spans="1:15" s="12" customFormat="1" ht="15.75" x14ac:dyDescent="0.2">
      <c r="A148" s="142" t="s">
        <v>66</v>
      </c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/>
    </row>
    <row r="149" spans="1:15" ht="78.75" x14ac:dyDescent="0.2">
      <c r="A149" s="19">
        <f>A146+1</f>
        <v>96</v>
      </c>
      <c r="B149" s="18" t="s">
        <v>30</v>
      </c>
      <c r="C149" s="32" t="s">
        <v>120</v>
      </c>
      <c r="D149" s="18" t="s">
        <v>22</v>
      </c>
      <c r="E149" s="18" t="s">
        <v>23</v>
      </c>
      <c r="F149" s="18">
        <v>1</v>
      </c>
      <c r="G149" s="18">
        <v>5381</v>
      </c>
      <c r="H149" s="19">
        <v>1934</v>
      </c>
      <c r="I149" s="18" t="s">
        <v>24</v>
      </c>
      <c r="J149" s="19">
        <v>1</v>
      </c>
      <c r="K149" s="18"/>
      <c r="L149">
        <f>F149*G149</f>
        <v>5381</v>
      </c>
      <c r="O149" s="9">
        <v>1</v>
      </c>
    </row>
    <row r="150" spans="1:15" ht="78.75" x14ac:dyDescent="0.2">
      <c r="A150" s="19">
        <f>A149+1</f>
        <v>97</v>
      </c>
      <c r="B150" s="18" t="s">
        <v>31</v>
      </c>
      <c r="C150" s="32" t="s">
        <v>120</v>
      </c>
      <c r="D150" s="18" t="s">
        <v>22</v>
      </c>
      <c r="E150" s="18" t="s">
        <v>32</v>
      </c>
      <c r="F150" s="18">
        <v>3</v>
      </c>
      <c r="G150" s="18">
        <v>5044</v>
      </c>
      <c r="H150" s="19">
        <v>1934</v>
      </c>
      <c r="I150" s="18" t="s">
        <v>24</v>
      </c>
      <c r="J150" s="19">
        <v>1</v>
      </c>
      <c r="K150" s="18"/>
      <c r="L150">
        <f>F150*G150</f>
        <v>15132</v>
      </c>
      <c r="O150" s="9">
        <v>1</v>
      </c>
    </row>
    <row r="151" spans="1:15" ht="78.75" x14ac:dyDescent="0.2">
      <c r="A151" s="19">
        <f>A150+1</f>
        <v>98</v>
      </c>
      <c r="B151" s="18" t="s">
        <v>33</v>
      </c>
      <c r="C151" s="32" t="s">
        <v>121</v>
      </c>
      <c r="D151" s="18" t="s">
        <v>34</v>
      </c>
      <c r="E151" s="18" t="s">
        <v>35</v>
      </c>
      <c r="F151" s="18">
        <v>3</v>
      </c>
      <c r="G151" s="18">
        <v>4541</v>
      </c>
      <c r="H151" s="18">
        <v>1515</v>
      </c>
      <c r="I151" s="18" t="s">
        <v>36</v>
      </c>
      <c r="J151" s="19">
        <v>1</v>
      </c>
      <c r="K151" s="18"/>
      <c r="L151">
        <f>F151*G151</f>
        <v>13623</v>
      </c>
      <c r="O151" s="9">
        <v>2</v>
      </c>
    </row>
    <row r="152" spans="1:15" ht="78.75" x14ac:dyDescent="0.2">
      <c r="A152" s="19">
        <f>A151+1</f>
        <v>99</v>
      </c>
      <c r="B152" s="18" t="s">
        <v>37</v>
      </c>
      <c r="C152" s="32" t="s">
        <v>121</v>
      </c>
      <c r="D152" s="18" t="s">
        <v>34</v>
      </c>
      <c r="E152" s="18" t="s">
        <v>38</v>
      </c>
      <c r="F152" s="18">
        <v>8</v>
      </c>
      <c r="G152" s="18">
        <v>4205</v>
      </c>
      <c r="H152" s="18">
        <v>1515</v>
      </c>
      <c r="I152" s="18" t="s">
        <v>36</v>
      </c>
      <c r="J152" s="19">
        <v>1</v>
      </c>
      <c r="K152" s="18"/>
      <c r="L152">
        <f>F152*G152</f>
        <v>33640</v>
      </c>
      <c r="O152" s="9">
        <v>6</v>
      </c>
    </row>
    <row r="153" spans="1:15" ht="15.75" x14ac:dyDescent="0.25">
      <c r="A153" s="19"/>
      <c r="B153" s="21" t="s">
        <v>43</v>
      </c>
      <c r="C153" s="33"/>
      <c r="D153" s="17"/>
      <c r="E153" s="17"/>
      <c r="F153" s="17">
        <f>SUM(F149:F152)</f>
        <v>15</v>
      </c>
      <c r="G153" s="22">
        <f>SUM(L149:L152)</f>
        <v>67776</v>
      </c>
      <c r="H153" s="18"/>
      <c r="I153" s="18"/>
      <c r="J153" s="23"/>
      <c r="K153" s="18"/>
      <c r="L153">
        <f>F153*G153</f>
        <v>1016640</v>
      </c>
      <c r="M153">
        <f>G153/F153</f>
        <v>4518.3999999999996</v>
      </c>
      <c r="O153" s="10">
        <f>SUM(O149:O152)</f>
        <v>10</v>
      </c>
    </row>
    <row r="154" spans="1:15" ht="15.75" x14ac:dyDescent="0.2">
      <c r="A154" s="142" t="s">
        <v>67</v>
      </c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O154" s="13"/>
    </row>
    <row r="155" spans="1:15" ht="78.75" x14ac:dyDescent="0.2">
      <c r="A155" s="19">
        <f>A152+1</f>
        <v>100</v>
      </c>
      <c r="B155" s="18" t="s">
        <v>30</v>
      </c>
      <c r="C155" s="32" t="s">
        <v>120</v>
      </c>
      <c r="D155" s="18" t="s">
        <v>22</v>
      </c>
      <c r="E155" s="18" t="s">
        <v>23</v>
      </c>
      <c r="F155" s="18">
        <v>1</v>
      </c>
      <c r="G155" s="18">
        <v>5381</v>
      </c>
      <c r="H155" s="19">
        <v>1934</v>
      </c>
      <c r="I155" s="18" t="s">
        <v>24</v>
      </c>
      <c r="J155" s="19">
        <v>1</v>
      </c>
      <c r="K155" s="18"/>
      <c r="L155">
        <f>F155*G155</f>
        <v>5381</v>
      </c>
      <c r="O155" s="13"/>
    </row>
    <row r="156" spans="1:15" ht="78.75" x14ac:dyDescent="0.2">
      <c r="A156" s="19">
        <f>A155+1</f>
        <v>101</v>
      </c>
      <c r="B156" s="18" t="s">
        <v>31</v>
      </c>
      <c r="C156" s="32" t="s">
        <v>120</v>
      </c>
      <c r="D156" s="18" t="s">
        <v>22</v>
      </c>
      <c r="E156" s="18" t="s">
        <v>32</v>
      </c>
      <c r="F156" s="18">
        <v>1</v>
      </c>
      <c r="G156" s="18">
        <v>5044</v>
      </c>
      <c r="H156" s="19">
        <v>1934</v>
      </c>
      <c r="I156" s="18" t="s">
        <v>24</v>
      </c>
      <c r="J156" s="19">
        <v>1</v>
      </c>
      <c r="K156" s="18"/>
      <c r="L156">
        <f>F156*G156</f>
        <v>5044</v>
      </c>
      <c r="O156" s="13"/>
    </row>
    <row r="157" spans="1:15" ht="78.75" x14ac:dyDescent="0.2">
      <c r="A157" s="19">
        <f>A156+1</f>
        <v>102</v>
      </c>
      <c r="B157" s="18" t="s">
        <v>37</v>
      </c>
      <c r="C157" s="32" t="s">
        <v>121</v>
      </c>
      <c r="D157" s="18" t="s">
        <v>34</v>
      </c>
      <c r="E157" s="18" t="s">
        <v>38</v>
      </c>
      <c r="F157" s="18">
        <v>3</v>
      </c>
      <c r="G157" s="18">
        <v>4205</v>
      </c>
      <c r="H157" s="18">
        <v>1515</v>
      </c>
      <c r="I157" s="18" t="s">
        <v>36</v>
      </c>
      <c r="J157" s="19">
        <v>1</v>
      </c>
      <c r="K157" s="18"/>
      <c r="L157">
        <f>F157*G157</f>
        <v>12615</v>
      </c>
      <c r="O157" s="13"/>
    </row>
    <row r="158" spans="1:15" ht="15.75" x14ac:dyDescent="0.25">
      <c r="A158" s="19"/>
      <c r="B158" s="21" t="s">
        <v>43</v>
      </c>
      <c r="C158" s="33"/>
      <c r="D158" s="17"/>
      <c r="E158" s="17"/>
      <c r="F158" s="17">
        <f>SUM(F155:F157)</f>
        <v>5</v>
      </c>
      <c r="G158" s="22">
        <f>SUM(L155:L157)</f>
        <v>23040</v>
      </c>
      <c r="H158" s="18"/>
      <c r="I158" s="18"/>
      <c r="J158" s="23"/>
      <c r="K158" s="18"/>
      <c r="L158">
        <f>F158*G158</f>
        <v>115200</v>
      </c>
      <c r="M158">
        <f>G158/F158</f>
        <v>4608</v>
      </c>
      <c r="O158" s="13"/>
    </row>
    <row r="159" spans="1:15" ht="15.75" x14ac:dyDescent="0.2">
      <c r="A159" s="142" t="s">
        <v>68</v>
      </c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</row>
    <row r="160" spans="1:15" ht="78.75" x14ac:dyDescent="0.2">
      <c r="A160" s="19">
        <f>A157+1</f>
        <v>103</v>
      </c>
      <c r="B160" s="18" t="s">
        <v>30</v>
      </c>
      <c r="C160" s="32" t="s">
        <v>120</v>
      </c>
      <c r="D160" s="18" t="s">
        <v>22</v>
      </c>
      <c r="E160" s="18" t="s">
        <v>23</v>
      </c>
      <c r="F160" s="18">
        <v>1</v>
      </c>
      <c r="G160" s="18">
        <v>5381</v>
      </c>
      <c r="H160" s="19">
        <v>1934</v>
      </c>
      <c r="I160" s="18" t="s">
        <v>24</v>
      </c>
      <c r="J160" s="19">
        <v>1</v>
      </c>
      <c r="K160" s="18"/>
      <c r="L160">
        <f t="shared" ref="L160:L174" si="16">F160*G160</f>
        <v>5381</v>
      </c>
      <c r="O160" s="9">
        <v>1</v>
      </c>
    </row>
    <row r="161" spans="1:15" ht="78.75" x14ac:dyDescent="0.2">
      <c r="A161" s="19">
        <f>A160+1</f>
        <v>104</v>
      </c>
      <c r="B161" s="18" t="s">
        <v>31</v>
      </c>
      <c r="C161" s="32" t="s">
        <v>120</v>
      </c>
      <c r="D161" s="18" t="s">
        <v>22</v>
      </c>
      <c r="E161" s="18" t="s">
        <v>32</v>
      </c>
      <c r="F161" s="18">
        <v>3</v>
      </c>
      <c r="G161" s="18">
        <v>5044</v>
      </c>
      <c r="H161" s="19">
        <v>1934</v>
      </c>
      <c r="I161" s="18" t="s">
        <v>24</v>
      </c>
      <c r="J161" s="19">
        <v>1</v>
      </c>
      <c r="K161" s="18"/>
      <c r="L161">
        <f t="shared" si="16"/>
        <v>15132</v>
      </c>
      <c r="O161" s="9">
        <v>2</v>
      </c>
    </row>
    <row r="162" spans="1:15" ht="78.75" x14ac:dyDescent="0.2">
      <c r="A162" s="19">
        <f>A161+1</f>
        <v>105</v>
      </c>
      <c r="B162" s="18" t="s">
        <v>33</v>
      </c>
      <c r="C162" s="32" t="s">
        <v>121</v>
      </c>
      <c r="D162" s="18" t="s">
        <v>34</v>
      </c>
      <c r="E162" s="18" t="s">
        <v>35</v>
      </c>
      <c r="F162" s="18">
        <v>14</v>
      </c>
      <c r="G162" s="18">
        <v>4541</v>
      </c>
      <c r="H162" s="18">
        <v>1515</v>
      </c>
      <c r="I162" s="18" t="s">
        <v>36</v>
      </c>
      <c r="J162" s="19">
        <v>1</v>
      </c>
      <c r="K162" s="18"/>
      <c r="L162">
        <f t="shared" si="16"/>
        <v>63574</v>
      </c>
      <c r="O162" s="9">
        <v>12</v>
      </c>
    </row>
    <row r="163" spans="1:15" ht="78.75" x14ac:dyDescent="0.2">
      <c r="A163" s="19">
        <f>A162+1</f>
        <v>106</v>
      </c>
      <c r="B163" s="18" t="s">
        <v>37</v>
      </c>
      <c r="C163" s="32" t="s">
        <v>121</v>
      </c>
      <c r="D163" s="18" t="s">
        <v>34</v>
      </c>
      <c r="E163" s="18" t="s">
        <v>38</v>
      </c>
      <c r="F163" s="18">
        <v>6</v>
      </c>
      <c r="G163" s="18">
        <v>4205</v>
      </c>
      <c r="H163" s="18">
        <v>1515</v>
      </c>
      <c r="I163" s="18" t="s">
        <v>36</v>
      </c>
      <c r="J163" s="19">
        <v>1</v>
      </c>
      <c r="K163" s="18"/>
      <c r="L163">
        <f t="shared" si="16"/>
        <v>25230</v>
      </c>
      <c r="O163" s="9">
        <v>5</v>
      </c>
    </row>
    <row r="164" spans="1:15" ht="78.75" x14ac:dyDescent="0.2">
      <c r="A164" s="19">
        <f>A163+1</f>
        <v>107</v>
      </c>
      <c r="B164" s="18" t="s">
        <v>39</v>
      </c>
      <c r="C164" s="32" t="s">
        <v>122</v>
      </c>
      <c r="D164" s="18" t="s">
        <v>40</v>
      </c>
      <c r="E164" s="18" t="s">
        <v>41</v>
      </c>
      <c r="F164" s="18">
        <v>1</v>
      </c>
      <c r="G164" s="18">
        <v>3196</v>
      </c>
      <c r="H164" s="18">
        <v>1011</v>
      </c>
      <c r="I164" s="18" t="s">
        <v>42</v>
      </c>
      <c r="J164" s="19">
        <v>1</v>
      </c>
      <c r="K164" s="18"/>
      <c r="L164">
        <f t="shared" si="16"/>
        <v>3196</v>
      </c>
      <c r="O164" s="9">
        <v>1</v>
      </c>
    </row>
    <row r="165" spans="1:15" ht="15.75" x14ac:dyDescent="0.25">
      <c r="A165" s="19"/>
      <c r="B165" s="21" t="s">
        <v>43</v>
      </c>
      <c r="C165" s="33"/>
      <c r="D165" s="17"/>
      <c r="E165" s="17"/>
      <c r="F165" s="17">
        <f>SUM(F160:F164)</f>
        <v>25</v>
      </c>
      <c r="G165" s="22">
        <f>SUM(L160:L164)</f>
        <v>112513</v>
      </c>
      <c r="H165" s="18"/>
      <c r="I165" s="18"/>
      <c r="J165" s="23"/>
      <c r="K165" s="18"/>
      <c r="L165">
        <f t="shared" si="16"/>
        <v>2812825</v>
      </c>
      <c r="M165">
        <f>G165/F165</f>
        <v>4500.5200000000004</v>
      </c>
      <c r="O165" s="10">
        <f>SUM(O160:O164)</f>
        <v>21</v>
      </c>
    </row>
    <row r="166" spans="1:15" ht="15.75" x14ac:dyDescent="0.2">
      <c r="A166" s="142" t="s">
        <v>69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>
        <f t="shared" si="16"/>
        <v>0</v>
      </c>
    </row>
    <row r="167" spans="1:15" ht="78.75" x14ac:dyDescent="0.2">
      <c r="A167" s="19">
        <f>A164+1</f>
        <v>108</v>
      </c>
      <c r="B167" s="18" t="s">
        <v>30</v>
      </c>
      <c r="C167" s="32" t="s">
        <v>120</v>
      </c>
      <c r="D167" s="18" t="s">
        <v>22</v>
      </c>
      <c r="E167" s="18" t="s">
        <v>23</v>
      </c>
      <c r="F167" s="18">
        <v>1</v>
      </c>
      <c r="G167" s="18">
        <v>5381</v>
      </c>
      <c r="H167" s="19">
        <v>1934</v>
      </c>
      <c r="I167" s="18" t="s">
        <v>24</v>
      </c>
      <c r="J167" s="19">
        <v>1</v>
      </c>
      <c r="K167" s="18"/>
      <c r="L167">
        <f t="shared" si="16"/>
        <v>5381</v>
      </c>
      <c r="O167" s="9">
        <v>1</v>
      </c>
    </row>
    <row r="168" spans="1:15" ht="78.75" x14ac:dyDescent="0.2">
      <c r="A168" s="19">
        <f t="shared" ref="A168:A173" si="17">A167+1</f>
        <v>109</v>
      </c>
      <c r="B168" s="18" t="s">
        <v>31</v>
      </c>
      <c r="C168" s="32" t="s">
        <v>120</v>
      </c>
      <c r="D168" s="18" t="s">
        <v>22</v>
      </c>
      <c r="E168" s="18" t="s">
        <v>32</v>
      </c>
      <c r="F168" s="18">
        <v>3</v>
      </c>
      <c r="G168" s="18">
        <v>5044</v>
      </c>
      <c r="H168" s="19">
        <v>1934</v>
      </c>
      <c r="I168" s="18" t="s">
        <v>24</v>
      </c>
      <c r="J168" s="19">
        <v>1</v>
      </c>
      <c r="K168" s="18"/>
      <c r="L168">
        <f t="shared" si="16"/>
        <v>15132</v>
      </c>
      <c r="O168" s="9">
        <v>4</v>
      </c>
    </row>
    <row r="169" spans="1:15" ht="78.75" x14ac:dyDescent="0.2">
      <c r="A169" s="19">
        <f t="shared" si="17"/>
        <v>110</v>
      </c>
      <c r="B169" s="18" t="s">
        <v>33</v>
      </c>
      <c r="C169" s="32" t="s">
        <v>121</v>
      </c>
      <c r="D169" s="18" t="s">
        <v>34</v>
      </c>
      <c r="E169" s="18" t="s">
        <v>35</v>
      </c>
      <c r="F169" s="18">
        <v>5</v>
      </c>
      <c r="G169" s="18">
        <v>4541</v>
      </c>
      <c r="H169" s="18">
        <v>1515</v>
      </c>
      <c r="I169" s="18" t="s">
        <v>36</v>
      </c>
      <c r="J169" s="19">
        <v>1</v>
      </c>
      <c r="K169" s="18"/>
      <c r="L169">
        <f t="shared" si="16"/>
        <v>22705</v>
      </c>
      <c r="O169" s="9">
        <v>2</v>
      </c>
    </row>
    <row r="170" spans="1:15" ht="78.75" x14ac:dyDescent="0.2">
      <c r="A170" s="19">
        <f t="shared" si="17"/>
        <v>111</v>
      </c>
      <c r="B170" s="18" t="s">
        <v>37</v>
      </c>
      <c r="C170" s="32" t="s">
        <v>121</v>
      </c>
      <c r="D170" s="18" t="s">
        <v>34</v>
      </c>
      <c r="E170" s="18" t="s">
        <v>38</v>
      </c>
      <c r="F170" s="18">
        <v>14</v>
      </c>
      <c r="G170" s="18">
        <v>4205</v>
      </c>
      <c r="H170" s="18">
        <v>1515</v>
      </c>
      <c r="I170" s="18" t="s">
        <v>36</v>
      </c>
      <c r="J170" s="19">
        <v>1</v>
      </c>
      <c r="K170" s="18"/>
      <c r="L170">
        <f t="shared" si="16"/>
        <v>58870</v>
      </c>
      <c r="O170" s="9">
        <v>19</v>
      </c>
    </row>
    <row r="171" spans="1:15" ht="78.75" x14ac:dyDescent="0.2">
      <c r="A171" s="19">
        <f t="shared" si="17"/>
        <v>112</v>
      </c>
      <c r="B171" s="18" t="s">
        <v>55</v>
      </c>
      <c r="C171" s="32" t="s">
        <v>121</v>
      </c>
      <c r="D171" s="18" t="s">
        <v>56</v>
      </c>
      <c r="E171" s="18" t="s">
        <v>57</v>
      </c>
      <c r="F171" s="18">
        <v>3</v>
      </c>
      <c r="G171" s="18">
        <v>3868</v>
      </c>
      <c r="H171" s="18">
        <v>1515</v>
      </c>
      <c r="I171" s="18" t="s">
        <v>36</v>
      </c>
      <c r="J171" s="19">
        <v>1</v>
      </c>
      <c r="K171" s="18"/>
      <c r="L171">
        <f t="shared" si="16"/>
        <v>11604</v>
      </c>
      <c r="O171" s="9">
        <v>4</v>
      </c>
    </row>
    <row r="172" spans="1:15" ht="78.75" x14ac:dyDescent="0.2">
      <c r="A172" s="19">
        <f t="shared" si="17"/>
        <v>113</v>
      </c>
      <c r="B172" s="18" t="s">
        <v>58</v>
      </c>
      <c r="C172" s="32" t="s">
        <v>121</v>
      </c>
      <c r="D172" s="18" t="s">
        <v>56</v>
      </c>
      <c r="E172" s="18" t="s">
        <v>59</v>
      </c>
      <c r="F172" s="18">
        <v>1</v>
      </c>
      <c r="G172" s="18">
        <v>3700</v>
      </c>
      <c r="H172" s="18">
        <v>1515</v>
      </c>
      <c r="I172" s="18" t="s">
        <v>36</v>
      </c>
      <c r="J172" s="19">
        <v>1</v>
      </c>
      <c r="K172" s="18"/>
      <c r="L172">
        <f t="shared" si="16"/>
        <v>3700</v>
      </c>
      <c r="O172" s="9">
        <v>1</v>
      </c>
    </row>
    <row r="173" spans="1:15" ht="78.75" x14ac:dyDescent="0.2">
      <c r="A173" s="19">
        <f t="shared" si="17"/>
        <v>114</v>
      </c>
      <c r="B173" s="18" t="s">
        <v>39</v>
      </c>
      <c r="C173" s="32" t="s">
        <v>122</v>
      </c>
      <c r="D173" s="18" t="s">
        <v>40</v>
      </c>
      <c r="E173" s="18" t="s">
        <v>41</v>
      </c>
      <c r="F173" s="18">
        <v>11</v>
      </c>
      <c r="G173" s="18">
        <v>3196</v>
      </c>
      <c r="H173" s="18">
        <v>1011</v>
      </c>
      <c r="I173" s="18" t="s">
        <v>42</v>
      </c>
      <c r="J173" s="19">
        <v>1</v>
      </c>
      <c r="K173" s="18"/>
      <c r="L173">
        <f t="shared" si="16"/>
        <v>35156</v>
      </c>
      <c r="O173" s="9">
        <v>14</v>
      </c>
    </row>
    <row r="174" spans="1:15" ht="15.75" x14ac:dyDescent="0.2">
      <c r="A174" s="19"/>
      <c r="B174" s="21" t="s">
        <v>43</v>
      </c>
      <c r="C174" s="33"/>
      <c r="D174" s="17"/>
      <c r="E174" s="17"/>
      <c r="F174" s="17">
        <f>SUM(F167:F173)</f>
        <v>38</v>
      </c>
      <c r="G174" s="22">
        <f>SUM(L167:L173)</f>
        <v>152548</v>
      </c>
      <c r="H174" s="18"/>
      <c r="I174" s="18"/>
      <c r="J174" s="19"/>
      <c r="K174" s="18"/>
      <c r="L174">
        <f t="shared" si="16"/>
        <v>5796824</v>
      </c>
      <c r="M174">
        <f>G174/F174</f>
        <v>4014.4210526315787</v>
      </c>
      <c r="O174" s="10">
        <f>SUM(O167:O173)</f>
        <v>45</v>
      </c>
    </row>
    <row r="175" spans="1:15" ht="15.75" x14ac:dyDescent="0.2">
      <c r="A175" s="142" t="s">
        <v>70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</row>
    <row r="176" spans="1:15" ht="78.75" x14ac:dyDescent="0.2">
      <c r="A176" s="19">
        <f>A173+1</f>
        <v>115</v>
      </c>
      <c r="B176" s="18" t="s">
        <v>30</v>
      </c>
      <c r="C176" s="32" t="s">
        <v>120</v>
      </c>
      <c r="D176" s="18" t="s">
        <v>22</v>
      </c>
      <c r="E176" s="18" t="s">
        <v>23</v>
      </c>
      <c r="F176" s="18">
        <v>1</v>
      </c>
      <c r="G176" s="18">
        <v>5381</v>
      </c>
      <c r="H176" s="19">
        <v>1934</v>
      </c>
      <c r="I176" s="18" t="s">
        <v>24</v>
      </c>
      <c r="J176" s="19">
        <v>1</v>
      </c>
      <c r="K176" s="18"/>
      <c r="L176">
        <f t="shared" ref="L176:L182" si="18">F176*G176</f>
        <v>5381</v>
      </c>
      <c r="O176" s="9">
        <v>1</v>
      </c>
    </row>
    <row r="177" spans="1:15" ht="78.75" x14ac:dyDescent="0.2">
      <c r="A177" s="19">
        <f>A176+1</f>
        <v>116</v>
      </c>
      <c r="B177" s="18" t="s">
        <v>31</v>
      </c>
      <c r="C177" s="32" t="s">
        <v>120</v>
      </c>
      <c r="D177" s="18" t="s">
        <v>22</v>
      </c>
      <c r="E177" s="18" t="s">
        <v>32</v>
      </c>
      <c r="F177" s="18">
        <v>2</v>
      </c>
      <c r="G177" s="18">
        <v>5044</v>
      </c>
      <c r="H177" s="19">
        <v>1934</v>
      </c>
      <c r="I177" s="18" t="s">
        <v>24</v>
      </c>
      <c r="J177" s="19">
        <v>1</v>
      </c>
      <c r="K177" s="18"/>
      <c r="L177">
        <f t="shared" si="18"/>
        <v>10088</v>
      </c>
      <c r="O177" s="9">
        <v>3</v>
      </c>
    </row>
    <row r="178" spans="1:15" ht="78.75" x14ac:dyDescent="0.2">
      <c r="A178" s="19">
        <f>A177+1</f>
        <v>117</v>
      </c>
      <c r="B178" s="18" t="s">
        <v>33</v>
      </c>
      <c r="C178" s="32" t="s">
        <v>121</v>
      </c>
      <c r="D178" s="18" t="s">
        <v>34</v>
      </c>
      <c r="E178" s="18" t="s">
        <v>35</v>
      </c>
      <c r="F178" s="18">
        <v>5</v>
      </c>
      <c r="G178" s="18">
        <v>4541</v>
      </c>
      <c r="H178" s="18">
        <v>1515</v>
      </c>
      <c r="I178" s="18" t="s">
        <v>36</v>
      </c>
      <c r="J178" s="19">
        <v>1</v>
      </c>
      <c r="K178" s="18"/>
      <c r="L178">
        <f t="shared" si="18"/>
        <v>22705</v>
      </c>
      <c r="O178" s="9">
        <v>3</v>
      </c>
    </row>
    <row r="179" spans="1:15" ht="78.75" x14ac:dyDescent="0.2">
      <c r="A179" s="19">
        <f>A178+1</f>
        <v>118</v>
      </c>
      <c r="B179" s="18" t="s">
        <v>37</v>
      </c>
      <c r="C179" s="32" t="s">
        <v>121</v>
      </c>
      <c r="D179" s="18" t="s">
        <v>34</v>
      </c>
      <c r="E179" s="18" t="s">
        <v>38</v>
      </c>
      <c r="F179" s="18">
        <v>13</v>
      </c>
      <c r="G179" s="18">
        <v>4205</v>
      </c>
      <c r="H179" s="18">
        <v>1515</v>
      </c>
      <c r="I179" s="18" t="s">
        <v>36</v>
      </c>
      <c r="J179" s="19">
        <v>1</v>
      </c>
      <c r="K179" s="18"/>
      <c r="L179">
        <f t="shared" si="18"/>
        <v>54665</v>
      </c>
      <c r="O179" s="9">
        <v>14</v>
      </c>
    </row>
    <row r="180" spans="1:15" ht="78.75" x14ac:dyDescent="0.2">
      <c r="A180" s="19">
        <f>A179+1</f>
        <v>119</v>
      </c>
      <c r="B180" s="18" t="s">
        <v>55</v>
      </c>
      <c r="C180" s="32" t="s">
        <v>121</v>
      </c>
      <c r="D180" s="18" t="s">
        <v>56</v>
      </c>
      <c r="E180" s="18" t="s">
        <v>57</v>
      </c>
      <c r="F180" s="18">
        <v>2</v>
      </c>
      <c r="G180" s="18">
        <v>3868</v>
      </c>
      <c r="H180" s="18">
        <v>1515</v>
      </c>
      <c r="I180" s="18" t="s">
        <v>36</v>
      </c>
      <c r="J180" s="19">
        <v>1</v>
      </c>
      <c r="K180" s="18"/>
      <c r="L180">
        <f t="shared" si="18"/>
        <v>7736</v>
      </c>
      <c r="O180" s="9">
        <v>2</v>
      </c>
    </row>
    <row r="181" spans="1:15" ht="78.75" x14ac:dyDescent="0.2">
      <c r="A181" s="19">
        <f>A180+1</f>
        <v>120</v>
      </c>
      <c r="B181" s="18" t="s">
        <v>39</v>
      </c>
      <c r="C181" s="32" t="s">
        <v>122</v>
      </c>
      <c r="D181" s="18" t="s">
        <v>40</v>
      </c>
      <c r="E181" s="18" t="s">
        <v>41</v>
      </c>
      <c r="F181" s="18">
        <v>9</v>
      </c>
      <c r="G181" s="18">
        <v>3196</v>
      </c>
      <c r="H181" s="18">
        <v>1011</v>
      </c>
      <c r="I181" s="18" t="s">
        <v>42</v>
      </c>
      <c r="J181" s="19">
        <v>1</v>
      </c>
      <c r="K181" s="18"/>
      <c r="L181">
        <f t="shared" si="18"/>
        <v>28764</v>
      </c>
      <c r="O181" s="9">
        <v>16</v>
      </c>
    </row>
    <row r="182" spans="1:15" ht="15.75" x14ac:dyDescent="0.2">
      <c r="A182" s="19"/>
      <c r="B182" s="21" t="s">
        <v>43</v>
      </c>
      <c r="C182" s="33"/>
      <c r="D182" s="17"/>
      <c r="E182" s="17"/>
      <c r="F182" s="17">
        <f>SUM(F176:F181)</f>
        <v>32</v>
      </c>
      <c r="G182" s="22">
        <f>SUM(L176:L181)</f>
        <v>129339</v>
      </c>
      <c r="H182" s="18"/>
      <c r="I182" s="18"/>
      <c r="J182" s="19"/>
      <c r="K182" s="18"/>
      <c r="L182">
        <f t="shared" si="18"/>
        <v>4138848</v>
      </c>
      <c r="M182">
        <f>G182/F182</f>
        <v>4041.84375</v>
      </c>
      <c r="O182" s="10">
        <f>SUM(O176:O181)</f>
        <v>39</v>
      </c>
    </row>
    <row r="183" spans="1:15" ht="15.75" x14ac:dyDescent="0.2">
      <c r="A183" s="142" t="s">
        <v>71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</row>
    <row r="184" spans="1:15" ht="78.75" x14ac:dyDescent="0.2">
      <c r="A184" s="19">
        <f>A181+1</f>
        <v>121</v>
      </c>
      <c r="B184" s="18" t="s">
        <v>30</v>
      </c>
      <c r="C184" s="32" t="s">
        <v>120</v>
      </c>
      <c r="D184" s="18" t="s">
        <v>22</v>
      </c>
      <c r="E184" s="18" t="s">
        <v>23</v>
      </c>
      <c r="F184" s="18">
        <v>1</v>
      </c>
      <c r="G184" s="18">
        <v>5381</v>
      </c>
      <c r="H184" s="19">
        <v>1934</v>
      </c>
      <c r="I184" s="18" t="s">
        <v>24</v>
      </c>
      <c r="J184" s="19">
        <v>1</v>
      </c>
      <c r="K184" s="18"/>
      <c r="L184">
        <f t="shared" ref="L184:L189" si="19">F184*G184</f>
        <v>5381</v>
      </c>
      <c r="O184" s="9">
        <v>1</v>
      </c>
    </row>
    <row r="185" spans="1:15" ht="78.75" x14ac:dyDescent="0.2">
      <c r="A185" s="19">
        <f>A184+1</f>
        <v>122</v>
      </c>
      <c r="B185" s="18" t="s">
        <v>31</v>
      </c>
      <c r="C185" s="32" t="s">
        <v>120</v>
      </c>
      <c r="D185" s="18" t="s">
        <v>22</v>
      </c>
      <c r="E185" s="18" t="s">
        <v>32</v>
      </c>
      <c r="F185" s="18">
        <v>1</v>
      </c>
      <c r="G185" s="18">
        <v>5044</v>
      </c>
      <c r="H185" s="19">
        <v>1934</v>
      </c>
      <c r="I185" s="18" t="s">
        <v>24</v>
      </c>
      <c r="J185" s="19">
        <v>1</v>
      </c>
      <c r="K185" s="18"/>
      <c r="L185">
        <f t="shared" si="19"/>
        <v>5044</v>
      </c>
      <c r="O185" s="9">
        <v>1</v>
      </c>
    </row>
    <row r="186" spans="1:15" ht="78.75" x14ac:dyDescent="0.2">
      <c r="A186" s="19">
        <f>A185+1</f>
        <v>123</v>
      </c>
      <c r="B186" s="18" t="s">
        <v>33</v>
      </c>
      <c r="C186" s="32" t="s">
        <v>121</v>
      </c>
      <c r="D186" s="18" t="s">
        <v>34</v>
      </c>
      <c r="E186" s="18" t="s">
        <v>35</v>
      </c>
      <c r="F186" s="18">
        <v>1</v>
      </c>
      <c r="G186" s="18">
        <v>4541</v>
      </c>
      <c r="H186" s="18">
        <v>1515</v>
      </c>
      <c r="I186" s="18" t="s">
        <v>36</v>
      </c>
      <c r="J186" s="19">
        <v>1</v>
      </c>
      <c r="K186" s="18"/>
      <c r="L186">
        <f t="shared" si="19"/>
        <v>4541</v>
      </c>
      <c r="O186" s="9"/>
    </row>
    <row r="187" spans="1:15" ht="78.75" x14ac:dyDescent="0.2">
      <c r="A187" s="19">
        <f>A186+1</f>
        <v>124</v>
      </c>
      <c r="B187" s="18" t="s">
        <v>37</v>
      </c>
      <c r="C187" s="32" t="s">
        <v>121</v>
      </c>
      <c r="D187" s="18" t="s">
        <v>34</v>
      </c>
      <c r="E187" s="18" t="s">
        <v>38</v>
      </c>
      <c r="F187" s="18">
        <v>3</v>
      </c>
      <c r="G187" s="18">
        <v>4205</v>
      </c>
      <c r="H187" s="18">
        <v>1515</v>
      </c>
      <c r="I187" s="18" t="s">
        <v>36</v>
      </c>
      <c r="J187" s="19">
        <v>1</v>
      </c>
      <c r="K187" s="18"/>
      <c r="L187">
        <f t="shared" si="19"/>
        <v>12615</v>
      </c>
      <c r="O187" s="9">
        <v>3</v>
      </c>
    </row>
    <row r="188" spans="1:15" ht="78.75" x14ac:dyDescent="0.2">
      <c r="A188" s="19">
        <f>A187+1</f>
        <v>125</v>
      </c>
      <c r="B188" s="18" t="s">
        <v>39</v>
      </c>
      <c r="C188" s="32" t="s">
        <v>122</v>
      </c>
      <c r="D188" s="18" t="s">
        <v>40</v>
      </c>
      <c r="E188" s="18" t="s">
        <v>41</v>
      </c>
      <c r="F188" s="18">
        <v>3</v>
      </c>
      <c r="G188" s="18">
        <v>3196</v>
      </c>
      <c r="H188" s="18">
        <v>1011</v>
      </c>
      <c r="I188" s="18" t="s">
        <v>42</v>
      </c>
      <c r="J188" s="19">
        <v>1</v>
      </c>
      <c r="K188" s="18"/>
      <c r="L188">
        <f t="shared" si="19"/>
        <v>9588</v>
      </c>
      <c r="O188" s="9">
        <v>6</v>
      </c>
    </row>
    <row r="189" spans="1:15" ht="15.75" x14ac:dyDescent="0.2">
      <c r="A189" s="19"/>
      <c r="B189" s="21" t="s">
        <v>43</v>
      </c>
      <c r="C189" s="33"/>
      <c r="D189" s="17"/>
      <c r="E189" s="17"/>
      <c r="F189" s="17">
        <f>SUM(F184:F188)</f>
        <v>9</v>
      </c>
      <c r="G189" s="22">
        <f>SUM(L184:L188)</f>
        <v>37169</v>
      </c>
      <c r="H189" s="18"/>
      <c r="I189" s="18"/>
      <c r="J189" s="19"/>
      <c r="K189" s="18"/>
      <c r="L189">
        <f t="shared" si="19"/>
        <v>334521</v>
      </c>
      <c r="M189">
        <f>G189/F189</f>
        <v>4129.8888888888887</v>
      </c>
      <c r="O189" s="10">
        <f>SUM(O184:O188)</f>
        <v>11</v>
      </c>
    </row>
    <row r="190" spans="1:15" ht="15.75" x14ac:dyDescent="0.2">
      <c r="A190" s="142" t="s">
        <v>72</v>
      </c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</row>
    <row r="191" spans="1:15" ht="78.75" x14ac:dyDescent="0.2">
      <c r="A191" s="19">
        <f>A188+1</f>
        <v>126</v>
      </c>
      <c r="B191" s="18" t="s">
        <v>30</v>
      </c>
      <c r="C191" s="32" t="s">
        <v>120</v>
      </c>
      <c r="D191" s="18" t="s">
        <v>22</v>
      </c>
      <c r="E191" s="18" t="s">
        <v>23</v>
      </c>
      <c r="F191" s="18">
        <v>1</v>
      </c>
      <c r="G191" s="18">
        <v>5381</v>
      </c>
      <c r="H191" s="19">
        <v>1934</v>
      </c>
      <c r="I191" s="18" t="s">
        <v>24</v>
      </c>
      <c r="J191" s="19">
        <v>1</v>
      </c>
      <c r="K191" s="18"/>
      <c r="L191">
        <f t="shared" ref="L191:L196" si="20">F191*G191</f>
        <v>5381</v>
      </c>
      <c r="O191" s="9">
        <v>1</v>
      </c>
    </row>
    <row r="192" spans="1:15" ht="78.75" x14ac:dyDescent="0.2">
      <c r="A192" s="19">
        <f>A191+1</f>
        <v>127</v>
      </c>
      <c r="B192" s="18" t="s">
        <v>31</v>
      </c>
      <c r="C192" s="32" t="s">
        <v>120</v>
      </c>
      <c r="D192" s="18" t="s">
        <v>22</v>
      </c>
      <c r="E192" s="18" t="s">
        <v>32</v>
      </c>
      <c r="F192" s="18">
        <v>2</v>
      </c>
      <c r="G192" s="18">
        <v>5044</v>
      </c>
      <c r="H192" s="19">
        <v>1934</v>
      </c>
      <c r="I192" s="18" t="s">
        <v>24</v>
      </c>
      <c r="J192" s="19">
        <v>1</v>
      </c>
      <c r="K192" s="18"/>
      <c r="L192">
        <f t="shared" si="20"/>
        <v>10088</v>
      </c>
      <c r="O192" s="9">
        <v>2</v>
      </c>
    </row>
    <row r="193" spans="1:15" ht="78.75" x14ac:dyDescent="0.2">
      <c r="A193" s="19">
        <f>A192+1</f>
        <v>128</v>
      </c>
      <c r="B193" s="18" t="s">
        <v>33</v>
      </c>
      <c r="C193" s="32" t="s">
        <v>121</v>
      </c>
      <c r="D193" s="18" t="s">
        <v>34</v>
      </c>
      <c r="E193" s="18" t="s">
        <v>35</v>
      </c>
      <c r="F193" s="18">
        <v>4</v>
      </c>
      <c r="G193" s="18">
        <v>4541</v>
      </c>
      <c r="H193" s="18">
        <v>1515</v>
      </c>
      <c r="I193" s="18" t="s">
        <v>36</v>
      </c>
      <c r="J193" s="19">
        <v>1</v>
      </c>
      <c r="K193" s="18"/>
      <c r="L193">
        <f t="shared" si="20"/>
        <v>18164</v>
      </c>
      <c r="O193" s="9">
        <v>3</v>
      </c>
    </row>
    <row r="194" spans="1:15" ht="78.75" x14ac:dyDescent="0.2">
      <c r="A194" s="19">
        <f>A193+1</f>
        <v>129</v>
      </c>
      <c r="B194" s="18" t="s">
        <v>37</v>
      </c>
      <c r="C194" s="32" t="s">
        <v>121</v>
      </c>
      <c r="D194" s="18" t="s">
        <v>34</v>
      </c>
      <c r="E194" s="18" t="s">
        <v>38</v>
      </c>
      <c r="F194" s="18">
        <v>9</v>
      </c>
      <c r="G194" s="18">
        <v>4205</v>
      </c>
      <c r="H194" s="18">
        <v>1515</v>
      </c>
      <c r="I194" s="18" t="s">
        <v>36</v>
      </c>
      <c r="J194" s="19">
        <v>1</v>
      </c>
      <c r="K194" s="18"/>
      <c r="L194">
        <f t="shared" si="20"/>
        <v>37845</v>
      </c>
      <c r="O194" s="9">
        <v>14</v>
      </c>
    </row>
    <row r="195" spans="1:15" ht="76.5" customHeight="1" x14ac:dyDescent="0.2">
      <c r="A195" s="19">
        <f>A194+1</f>
        <v>130</v>
      </c>
      <c r="B195" s="18" t="s">
        <v>39</v>
      </c>
      <c r="C195" s="32" t="s">
        <v>122</v>
      </c>
      <c r="D195" s="18" t="s">
        <v>40</v>
      </c>
      <c r="E195" s="18" t="s">
        <v>41</v>
      </c>
      <c r="F195" s="18">
        <v>4</v>
      </c>
      <c r="G195" s="18">
        <v>3196</v>
      </c>
      <c r="H195" s="18">
        <v>1011</v>
      </c>
      <c r="I195" s="18" t="s">
        <v>42</v>
      </c>
      <c r="J195" s="19">
        <v>1</v>
      </c>
      <c r="K195" s="18"/>
      <c r="L195">
        <f t="shared" si="20"/>
        <v>12784</v>
      </c>
      <c r="O195" s="9">
        <v>5</v>
      </c>
    </row>
    <row r="196" spans="1:15" ht="15.75" x14ac:dyDescent="0.2">
      <c r="A196" s="19"/>
      <c r="B196" s="21" t="s">
        <v>43</v>
      </c>
      <c r="C196" s="33"/>
      <c r="D196" s="17"/>
      <c r="E196" s="17"/>
      <c r="F196" s="17">
        <f>SUM(F191:F195)</f>
        <v>20</v>
      </c>
      <c r="G196" s="22">
        <f>SUM(L191:L195)</f>
        <v>84262</v>
      </c>
      <c r="H196" s="18"/>
      <c r="I196" s="18"/>
      <c r="J196" s="19"/>
      <c r="K196" s="18"/>
      <c r="L196">
        <f t="shared" si="20"/>
        <v>1685240</v>
      </c>
      <c r="M196">
        <f>G196/F196</f>
        <v>4213.1000000000004</v>
      </c>
      <c r="O196" s="10">
        <f>SUM(O191:O195)</f>
        <v>25</v>
      </c>
    </row>
    <row r="197" spans="1:15" ht="15.75" x14ac:dyDescent="0.2">
      <c r="A197" s="142" t="s">
        <v>73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</row>
    <row r="198" spans="1:15" ht="77.25" customHeight="1" x14ac:dyDescent="0.2">
      <c r="A198" s="19">
        <f>A195+1</f>
        <v>131</v>
      </c>
      <c r="B198" s="18" t="s">
        <v>30</v>
      </c>
      <c r="C198" s="32" t="s">
        <v>120</v>
      </c>
      <c r="D198" s="18" t="s">
        <v>22</v>
      </c>
      <c r="E198" s="18" t="s">
        <v>23</v>
      </c>
      <c r="F198" s="18">
        <v>1</v>
      </c>
      <c r="G198" s="18">
        <v>5381</v>
      </c>
      <c r="H198" s="19">
        <v>1934</v>
      </c>
      <c r="I198" s="18" t="s">
        <v>24</v>
      </c>
      <c r="J198" s="19">
        <v>1</v>
      </c>
      <c r="K198" s="18"/>
      <c r="L198">
        <f t="shared" ref="L198:L203" si="21">F198*G198</f>
        <v>5381</v>
      </c>
      <c r="O198" s="9">
        <v>1</v>
      </c>
    </row>
    <row r="199" spans="1:15" ht="77.25" customHeight="1" x14ac:dyDescent="0.2">
      <c r="A199" s="19">
        <f>A198+1</f>
        <v>132</v>
      </c>
      <c r="B199" s="18" t="s">
        <v>31</v>
      </c>
      <c r="C199" s="32" t="s">
        <v>120</v>
      </c>
      <c r="D199" s="18" t="s">
        <v>22</v>
      </c>
      <c r="E199" s="18" t="s">
        <v>32</v>
      </c>
      <c r="F199" s="18">
        <v>2</v>
      </c>
      <c r="G199" s="18">
        <v>5044</v>
      </c>
      <c r="H199" s="19">
        <v>1934</v>
      </c>
      <c r="I199" s="18" t="s">
        <v>24</v>
      </c>
      <c r="J199" s="19">
        <v>1</v>
      </c>
      <c r="K199" s="18"/>
      <c r="L199">
        <f t="shared" si="21"/>
        <v>10088</v>
      </c>
      <c r="O199" s="9">
        <v>2</v>
      </c>
    </row>
    <row r="200" spans="1:15" ht="77.25" customHeight="1" x14ac:dyDescent="0.2">
      <c r="A200" s="19">
        <f>A199+1</f>
        <v>133</v>
      </c>
      <c r="B200" s="18" t="s">
        <v>33</v>
      </c>
      <c r="C200" s="32" t="s">
        <v>121</v>
      </c>
      <c r="D200" s="18" t="s">
        <v>34</v>
      </c>
      <c r="E200" s="18" t="s">
        <v>35</v>
      </c>
      <c r="F200" s="18">
        <v>1</v>
      </c>
      <c r="G200" s="18">
        <v>4541</v>
      </c>
      <c r="H200" s="18">
        <v>1515</v>
      </c>
      <c r="I200" s="18" t="s">
        <v>36</v>
      </c>
      <c r="J200" s="19">
        <v>1</v>
      </c>
      <c r="K200" s="18"/>
      <c r="L200">
        <f t="shared" si="21"/>
        <v>4541</v>
      </c>
      <c r="O200" s="9">
        <v>1</v>
      </c>
    </row>
    <row r="201" spans="1:15" ht="77.25" customHeight="1" x14ac:dyDescent="0.2">
      <c r="A201" s="19">
        <f>A200+1</f>
        <v>134</v>
      </c>
      <c r="B201" s="18" t="s">
        <v>37</v>
      </c>
      <c r="C201" s="32" t="s">
        <v>121</v>
      </c>
      <c r="D201" s="18" t="s">
        <v>34</v>
      </c>
      <c r="E201" s="18" t="s">
        <v>38</v>
      </c>
      <c r="F201" s="18">
        <v>11</v>
      </c>
      <c r="G201" s="18">
        <v>4205</v>
      </c>
      <c r="H201" s="18">
        <v>1515</v>
      </c>
      <c r="I201" s="18" t="s">
        <v>36</v>
      </c>
      <c r="J201" s="19">
        <v>1</v>
      </c>
      <c r="K201" s="18"/>
      <c r="L201">
        <f t="shared" si="21"/>
        <v>46255</v>
      </c>
      <c r="O201" s="9">
        <v>10</v>
      </c>
    </row>
    <row r="202" spans="1:15" ht="77.25" customHeight="1" x14ac:dyDescent="0.2">
      <c r="A202" s="19">
        <f>A201+1</f>
        <v>135</v>
      </c>
      <c r="B202" s="18" t="s">
        <v>39</v>
      </c>
      <c r="C202" s="32" t="s">
        <v>122</v>
      </c>
      <c r="D202" s="18" t="s">
        <v>40</v>
      </c>
      <c r="E202" s="18" t="s">
        <v>41</v>
      </c>
      <c r="F202" s="18">
        <v>7</v>
      </c>
      <c r="G202" s="18">
        <v>3196</v>
      </c>
      <c r="H202" s="18">
        <v>1011</v>
      </c>
      <c r="I202" s="18" t="s">
        <v>42</v>
      </c>
      <c r="J202" s="19">
        <v>1</v>
      </c>
      <c r="K202" s="18"/>
      <c r="L202">
        <f t="shared" si="21"/>
        <v>22372</v>
      </c>
      <c r="O202" s="9">
        <v>13</v>
      </c>
    </row>
    <row r="203" spans="1:15" ht="15.75" x14ac:dyDescent="0.2">
      <c r="A203" s="19"/>
      <c r="B203" s="21" t="s">
        <v>43</v>
      </c>
      <c r="C203" s="33"/>
      <c r="D203" s="17"/>
      <c r="E203" s="17"/>
      <c r="F203" s="17">
        <f>SUM(F198:F202)</f>
        <v>22</v>
      </c>
      <c r="G203" s="22">
        <f>SUM(L198:L202)</f>
        <v>88637</v>
      </c>
      <c r="H203" s="18"/>
      <c r="I203" s="18"/>
      <c r="J203" s="19"/>
      <c r="K203" s="18"/>
      <c r="L203">
        <f t="shared" si="21"/>
        <v>1950014</v>
      </c>
      <c r="M203">
        <f>G203/F203</f>
        <v>4028.9545454545455</v>
      </c>
      <c r="O203" s="10">
        <f>SUM(O198:O202)</f>
        <v>27</v>
      </c>
    </row>
    <row r="204" spans="1:15" ht="15.75" x14ac:dyDescent="0.2">
      <c r="A204" s="142" t="s">
        <v>74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</row>
    <row r="205" spans="1:15" ht="78.75" x14ac:dyDescent="0.2">
      <c r="A205" s="19">
        <f>A202+1</f>
        <v>136</v>
      </c>
      <c r="B205" s="18" t="s">
        <v>30</v>
      </c>
      <c r="C205" s="32" t="s">
        <v>120</v>
      </c>
      <c r="D205" s="18" t="s">
        <v>22</v>
      </c>
      <c r="E205" s="18" t="s">
        <v>23</v>
      </c>
      <c r="F205" s="18">
        <v>1</v>
      </c>
      <c r="G205" s="18">
        <v>5381</v>
      </c>
      <c r="H205" s="19">
        <v>1934</v>
      </c>
      <c r="I205" s="18" t="s">
        <v>24</v>
      </c>
      <c r="J205" s="19">
        <v>1</v>
      </c>
      <c r="K205" s="18"/>
      <c r="L205">
        <f>F205*G205</f>
        <v>5381</v>
      </c>
      <c r="O205" s="9">
        <v>1</v>
      </c>
    </row>
    <row r="206" spans="1:15" ht="78.75" x14ac:dyDescent="0.2">
      <c r="A206" s="19">
        <f>A205+1</f>
        <v>137</v>
      </c>
      <c r="B206" s="18" t="s">
        <v>31</v>
      </c>
      <c r="C206" s="32" t="s">
        <v>120</v>
      </c>
      <c r="D206" s="18" t="s">
        <v>22</v>
      </c>
      <c r="E206" s="18" t="s">
        <v>32</v>
      </c>
      <c r="F206" s="18">
        <v>1</v>
      </c>
      <c r="G206" s="18">
        <v>5044</v>
      </c>
      <c r="H206" s="19">
        <v>1934</v>
      </c>
      <c r="I206" s="18" t="s">
        <v>24</v>
      </c>
      <c r="J206" s="19">
        <v>1</v>
      </c>
      <c r="K206" s="18"/>
      <c r="L206">
        <f>F206*G206</f>
        <v>5044</v>
      </c>
      <c r="O206" s="9">
        <v>1</v>
      </c>
    </row>
    <row r="207" spans="1:15" ht="78.75" x14ac:dyDescent="0.2">
      <c r="A207" s="19">
        <f>A206+1</f>
        <v>138</v>
      </c>
      <c r="B207" s="18" t="s">
        <v>37</v>
      </c>
      <c r="C207" s="32" t="s">
        <v>121</v>
      </c>
      <c r="D207" s="18" t="s">
        <v>34</v>
      </c>
      <c r="E207" s="18" t="s">
        <v>38</v>
      </c>
      <c r="F207" s="18">
        <v>3</v>
      </c>
      <c r="G207" s="18">
        <v>4205</v>
      </c>
      <c r="H207" s="18">
        <v>1515</v>
      </c>
      <c r="I207" s="18" t="s">
        <v>36</v>
      </c>
      <c r="J207" s="19">
        <v>1</v>
      </c>
      <c r="K207" s="18"/>
      <c r="L207">
        <f>F207*G207</f>
        <v>12615</v>
      </c>
      <c r="O207" s="9">
        <v>3</v>
      </c>
    </row>
    <row r="208" spans="1:15" ht="78.75" x14ac:dyDescent="0.2">
      <c r="A208" s="19">
        <f>A207+1</f>
        <v>139</v>
      </c>
      <c r="B208" s="18" t="s">
        <v>39</v>
      </c>
      <c r="C208" s="32" t="s">
        <v>122</v>
      </c>
      <c r="D208" s="18" t="s">
        <v>40</v>
      </c>
      <c r="E208" s="18" t="s">
        <v>41</v>
      </c>
      <c r="F208" s="18">
        <v>1</v>
      </c>
      <c r="G208" s="18">
        <v>3196</v>
      </c>
      <c r="H208" s="18">
        <v>1011</v>
      </c>
      <c r="I208" s="18" t="s">
        <v>42</v>
      </c>
      <c r="J208" s="19">
        <v>1</v>
      </c>
      <c r="K208" s="18"/>
      <c r="L208">
        <f>F208*G208</f>
        <v>3196</v>
      </c>
      <c r="O208" s="9">
        <v>3</v>
      </c>
    </row>
    <row r="209" spans="1:15" ht="15.75" x14ac:dyDescent="0.2">
      <c r="A209" s="19"/>
      <c r="B209" s="21" t="s">
        <v>43</v>
      </c>
      <c r="C209" s="33"/>
      <c r="D209" s="17"/>
      <c r="E209" s="17"/>
      <c r="F209" s="17">
        <f>SUM(F205:F208)</f>
        <v>6</v>
      </c>
      <c r="G209" s="22">
        <f>SUM(L205:L208)</f>
        <v>26236</v>
      </c>
      <c r="H209" s="18"/>
      <c r="I209" s="18"/>
      <c r="J209" s="19"/>
      <c r="K209" s="18"/>
      <c r="L209">
        <f>F209*G209</f>
        <v>157416</v>
      </c>
      <c r="M209">
        <f>G209/F209</f>
        <v>4372.666666666667</v>
      </c>
      <c r="O209" s="10">
        <f>SUM(O205:O208)</f>
        <v>8</v>
      </c>
    </row>
    <row r="210" spans="1:15" ht="15.75" x14ac:dyDescent="0.2">
      <c r="A210" s="142" t="s">
        <v>75</v>
      </c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</row>
    <row r="211" spans="1:15" ht="78.75" x14ac:dyDescent="0.2">
      <c r="A211" s="19">
        <f>A208+1</f>
        <v>140</v>
      </c>
      <c r="B211" s="18" t="s">
        <v>30</v>
      </c>
      <c r="C211" s="32" t="s">
        <v>120</v>
      </c>
      <c r="D211" s="18" t="s">
        <v>22</v>
      </c>
      <c r="E211" s="18" t="s">
        <v>23</v>
      </c>
      <c r="F211" s="18">
        <v>1</v>
      </c>
      <c r="G211" s="18">
        <v>5381</v>
      </c>
      <c r="H211" s="19">
        <v>1934</v>
      </c>
      <c r="I211" s="18" t="s">
        <v>24</v>
      </c>
      <c r="J211" s="19">
        <v>1</v>
      </c>
      <c r="K211" s="18"/>
      <c r="L211">
        <f t="shared" ref="L211:L216" si="22">F211*G211</f>
        <v>5381</v>
      </c>
    </row>
    <row r="212" spans="1:15" ht="78.75" x14ac:dyDescent="0.2">
      <c r="A212" s="19">
        <f>A211+1</f>
        <v>141</v>
      </c>
      <c r="B212" s="18" t="s">
        <v>31</v>
      </c>
      <c r="C212" s="32" t="s">
        <v>120</v>
      </c>
      <c r="D212" s="18" t="s">
        <v>22</v>
      </c>
      <c r="E212" s="18" t="s">
        <v>32</v>
      </c>
      <c r="F212" s="18">
        <v>1</v>
      </c>
      <c r="G212" s="18">
        <v>5044</v>
      </c>
      <c r="H212" s="19">
        <v>1934</v>
      </c>
      <c r="I212" s="18" t="s">
        <v>24</v>
      </c>
      <c r="J212" s="19">
        <v>1</v>
      </c>
      <c r="K212" s="18"/>
      <c r="L212">
        <f t="shared" si="22"/>
        <v>5044</v>
      </c>
    </row>
    <row r="213" spans="1:15" ht="78.75" x14ac:dyDescent="0.2">
      <c r="A213" s="19">
        <f>A212+1</f>
        <v>142</v>
      </c>
      <c r="B213" s="18" t="s">
        <v>33</v>
      </c>
      <c r="C213" s="32" t="s">
        <v>121</v>
      </c>
      <c r="D213" s="18" t="s">
        <v>34</v>
      </c>
      <c r="E213" s="18" t="s">
        <v>35</v>
      </c>
      <c r="F213" s="18">
        <v>1</v>
      </c>
      <c r="G213" s="18">
        <v>4541</v>
      </c>
      <c r="H213" s="18">
        <v>1515</v>
      </c>
      <c r="I213" s="18" t="s">
        <v>36</v>
      </c>
      <c r="J213" s="19">
        <v>1</v>
      </c>
      <c r="K213" s="18"/>
      <c r="L213">
        <f t="shared" si="22"/>
        <v>4541</v>
      </c>
    </row>
    <row r="214" spans="1:15" ht="78.75" x14ac:dyDescent="0.2">
      <c r="A214" s="19">
        <f>A213+1</f>
        <v>143</v>
      </c>
      <c r="B214" s="18" t="s">
        <v>37</v>
      </c>
      <c r="C214" s="32" t="s">
        <v>121</v>
      </c>
      <c r="D214" s="18" t="s">
        <v>34</v>
      </c>
      <c r="E214" s="18" t="s">
        <v>38</v>
      </c>
      <c r="F214" s="18">
        <v>2</v>
      </c>
      <c r="G214" s="18">
        <v>4205</v>
      </c>
      <c r="H214" s="18">
        <v>1515</v>
      </c>
      <c r="I214" s="18" t="s">
        <v>36</v>
      </c>
      <c r="J214" s="19">
        <v>1</v>
      </c>
      <c r="K214" s="18"/>
      <c r="L214">
        <f t="shared" si="22"/>
        <v>8410</v>
      </c>
    </row>
    <row r="215" spans="1:15" ht="78.75" x14ac:dyDescent="0.2">
      <c r="A215" s="19">
        <f>A214+1</f>
        <v>144</v>
      </c>
      <c r="B215" s="18" t="s">
        <v>39</v>
      </c>
      <c r="C215" s="32" t="s">
        <v>122</v>
      </c>
      <c r="D215" s="18" t="s">
        <v>40</v>
      </c>
      <c r="E215" s="18" t="s">
        <v>41</v>
      </c>
      <c r="F215" s="18">
        <v>1</v>
      </c>
      <c r="G215" s="18">
        <v>3196</v>
      </c>
      <c r="H215" s="18">
        <v>1011</v>
      </c>
      <c r="I215" s="18" t="s">
        <v>42</v>
      </c>
      <c r="J215" s="19">
        <v>1</v>
      </c>
      <c r="K215" s="18"/>
      <c r="L215">
        <f t="shared" si="22"/>
        <v>3196</v>
      </c>
    </row>
    <row r="216" spans="1:15" ht="15.75" x14ac:dyDescent="0.2">
      <c r="A216" s="19"/>
      <c r="B216" s="21" t="s">
        <v>43</v>
      </c>
      <c r="C216" s="33"/>
      <c r="D216" s="17"/>
      <c r="E216" s="17"/>
      <c r="F216" s="17">
        <f>SUM(F211:F215)</f>
        <v>6</v>
      </c>
      <c r="G216" s="22">
        <f>SUM(L211:L215)</f>
        <v>26572</v>
      </c>
      <c r="H216" s="18"/>
      <c r="I216" s="18"/>
      <c r="J216" s="19"/>
      <c r="K216" s="18"/>
      <c r="L216">
        <f t="shared" si="22"/>
        <v>159432</v>
      </c>
      <c r="M216">
        <f>G216/F216</f>
        <v>4428.666666666667</v>
      </c>
    </row>
    <row r="217" spans="1:15" ht="15.75" x14ac:dyDescent="0.2">
      <c r="A217" s="142" t="s">
        <v>76</v>
      </c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</row>
    <row r="218" spans="1:15" ht="78.75" x14ac:dyDescent="0.2">
      <c r="A218" s="19">
        <f>A215+1</f>
        <v>145</v>
      </c>
      <c r="B218" s="18" t="s">
        <v>30</v>
      </c>
      <c r="C218" s="32" t="s">
        <v>120</v>
      </c>
      <c r="D218" s="18" t="s">
        <v>22</v>
      </c>
      <c r="E218" s="18" t="s">
        <v>23</v>
      </c>
      <c r="F218" s="18">
        <v>1</v>
      </c>
      <c r="G218" s="18">
        <v>5381</v>
      </c>
      <c r="H218" s="19">
        <v>1934</v>
      </c>
      <c r="I218" s="18" t="s">
        <v>24</v>
      </c>
      <c r="J218" s="19">
        <v>1</v>
      </c>
      <c r="K218" s="18"/>
      <c r="L218">
        <f t="shared" ref="L218:L224" si="23">F218*G218</f>
        <v>5381</v>
      </c>
      <c r="O218" s="9">
        <v>1</v>
      </c>
    </row>
    <row r="219" spans="1:15" ht="78.75" x14ac:dyDescent="0.2">
      <c r="A219" s="19">
        <f>A218+1</f>
        <v>146</v>
      </c>
      <c r="B219" s="18" t="s">
        <v>31</v>
      </c>
      <c r="C219" s="32" t="s">
        <v>120</v>
      </c>
      <c r="D219" s="18" t="s">
        <v>22</v>
      </c>
      <c r="E219" s="18" t="s">
        <v>32</v>
      </c>
      <c r="F219" s="18">
        <v>3</v>
      </c>
      <c r="G219" s="18">
        <v>5044</v>
      </c>
      <c r="H219" s="19">
        <v>1934</v>
      </c>
      <c r="I219" s="18" t="s">
        <v>24</v>
      </c>
      <c r="J219" s="19">
        <v>1</v>
      </c>
      <c r="K219" s="18"/>
      <c r="L219">
        <f t="shared" si="23"/>
        <v>15132</v>
      </c>
      <c r="O219" s="9">
        <v>3</v>
      </c>
    </row>
    <row r="220" spans="1:15" ht="78.75" x14ac:dyDescent="0.2">
      <c r="A220" s="19">
        <f>A219+1</f>
        <v>147</v>
      </c>
      <c r="B220" s="18" t="s">
        <v>33</v>
      </c>
      <c r="C220" s="32" t="s">
        <v>121</v>
      </c>
      <c r="D220" s="18" t="s">
        <v>34</v>
      </c>
      <c r="E220" s="18" t="s">
        <v>35</v>
      </c>
      <c r="F220" s="18">
        <v>5</v>
      </c>
      <c r="G220" s="18">
        <v>4541</v>
      </c>
      <c r="H220" s="18">
        <v>1515</v>
      </c>
      <c r="I220" s="18" t="s">
        <v>36</v>
      </c>
      <c r="J220" s="19">
        <v>1</v>
      </c>
      <c r="K220" s="18"/>
      <c r="L220">
        <f t="shared" si="23"/>
        <v>22705</v>
      </c>
      <c r="O220" s="9">
        <v>4</v>
      </c>
    </row>
    <row r="221" spans="1:15" ht="78.75" x14ac:dyDescent="0.2">
      <c r="A221" s="19">
        <f>A220+1</f>
        <v>148</v>
      </c>
      <c r="B221" s="18" t="s">
        <v>37</v>
      </c>
      <c r="C221" s="32" t="s">
        <v>121</v>
      </c>
      <c r="D221" s="18" t="s">
        <v>34</v>
      </c>
      <c r="E221" s="18" t="s">
        <v>38</v>
      </c>
      <c r="F221" s="18">
        <v>18</v>
      </c>
      <c r="G221" s="18">
        <v>4205</v>
      </c>
      <c r="H221" s="18">
        <v>1515</v>
      </c>
      <c r="I221" s="18" t="s">
        <v>36</v>
      </c>
      <c r="J221" s="19">
        <v>1</v>
      </c>
      <c r="K221" s="18"/>
      <c r="L221">
        <f t="shared" si="23"/>
        <v>75690</v>
      </c>
      <c r="O221" s="9">
        <v>19</v>
      </c>
    </row>
    <row r="222" spans="1:15" ht="78.75" x14ac:dyDescent="0.2">
      <c r="A222" s="19">
        <f>A221+1</f>
        <v>149</v>
      </c>
      <c r="B222" s="18" t="s">
        <v>55</v>
      </c>
      <c r="C222" s="32" t="s">
        <v>121</v>
      </c>
      <c r="D222" s="18" t="s">
        <v>56</v>
      </c>
      <c r="E222" s="18" t="s">
        <v>57</v>
      </c>
      <c r="F222" s="18">
        <v>1</v>
      </c>
      <c r="G222" s="18">
        <v>3868</v>
      </c>
      <c r="H222" s="18">
        <v>1515</v>
      </c>
      <c r="I222" s="18" t="s">
        <v>36</v>
      </c>
      <c r="J222" s="19">
        <v>1</v>
      </c>
      <c r="K222" s="18"/>
      <c r="L222">
        <f t="shared" si="23"/>
        <v>3868</v>
      </c>
      <c r="O222" s="9"/>
    </row>
    <row r="223" spans="1:15" ht="78.75" x14ac:dyDescent="0.2">
      <c r="A223" s="19">
        <f>A222+1</f>
        <v>150</v>
      </c>
      <c r="B223" s="18" t="s">
        <v>39</v>
      </c>
      <c r="C223" s="32" t="s">
        <v>122</v>
      </c>
      <c r="D223" s="18" t="s">
        <v>40</v>
      </c>
      <c r="E223" s="18" t="s">
        <v>41</v>
      </c>
      <c r="F223" s="18">
        <v>12</v>
      </c>
      <c r="G223" s="18">
        <v>3196</v>
      </c>
      <c r="H223" s="18">
        <v>1011</v>
      </c>
      <c r="I223" s="18" t="s">
        <v>42</v>
      </c>
      <c r="J223" s="19">
        <v>1</v>
      </c>
      <c r="K223" s="18"/>
      <c r="L223">
        <f t="shared" si="23"/>
        <v>38352</v>
      </c>
      <c r="O223" s="9">
        <v>18</v>
      </c>
    </row>
    <row r="224" spans="1:15" s="11" customFormat="1" ht="15.75" x14ac:dyDescent="0.25">
      <c r="A224" s="19"/>
      <c r="B224" s="21" t="s">
        <v>43</v>
      </c>
      <c r="C224" s="33"/>
      <c r="D224" s="17"/>
      <c r="E224" s="17"/>
      <c r="F224" s="17">
        <f>SUM(F218:F223)</f>
        <v>40</v>
      </c>
      <c r="G224" s="22">
        <f>SUM(L218:L223)</f>
        <v>161128</v>
      </c>
      <c r="H224" s="18"/>
      <c r="I224" s="18"/>
      <c r="J224" s="24"/>
      <c r="K224" s="18"/>
      <c r="L224">
        <f t="shared" si="23"/>
        <v>6445120</v>
      </c>
      <c r="M224">
        <f>G224/F224</f>
        <v>4028.2</v>
      </c>
      <c r="O224" s="10">
        <f>SUM(O218:O223)</f>
        <v>45</v>
      </c>
    </row>
    <row r="225" spans="1:15" s="11" customFormat="1" ht="15.75" x14ac:dyDescent="0.2">
      <c r="A225" s="142" t="s">
        <v>77</v>
      </c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/>
    </row>
    <row r="226" spans="1:15" ht="78.75" x14ac:dyDescent="0.2">
      <c r="A226" s="19">
        <f>A223+1</f>
        <v>151</v>
      </c>
      <c r="B226" s="18" t="s">
        <v>30</v>
      </c>
      <c r="C226" s="32" t="s">
        <v>120</v>
      </c>
      <c r="D226" s="18" t="s">
        <v>22</v>
      </c>
      <c r="E226" s="18" t="s">
        <v>23</v>
      </c>
      <c r="F226" s="18">
        <v>1</v>
      </c>
      <c r="G226" s="18">
        <v>5381</v>
      </c>
      <c r="H226" s="19">
        <v>1934</v>
      </c>
      <c r="I226" s="18" t="s">
        <v>24</v>
      </c>
      <c r="J226" s="19">
        <v>1</v>
      </c>
      <c r="K226" s="18"/>
      <c r="L226">
        <f>F226*G226</f>
        <v>5381</v>
      </c>
    </row>
    <row r="227" spans="1:15" ht="78.75" x14ac:dyDescent="0.2">
      <c r="A227" s="19">
        <f>A226+1</f>
        <v>152</v>
      </c>
      <c r="B227" s="18" t="s">
        <v>31</v>
      </c>
      <c r="C227" s="32" t="s">
        <v>120</v>
      </c>
      <c r="D227" s="18" t="s">
        <v>22</v>
      </c>
      <c r="E227" s="18" t="s">
        <v>32</v>
      </c>
      <c r="F227" s="18">
        <v>1</v>
      </c>
      <c r="G227" s="18">
        <v>5044</v>
      </c>
      <c r="H227" s="19">
        <v>1934</v>
      </c>
      <c r="I227" s="18" t="s">
        <v>24</v>
      </c>
      <c r="J227" s="19">
        <v>1</v>
      </c>
      <c r="K227" s="18"/>
      <c r="L227">
        <f>F227*G227</f>
        <v>5044</v>
      </c>
    </row>
    <row r="228" spans="1:15" ht="78.75" x14ac:dyDescent="0.2">
      <c r="A228" s="19">
        <f>A227+1</f>
        <v>153</v>
      </c>
      <c r="B228" s="18" t="s">
        <v>37</v>
      </c>
      <c r="C228" s="32" t="s">
        <v>121</v>
      </c>
      <c r="D228" s="18" t="s">
        <v>34</v>
      </c>
      <c r="E228" s="18" t="s">
        <v>38</v>
      </c>
      <c r="F228" s="18">
        <v>4</v>
      </c>
      <c r="G228" s="18">
        <v>4205</v>
      </c>
      <c r="H228" s="18">
        <v>1515</v>
      </c>
      <c r="I228" s="18" t="s">
        <v>36</v>
      </c>
      <c r="J228" s="19">
        <v>1</v>
      </c>
      <c r="K228" s="18"/>
      <c r="L228">
        <f>F228*G228</f>
        <v>16820</v>
      </c>
    </row>
    <row r="229" spans="1:15" ht="78.75" x14ac:dyDescent="0.2">
      <c r="A229" s="19">
        <f>A228+1</f>
        <v>154</v>
      </c>
      <c r="B229" s="18" t="s">
        <v>39</v>
      </c>
      <c r="C229" s="32" t="s">
        <v>122</v>
      </c>
      <c r="D229" s="18" t="s">
        <v>40</v>
      </c>
      <c r="E229" s="18" t="s">
        <v>41</v>
      </c>
      <c r="F229" s="18">
        <v>3</v>
      </c>
      <c r="G229" s="18">
        <v>3196</v>
      </c>
      <c r="H229" s="18">
        <v>1011</v>
      </c>
      <c r="I229" s="18" t="s">
        <v>42</v>
      </c>
      <c r="J229" s="19">
        <v>1</v>
      </c>
      <c r="K229" s="18"/>
      <c r="L229">
        <f>F229*G229</f>
        <v>9588</v>
      </c>
    </row>
    <row r="230" spans="1:15" s="11" customFormat="1" ht="15.75" x14ac:dyDescent="0.25">
      <c r="A230" s="19"/>
      <c r="B230" s="21" t="s">
        <v>43</v>
      </c>
      <c r="C230" s="33"/>
      <c r="D230" s="17"/>
      <c r="E230" s="17"/>
      <c r="F230" s="17">
        <f>SUM(F226:F229)</f>
        <v>9</v>
      </c>
      <c r="G230" s="22">
        <f>SUM(L226:L229)</f>
        <v>36833</v>
      </c>
      <c r="H230" s="18"/>
      <c r="I230" s="18"/>
      <c r="J230" s="24"/>
      <c r="K230" s="18"/>
      <c r="L230">
        <f>F230*G230</f>
        <v>331497</v>
      </c>
      <c r="M230">
        <f>G230/F230</f>
        <v>4092.5555555555557</v>
      </c>
    </row>
    <row r="231" spans="1:15" s="11" customFormat="1" ht="15.75" x14ac:dyDescent="0.2">
      <c r="A231" s="142" t="s">
        <v>78</v>
      </c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/>
    </row>
    <row r="232" spans="1:15" ht="78.75" x14ac:dyDescent="0.2">
      <c r="A232" s="19">
        <f>A229+1</f>
        <v>155</v>
      </c>
      <c r="B232" s="18" t="s">
        <v>30</v>
      </c>
      <c r="C232" s="32" t="s">
        <v>120</v>
      </c>
      <c r="D232" s="18" t="s">
        <v>22</v>
      </c>
      <c r="E232" s="18" t="s">
        <v>23</v>
      </c>
      <c r="F232" s="18">
        <v>1</v>
      </c>
      <c r="G232" s="18">
        <v>5381</v>
      </c>
      <c r="H232" s="19">
        <v>1934</v>
      </c>
      <c r="I232" s="18" t="s">
        <v>24</v>
      </c>
      <c r="J232" s="19">
        <v>1</v>
      </c>
      <c r="K232" s="18"/>
      <c r="L232">
        <f t="shared" ref="L232:L237" si="24">F232*G232</f>
        <v>5381</v>
      </c>
      <c r="O232" s="9">
        <v>1</v>
      </c>
    </row>
    <row r="233" spans="1:15" ht="78.75" x14ac:dyDescent="0.2">
      <c r="A233" s="19">
        <f>A232+1</f>
        <v>156</v>
      </c>
      <c r="B233" s="18" t="s">
        <v>31</v>
      </c>
      <c r="C233" s="32" t="s">
        <v>120</v>
      </c>
      <c r="D233" s="18" t="s">
        <v>22</v>
      </c>
      <c r="E233" s="18" t="s">
        <v>32</v>
      </c>
      <c r="F233" s="18">
        <v>2</v>
      </c>
      <c r="G233" s="18">
        <v>5044</v>
      </c>
      <c r="H233" s="19">
        <v>1934</v>
      </c>
      <c r="I233" s="18" t="s">
        <v>24</v>
      </c>
      <c r="J233" s="19">
        <v>1</v>
      </c>
      <c r="K233" s="18"/>
      <c r="L233">
        <f t="shared" si="24"/>
        <v>10088</v>
      </c>
      <c r="O233" s="9">
        <v>2</v>
      </c>
    </row>
    <row r="234" spans="1:15" ht="78.75" x14ac:dyDescent="0.2">
      <c r="A234" s="19">
        <f>A233+1</f>
        <v>157</v>
      </c>
      <c r="B234" s="18" t="s">
        <v>33</v>
      </c>
      <c r="C234" s="32" t="s">
        <v>121</v>
      </c>
      <c r="D234" s="18" t="s">
        <v>34</v>
      </c>
      <c r="E234" s="18" t="s">
        <v>35</v>
      </c>
      <c r="F234" s="18">
        <v>3</v>
      </c>
      <c r="G234" s="18">
        <v>4541</v>
      </c>
      <c r="H234" s="18">
        <v>1515</v>
      </c>
      <c r="I234" s="18" t="s">
        <v>36</v>
      </c>
      <c r="J234" s="19">
        <v>1</v>
      </c>
      <c r="K234" s="18"/>
      <c r="L234">
        <f t="shared" si="24"/>
        <v>13623</v>
      </c>
      <c r="O234" s="9">
        <v>1</v>
      </c>
    </row>
    <row r="235" spans="1:15" ht="78.75" x14ac:dyDescent="0.2">
      <c r="A235" s="19">
        <f>A234+1</f>
        <v>158</v>
      </c>
      <c r="B235" s="18" t="s">
        <v>37</v>
      </c>
      <c r="C235" s="32" t="s">
        <v>121</v>
      </c>
      <c r="D235" s="18" t="s">
        <v>34</v>
      </c>
      <c r="E235" s="18" t="s">
        <v>38</v>
      </c>
      <c r="F235" s="18">
        <v>10</v>
      </c>
      <c r="G235" s="18">
        <v>4205</v>
      </c>
      <c r="H235" s="18">
        <v>1515</v>
      </c>
      <c r="I235" s="18" t="s">
        <v>36</v>
      </c>
      <c r="J235" s="19">
        <v>1</v>
      </c>
      <c r="K235" s="18"/>
      <c r="L235">
        <f t="shared" si="24"/>
        <v>42050</v>
      </c>
      <c r="O235" s="9">
        <v>7</v>
      </c>
    </row>
    <row r="236" spans="1:15" ht="78.75" x14ac:dyDescent="0.2">
      <c r="A236" s="19">
        <f>A235+1</f>
        <v>159</v>
      </c>
      <c r="B236" s="18" t="s">
        <v>39</v>
      </c>
      <c r="C236" s="32" t="s">
        <v>122</v>
      </c>
      <c r="D236" s="18" t="s">
        <v>40</v>
      </c>
      <c r="E236" s="18" t="s">
        <v>41</v>
      </c>
      <c r="F236" s="18">
        <v>3</v>
      </c>
      <c r="G236" s="18">
        <v>3196</v>
      </c>
      <c r="H236" s="18">
        <v>1011</v>
      </c>
      <c r="I236" s="18" t="s">
        <v>42</v>
      </c>
      <c r="J236" s="19">
        <v>1</v>
      </c>
      <c r="K236" s="18"/>
      <c r="L236">
        <f t="shared" si="24"/>
        <v>9588</v>
      </c>
      <c r="O236" s="9">
        <v>10</v>
      </c>
    </row>
    <row r="237" spans="1:15" s="11" customFormat="1" ht="15.75" x14ac:dyDescent="0.25">
      <c r="A237" s="19"/>
      <c r="B237" s="21" t="s">
        <v>43</v>
      </c>
      <c r="C237" s="33"/>
      <c r="D237" s="17"/>
      <c r="E237" s="17"/>
      <c r="F237" s="17">
        <f>SUM(F232:F236)</f>
        <v>19</v>
      </c>
      <c r="G237" s="22">
        <f>SUM(L232:L236)</f>
        <v>80730</v>
      </c>
      <c r="H237" s="18"/>
      <c r="I237" s="18"/>
      <c r="J237" s="24"/>
      <c r="K237" s="18"/>
      <c r="L237">
        <f t="shared" si="24"/>
        <v>1533870</v>
      </c>
      <c r="M237">
        <f>G237/F237</f>
        <v>4248.9473684210525</v>
      </c>
      <c r="O237" s="10">
        <v>22</v>
      </c>
    </row>
    <row r="238" spans="1:15" s="11" customFormat="1" ht="15.75" x14ac:dyDescent="0.2">
      <c r="A238" s="142" t="s">
        <v>79</v>
      </c>
      <c r="B238" s="142"/>
      <c r="C238" s="142"/>
      <c r="D238" s="142"/>
      <c r="E238" s="142"/>
      <c r="F238" s="142"/>
      <c r="G238" s="142"/>
      <c r="H238" s="142"/>
      <c r="I238" s="142"/>
      <c r="J238" s="142"/>
      <c r="K238" s="142"/>
      <c r="L238"/>
    </row>
    <row r="239" spans="1:15" ht="77.25" customHeight="1" x14ac:dyDescent="0.2">
      <c r="A239" s="19">
        <f>A236+1</f>
        <v>160</v>
      </c>
      <c r="B239" s="18" t="s">
        <v>30</v>
      </c>
      <c r="C239" s="32" t="s">
        <v>120</v>
      </c>
      <c r="D239" s="18" t="s">
        <v>22</v>
      </c>
      <c r="E239" s="18" t="s">
        <v>23</v>
      </c>
      <c r="F239" s="18">
        <v>1</v>
      </c>
      <c r="G239" s="18">
        <v>5381</v>
      </c>
      <c r="H239" s="19">
        <v>1934</v>
      </c>
      <c r="I239" s="18" t="s">
        <v>24</v>
      </c>
      <c r="J239" s="19">
        <v>1</v>
      </c>
      <c r="K239" s="18"/>
      <c r="L239">
        <f t="shared" ref="L239:L244" si="25">F239*G239</f>
        <v>5381</v>
      </c>
      <c r="O239" s="9">
        <v>1</v>
      </c>
    </row>
    <row r="240" spans="1:15" ht="77.25" customHeight="1" x14ac:dyDescent="0.2">
      <c r="A240" s="19">
        <f>A239+1</f>
        <v>161</v>
      </c>
      <c r="B240" s="18" t="s">
        <v>31</v>
      </c>
      <c r="C240" s="32" t="s">
        <v>120</v>
      </c>
      <c r="D240" s="18" t="s">
        <v>22</v>
      </c>
      <c r="E240" s="18" t="s">
        <v>32</v>
      </c>
      <c r="F240" s="18">
        <v>1</v>
      </c>
      <c r="G240" s="18">
        <v>5044</v>
      </c>
      <c r="H240" s="19">
        <v>1934</v>
      </c>
      <c r="I240" s="18" t="s">
        <v>24</v>
      </c>
      <c r="J240" s="19">
        <v>1</v>
      </c>
      <c r="K240" s="18"/>
      <c r="L240">
        <f t="shared" si="25"/>
        <v>5044</v>
      </c>
      <c r="O240" s="9">
        <v>1</v>
      </c>
    </row>
    <row r="241" spans="1:15" ht="77.25" customHeight="1" x14ac:dyDescent="0.2">
      <c r="A241" s="19">
        <f>A240+1</f>
        <v>162</v>
      </c>
      <c r="B241" s="18" t="s">
        <v>33</v>
      </c>
      <c r="C241" s="32" t="s">
        <v>121</v>
      </c>
      <c r="D241" s="18" t="s">
        <v>34</v>
      </c>
      <c r="E241" s="18" t="s">
        <v>35</v>
      </c>
      <c r="F241" s="18">
        <v>1</v>
      </c>
      <c r="G241" s="18">
        <v>4541</v>
      </c>
      <c r="H241" s="18">
        <v>1515</v>
      </c>
      <c r="I241" s="18" t="s">
        <v>36</v>
      </c>
      <c r="J241" s="19">
        <v>1</v>
      </c>
      <c r="K241" s="18"/>
      <c r="L241">
        <f t="shared" si="25"/>
        <v>4541</v>
      </c>
      <c r="O241" s="9">
        <v>1</v>
      </c>
    </row>
    <row r="242" spans="1:15" ht="77.25" customHeight="1" x14ac:dyDescent="0.2">
      <c r="A242" s="19">
        <f>A241+1</f>
        <v>163</v>
      </c>
      <c r="B242" s="18" t="s">
        <v>37</v>
      </c>
      <c r="C242" s="32" t="s">
        <v>121</v>
      </c>
      <c r="D242" s="18" t="s">
        <v>34</v>
      </c>
      <c r="E242" s="18" t="s">
        <v>38</v>
      </c>
      <c r="F242" s="18">
        <v>4</v>
      </c>
      <c r="G242" s="18">
        <v>4205</v>
      </c>
      <c r="H242" s="18">
        <v>1515</v>
      </c>
      <c r="I242" s="18" t="s">
        <v>36</v>
      </c>
      <c r="J242" s="19">
        <v>1</v>
      </c>
      <c r="K242" s="18"/>
      <c r="L242">
        <f t="shared" si="25"/>
        <v>16820</v>
      </c>
      <c r="O242" s="9">
        <v>4</v>
      </c>
    </row>
    <row r="243" spans="1:15" ht="77.25" customHeight="1" x14ac:dyDescent="0.2">
      <c r="A243" s="19">
        <f>A242+1</f>
        <v>164</v>
      </c>
      <c r="B243" s="18" t="s">
        <v>39</v>
      </c>
      <c r="C243" s="32" t="s">
        <v>122</v>
      </c>
      <c r="D243" s="18" t="s">
        <v>40</v>
      </c>
      <c r="E243" s="18" t="s">
        <v>41</v>
      </c>
      <c r="F243" s="18">
        <v>2</v>
      </c>
      <c r="G243" s="18">
        <v>3196</v>
      </c>
      <c r="H243" s="18">
        <v>1011</v>
      </c>
      <c r="I243" s="18" t="s">
        <v>42</v>
      </c>
      <c r="J243" s="19">
        <v>1</v>
      </c>
      <c r="K243" s="18"/>
      <c r="L243">
        <f t="shared" si="25"/>
        <v>6392</v>
      </c>
      <c r="O243" s="9">
        <v>4</v>
      </c>
    </row>
    <row r="244" spans="1:15" s="11" customFormat="1" ht="15.75" x14ac:dyDescent="0.25">
      <c r="A244" s="19"/>
      <c r="B244" s="21" t="s">
        <v>43</v>
      </c>
      <c r="C244" s="33"/>
      <c r="D244" s="17"/>
      <c r="E244" s="17"/>
      <c r="F244" s="17">
        <f>SUM(F239:F243)</f>
        <v>9</v>
      </c>
      <c r="G244" s="22">
        <f>SUM(L239:L243)</f>
        <v>38178</v>
      </c>
      <c r="H244" s="18"/>
      <c r="I244" s="18"/>
      <c r="J244" s="24"/>
      <c r="K244" s="18"/>
      <c r="L244">
        <f t="shared" si="25"/>
        <v>343602</v>
      </c>
      <c r="M244" s="11">
        <f>G244/F244</f>
        <v>4242</v>
      </c>
      <c r="N244" s="11">
        <f>M244-G242</f>
        <v>37</v>
      </c>
      <c r="O244" s="10">
        <f>SUM(O239:O243)</f>
        <v>11</v>
      </c>
    </row>
    <row r="245" spans="1:15" s="11" customFormat="1" ht="15.75" x14ac:dyDescent="0.2">
      <c r="A245" s="142" t="s">
        <v>80</v>
      </c>
      <c r="B245" s="142"/>
      <c r="C245" s="142"/>
      <c r="D245" s="142"/>
      <c r="E245" s="142"/>
      <c r="F245" s="142"/>
      <c r="G245" s="142"/>
      <c r="H245" s="142"/>
      <c r="I245" s="142"/>
      <c r="J245" s="142"/>
      <c r="K245" s="142"/>
      <c r="L245"/>
    </row>
    <row r="246" spans="1:15" ht="78.75" x14ac:dyDescent="0.2">
      <c r="A246" s="19">
        <f>A243+1</f>
        <v>165</v>
      </c>
      <c r="B246" s="18" t="s">
        <v>30</v>
      </c>
      <c r="C246" s="32" t="s">
        <v>120</v>
      </c>
      <c r="D246" s="18" t="s">
        <v>22</v>
      </c>
      <c r="E246" s="18" t="s">
        <v>23</v>
      </c>
      <c r="F246" s="18">
        <v>1</v>
      </c>
      <c r="G246" s="18">
        <v>5381</v>
      </c>
      <c r="H246" s="19">
        <v>1934</v>
      </c>
      <c r="I246" s="18" t="s">
        <v>24</v>
      </c>
      <c r="J246" s="19">
        <v>1</v>
      </c>
      <c r="K246" s="18"/>
      <c r="L246">
        <f t="shared" ref="L246:L252" si="26">F246*G246</f>
        <v>5381</v>
      </c>
      <c r="O246" s="9">
        <v>1</v>
      </c>
    </row>
    <row r="247" spans="1:15" ht="78.75" x14ac:dyDescent="0.2">
      <c r="A247" s="19">
        <f>A246+1</f>
        <v>166</v>
      </c>
      <c r="B247" s="18" t="s">
        <v>31</v>
      </c>
      <c r="C247" s="32" t="s">
        <v>120</v>
      </c>
      <c r="D247" s="18" t="s">
        <v>22</v>
      </c>
      <c r="E247" s="18" t="s">
        <v>32</v>
      </c>
      <c r="F247" s="18">
        <v>1</v>
      </c>
      <c r="G247" s="18">
        <v>5044</v>
      </c>
      <c r="H247" s="19">
        <v>1934</v>
      </c>
      <c r="I247" s="18" t="s">
        <v>24</v>
      </c>
      <c r="J247" s="19">
        <v>1</v>
      </c>
      <c r="K247" s="18"/>
      <c r="L247">
        <f t="shared" si="26"/>
        <v>5044</v>
      </c>
      <c r="O247" s="9">
        <v>1</v>
      </c>
    </row>
    <row r="248" spans="1:15" ht="78.75" x14ac:dyDescent="0.2">
      <c r="A248" s="19">
        <f>A247+1</f>
        <v>167</v>
      </c>
      <c r="B248" s="18" t="s">
        <v>33</v>
      </c>
      <c r="C248" s="32" t="s">
        <v>121</v>
      </c>
      <c r="D248" s="18" t="s">
        <v>34</v>
      </c>
      <c r="E248" s="18" t="s">
        <v>35</v>
      </c>
      <c r="F248" s="18">
        <v>3</v>
      </c>
      <c r="G248" s="18">
        <v>4541</v>
      </c>
      <c r="H248" s="18">
        <v>1515</v>
      </c>
      <c r="I248" s="18" t="s">
        <v>36</v>
      </c>
      <c r="J248" s="19">
        <v>1</v>
      </c>
      <c r="K248" s="18"/>
      <c r="L248">
        <f t="shared" si="26"/>
        <v>13623</v>
      </c>
      <c r="O248" s="9">
        <v>1</v>
      </c>
    </row>
    <row r="249" spans="1:15" ht="78.75" x14ac:dyDescent="0.2">
      <c r="A249" s="19">
        <f>A248+1</f>
        <v>168</v>
      </c>
      <c r="B249" s="18" t="s">
        <v>37</v>
      </c>
      <c r="C249" s="32" t="s">
        <v>121</v>
      </c>
      <c r="D249" s="18" t="s">
        <v>34</v>
      </c>
      <c r="E249" s="18" t="s">
        <v>38</v>
      </c>
      <c r="F249" s="18">
        <v>2</v>
      </c>
      <c r="G249" s="18">
        <v>4205</v>
      </c>
      <c r="H249" s="18">
        <v>1515</v>
      </c>
      <c r="I249" s="18" t="s">
        <v>36</v>
      </c>
      <c r="J249" s="19">
        <v>1</v>
      </c>
      <c r="K249" s="18"/>
      <c r="L249">
        <f t="shared" si="26"/>
        <v>8410</v>
      </c>
      <c r="O249" s="9">
        <v>2</v>
      </c>
    </row>
    <row r="250" spans="1:15" ht="78.75" x14ac:dyDescent="0.2">
      <c r="A250" s="19">
        <f>A249+1</f>
        <v>169</v>
      </c>
      <c r="B250" s="18" t="s">
        <v>37</v>
      </c>
      <c r="C250" s="32" t="s">
        <v>121</v>
      </c>
      <c r="D250" s="18" t="s">
        <v>34</v>
      </c>
      <c r="E250" s="18" t="s">
        <v>38</v>
      </c>
      <c r="F250" s="18">
        <v>3</v>
      </c>
      <c r="G250" s="18">
        <v>4205</v>
      </c>
      <c r="H250" s="18">
        <v>1515</v>
      </c>
      <c r="I250" s="18" t="s">
        <v>36</v>
      </c>
      <c r="J250" s="19">
        <v>1</v>
      </c>
      <c r="K250" s="18">
        <v>10</v>
      </c>
      <c r="L250">
        <f t="shared" si="26"/>
        <v>12615</v>
      </c>
      <c r="O250" s="9">
        <v>2</v>
      </c>
    </row>
    <row r="251" spans="1:15" ht="78.75" x14ac:dyDescent="0.2">
      <c r="A251" s="19">
        <f>A250+1</f>
        <v>170</v>
      </c>
      <c r="B251" s="18" t="s">
        <v>39</v>
      </c>
      <c r="C251" s="32" t="s">
        <v>122</v>
      </c>
      <c r="D251" s="18" t="s">
        <v>40</v>
      </c>
      <c r="E251" s="18" t="s">
        <v>41</v>
      </c>
      <c r="F251" s="18">
        <v>1</v>
      </c>
      <c r="G251" s="18">
        <v>3196</v>
      </c>
      <c r="H251" s="18">
        <v>1011</v>
      </c>
      <c r="I251" s="18" t="s">
        <v>42</v>
      </c>
      <c r="J251" s="19">
        <v>1</v>
      </c>
      <c r="K251" s="18"/>
      <c r="L251">
        <f t="shared" si="26"/>
        <v>3196</v>
      </c>
      <c r="O251" s="9">
        <v>7</v>
      </c>
    </row>
    <row r="252" spans="1:15" s="11" customFormat="1" ht="15.75" x14ac:dyDescent="0.25">
      <c r="A252" s="19"/>
      <c r="B252" s="21" t="s">
        <v>43</v>
      </c>
      <c r="C252" s="33"/>
      <c r="D252" s="17"/>
      <c r="E252" s="17"/>
      <c r="F252" s="17">
        <f>SUM(F246:F251)</f>
        <v>11</v>
      </c>
      <c r="G252" s="22">
        <f>SUM(L246:L251)</f>
        <v>48269</v>
      </c>
      <c r="H252" s="18"/>
      <c r="I252" s="18"/>
      <c r="J252" s="24"/>
      <c r="K252" s="18"/>
      <c r="L252">
        <f t="shared" si="26"/>
        <v>530959</v>
      </c>
      <c r="M252">
        <f>G252/F252</f>
        <v>4388.090909090909</v>
      </c>
      <c r="O252" s="10">
        <f>SUM(O246:O251)</f>
        <v>14</v>
      </c>
    </row>
    <row r="253" spans="1:15" s="11" customFormat="1" ht="15.75" x14ac:dyDescent="0.2">
      <c r="A253" s="142" t="s">
        <v>81</v>
      </c>
      <c r="B253" s="142"/>
      <c r="C253" s="142"/>
      <c r="D253" s="142"/>
      <c r="E253" s="142"/>
      <c r="F253" s="142"/>
      <c r="G253" s="142"/>
      <c r="H253" s="142"/>
      <c r="I253" s="142"/>
      <c r="J253" s="142"/>
      <c r="K253" s="142"/>
      <c r="L253"/>
    </row>
    <row r="254" spans="1:15" ht="77.25" customHeight="1" x14ac:dyDescent="0.2">
      <c r="A254" s="19">
        <f>A251+1</f>
        <v>171</v>
      </c>
      <c r="B254" s="18" t="s">
        <v>30</v>
      </c>
      <c r="C254" s="32" t="s">
        <v>120</v>
      </c>
      <c r="D254" s="18" t="s">
        <v>22</v>
      </c>
      <c r="E254" s="18" t="s">
        <v>23</v>
      </c>
      <c r="F254" s="18">
        <v>1</v>
      </c>
      <c r="G254" s="18">
        <v>5381</v>
      </c>
      <c r="H254" s="19">
        <v>1934</v>
      </c>
      <c r="I254" s="18" t="s">
        <v>24</v>
      </c>
      <c r="J254" s="19">
        <v>1</v>
      </c>
      <c r="K254" s="18"/>
      <c r="L254">
        <f t="shared" ref="L254:L259" si="27">F254*G254</f>
        <v>5381</v>
      </c>
      <c r="O254" s="9">
        <v>1</v>
      </c>
    </row>
    <row r="255" spans="1:15" ht="77.25" customHeight="1" x14ac:dyDescent="0.2">
      <c r="A255" s="19">
        <f>A254+1</f>
        <v>172</v>
      </c>
      <c r="B255" s="18" t="s">
        <v>31</v>
      </c>
      <c r="C255" s="32" t="s">
        <v>120</v>
      </c>
      <c r="D255" s="18" t="s">
        <v>22</v>
      </c>
      <c r="E255" s="18" t="s">
        <v>32</v>
      </c>
      <c r="F255" s="18">
        <v>1</v>
      </c>
      <c r="G255" s="18">
        <v>5044</v>
      </c>
      <c r="H255" s="19">
        <v>1934</v>
      </c>
      <c r="I255" s="18" t="s">
        <v>24</v>
      </c>
      <c r="J255" s="19">
        <v>1</v>
      </c>
      <c r="K255" s="18"/>
      <c r="L255">
        <f t="shared" si="27"/>
        <v>5044</v>
      </c>
      <c r="O255" s="9">
        <v>1</v>
      </c>
    </row>
    <row r="256" spans="1:15" ht="77.25" customHeight="1" x14ac:dyDescent="0.2">
      <c r="A256" s="19">
        <f>A255+1</f>
        <v>173</v>
      </c>
      <c r="B256" s="18" t="s">
        <v>37</v>
      </c>
      <c r="C256" s="32" t="s">
        <v>121</v>
      </c>
      <c r="D256" s="18" t="s">
        <v>34</v>
      </c>
      <c r="E256" s="18" t="s">
        <v>38</v>
      </c>
      <c r="F256" s="18">
        <v>5</v>
      </c>
      <c r="G256" s="18">
        <v>4205</v>
      </c>
      <c r="H256" s="18">
        <v>1515</v>
      </c>
      <c r="I256" s="18" t="s">
        <v>36</v>
      </c>
      <c r="J256" s="19">
        <v>1</v>
      </c>
      <c r="K256" s="18"/>
      <c r="L256">
        <f t="shared" si="27"/>
        <v>21025</v>
      </c>
      <c r="O256" s="9">
        <v>4</v>
      </c>
    </row>
    <row r="257" spans="1:15" ht="77.25" customHeight="1" x14ac:dyDescent="0.2">
      <c r="A257" s="19">
        <f>A256+1</f>
        <v>174</v>
      </c>
      <c r="B257" s="18" t="s">
        <v>58</v>
      </c>
      <c r="C257" s="32" t="s">
        <v>121</v>
      </c>
      <c r="D257" s="18" t="s">
        <v>56</v>
      </c>
      <c r="E257" s="18" t="s">
        <v>59</v>
      </c>
      <c r="F257" s="18">
        <v>0</v>
      </c>
      <c r="G257" s="18">
        <v>3700</v>
      </c>
      <c r="H257" s="18">
        <v>1515</v>
      </c>
      <c r="I257" s="18" t="s">
        <v>36</v>
      </c>
      <c r="J257" s="19">
        <v>1</v>
      </c>
      <c r="K257" s="18"/>
      <c r="L257">
        <f t="shared" si="27"/>
        <v>0</v>
      </c>
      <c r="O257" s="9">
        <v>1</v>
      </c>
    </row>
    <row r="258" spans="1:15" ht="77.25" customHeight="1" x14ac:dyDescent="0.2">
      <c r="A258" s="19">
        <f>A257+1</f>
        <v>175</v>
      </c>
      <c r="B258" s="18" t="s">
        <v>39</v>
      </c>
      <c r="C258" s="32" t="s">
        <v>122</v>
      </c>
      <c r="D258" s="18" t="s">
        <v>40</v>
      </c>
      <c r="E258" s="18" t="s">
        <v>41</v>
      </c>
      <c r="F258" s="18">
        <v>2</v>
      </c>
      <c r="G258" s="18">
        <v>3196</v>
      </c>
      <c r="H258" s="18">
        <v>1011</v>
      </c>
      <c r="I258" s="18" t="s">
        <v>42</v>
      </c>
      <c r="J258" s="19">
        <v>1</v>
      </c>
      <c r="K258" s="18"/>
      <c r="L258">
        <f t="shared" si="27"/>
        <v>6392</v>
      </c>
      <c r="O258" s="9">
        <v>5</v>
      </c>
    </row>
    <row r="259" spans="1:15" s="11" customFormat="1" ht="15.75" customHeight="1" x14ac:dyDescent="0.25">
      <c r="A259" s="19"/>
      <c r="B259" s="21" t="s">
        <v>43</v>
      </c>
      <c r="C259" s="33"/>
      <c r="D259" s="17"/>
      <c r="E259" s="17"/>
      <c r="F259" s="17">
        <f>SUM(F254:F258)</f>
        <v>9</v>
      </c>
      <c r="G259" s="22">
        <f>SUM(L254:L258)</f>
        <v>37842</v>
      </c>
      <c r="H259" s="18"/>
      <c r="I259" s="18"/>
      <c r="J259" s="24"/>
      <c r="K259" s="18"/>
      <c r="L259">
        <f t="shared" si="27"/>
        <v>340578</v>
      </c>
      <c r="M259">
        <f>G259/F259</f>
        <v>4204.666666666667</v>
      </c>
      <c r="O259" s="10">
        <f>SUM(O254:O258)</f>
        <v>12</v>
      </c>
    </row>
    <row r="260" spans="1:15" s="11" customFormat="1" ht="14.25" customHeight="1" x14ac:dyDescent="0.2">
      <c r="A260" s="142" t="s">
        <v>82</v>
      </c>
      <c r="B260" s="142"/>
      <c r="C260" s="142"/>
      <c r="D260" s="142"/>
      <c r="E260" s="142"/>
      <c r="F260" s="142"/>
      <c r="G260" s="142"/>
      <c r="H260" s="142"/>
      <c r="I260" s="142"/>
      <c r="J260" s="142"/>
      <c r="K260" s="142"/>
      <c r="L260"/>
    </row>
    <row r="261" spans="1:15" ht="77.25" customHeight="1" x14ac:dyDescent="0.2">
      <c r="A261" s="19">
        <f>A258+1</f>
        <v>176</v>
      </c>
      <c r="B261" s="18" t="s">
        <v>30</v>
      </c>
      <c r="C261" s="32" t="s">
        <v>120</v>
      </c>
      <c r="D261" s="18" t="s">
        <v>22</v>
      </c>
      <c r="E261" s="18" t="s">
        <v>23</v>
      </c>
      <c r="F261" s="18">
        <v>1</v>
      </c>
      <c r="G261" s="18">
        <v>5381</v>
      </c>
      <c r="H261" s="19">
        <v>1934</v>
      </c>
      <c r="I261" s="18" t="s">
        <v>24</v>
      </c>
      <c r="J261" s="19">
        <v>1</v>
      </c>
      <c r="K261" s="18"/>
      <c r="L261">
        <f>F261*G261</f>
        <v>5381</v>
      </c>
      <c r="O261" s="9">
        <v>1</v>
      </c>
    </row>
    <row r="262" spans="1:15" ht="78.75" x14ac:dyDescent="0.2">
      <c r="A262" s="19">
        <f>A261+1</f>
        <v>177</v>
      </c>
      <c r="B262" s="18" t="s">
        <v>31</v>
      </c>
      <c r="C262" s="32" t="s">
        <v>120</v>
      </c>
      <c r="D262" s="18" t="s">
        <v>22</v>
      </c>
      <c r="E262" s="18" t="s">
        <v>32</v>
      </c>
      <c r="F262" s="18">
        <v>2</v>
      </c>
      <c r="G262" s="18">
        <v>5044</v>
      </c>
      <c r="H262" s="19">
        <v>1934</v>
      </c>
      <c r="I262" s="18" t="s">
        <v>24</v>
      </c>
      <c r="J262" s="19">
        <v>1</v>
      </c>
      <c r="K262" s="18"/>
      <c r="L262">
        <f>F262*G262</f>
        <v>10088</v>
      </c>
      <c r="O262" s="9">
        <v>2</v>
      </c>
    </row>
    <row r="263" spans="1:15" ht="78.75" x14ac:dyDescent="0.2">
      <c r="A263" s="19">
        <f>A262+1</f>
        <v>178</v>
      </c>
      <c r="B263" s="18" t="s">
        <v>37</v>
      </c>
      <c r="C263" s="32" t="s">
        <v>121</v>
      </c>
      <c r="D263" s="18" t="s">
        <v>34</v>
      </c>
      <c r="E263" s="18" t="s">
        <v>38</v>
      </c>
      <c r="F263" s="18">
        <v>7</v>
      </c>
      <c r="G263" s="18">
        <v>4205</v>
      </c>
      <c r="H263" s="18">
        <v>1515</v>
      </c>
      <c r="I263" s="18" t="s">
        <v>36</v>
      </c>
      <c r="J263" s="19">
        <v>1</v>
      </c>
      <c r="K263" s="18"/>
      <c r="L263">
        <f>F263*G263</f>
        <v>29435</v>
      </c>
      <c r="O263" s="9">
        <v>7</v>
      </c>
    </row>
    <row r="264" spans="1:15" ht="78.75" x14ac:dyDescent="0.2">
      <c r="A264" s="19">
        <f>A263+1</f>
        <v>179</v>
      </c>
      <c r="B264" s="18" t="s">
        <v>39</v>
      </c>
      <c r="C264" s="32" t="s">
        <v>122</v>
      </c>
      <c r="D264" s="18" t="s">
        <v>40</v>
      </c>
      <c r="E264" s="18" t="s">
        <v>41</v>
      </c>
      <c r="F264" s="18">
        <v>7</v>
      </c>
      <c r="G264" s="18">
        <v>3196</v>
      </c>
      <c r="H264" s="18">
        <v>1011</v>
      </c>
      <c r="I264" s="18" t="s">
        <v>42</v>
      </c>
      <c r="J264" s="19">
        <v>1</v>
      </c>
      <c r="K264" s="18"/>
      <c r="L264">
        <f>F264*G264</f>
        <v>22372</v>
      </c>
      <c r="O264" s="9">
        <v>10</v>
      </c>
    </row>
    <row r="265" spans="1:15" s="11" customFormat="1" ht="15.75" x14ac:dyDescent="0.25">
      <c r="A265" s="19"/>
      <c r="B265" s="21" t="s">
        <v>43</v>
      </c>
      <c r="C265" s="33"/>
      <c r="D265" s="17"/>
      <c r="E265" s="17"/>
      <c r="F265" s="17">
        <f>SUM(F261:F264)</f>
        <v>17</v>
      </c>
      <c r="G265" s="22">
        <f>SUM(L261:L264)</f>
        <v>67276</v>
      </c>
      <c r="H265" s="18"/>
      <c r="I265" s="18"/>
      <c r="J265" s="24"/>
      <c r="K265" s="18"/>
      <c r="L265">
        <f>F265*G265</f>
        <v>1143692</v>
      </c>
      <c r="M265">
        <f>G265/F265</f>
        <v>3957.4117647058824</v>
      </c>
      <c r="O265" s="10">
        <f>SUM(O261:O264)</f>
        <v>20</v>
      </c>
    </row>
    <row r="266" spans="1:15" s="11" customFormat="1" ht="15.75" x14ac:dyDescent="0.2">
      <c r="A266" s="142" t="s">
        <v>83</v>
      </c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/>
    </row>
    <row r="267" spans="1:15" ht="78.75" x14ac:dyDescent="0.2">
      <c r="A267" s="19">
        <f>A264+1</f>
        <v>180</v>
      </c>
      <c r="B267" s="18" t="s">
        <v>30</v>
      </c>
      <c r="C267" s="32" t="s">
        <v>120</v>
      </c>
      <c r="D267" s="18" t="s">
        <v>22</v>
      </c>
      <c r="E267" s="18" t="s">
        <v>23</v>
      </c>
      <c r="F267" s="18">
        <v>1</v>
      </c>
      <c r="G267" s="18">
        <v>5381</v>
      </c>
      <c r="H267" s="19">
        <v>1934</v>
      </c>
      <c r="I267" s="18" t="s">
        <v>24</v>
      </c>
      <c r="J267" s="19">
        <v>1</v>
      </c>
      <c r="K267" s="18"/>
      <c r="L267">
        <f>F267*G267</f>
        <v>5381</v>
      </c>
      <c r="O267" s="9">
        <v>1</v>
      </c>
    </row>
    <row r="268" spans="1:15" ht="78.75" x14ac:dyDescent="0.2">
      <c r="A268" s="19">
        <f>A267+1</f>
        <v>181</v>
      </c>
      <c r="B268" s="18" t="s">
        <v>31</v>
      </c>
      <c r="C268" s="32" t="s">
        <v>120</v>
      </c>
      <c r="D268" s="18" t="s">
        <v>22</v>
      </c>
      <c r="E268" s="18" t="s">
        <v>32</v>
      </c>
      <c r="F268" s="18">
        <v>1</v>
      </c>
      <c r="G268" s="18">
        <v>5044</v>
      </c>
      <c r="H268" s="19">
        <v>1934</v>
      </c>
      <c r="I268" s="18" t="s">
        <v>24</v>
      </c>
      <c r="J268" s="19">
        <v>1</v>
      </c>
      <c r="K268" s="18"/>
      <c r="L268">
        <f>F268*G268</f>
        <v>5044</v>
      </c>
      <c r="O268" s="9">
        <v>1</v>
      </c>
    </row>
    <row r="269" spans="1:15" ht="78.75" x14ac:dyDescent="0.2">
      <c r="A269" s="19">
        <f>A268+1</f>
        <v>182</v>
      </c>
      <c r="B269" s="18" t="s">
        <v>37</v>
      </c>
      <c r="C269" s="32" t="s">
        <v>121</v>
      </c>
      <c r="D269" s="18" t="s">
        <v>34</v>
      </c>
      <c r="E269" s="18" t="s">
        <v>38</v>
      </c>
      <c r="F269" s="18">
        <v>3</v>
      </c>
      <c r="G269" s="18">
        <v>4205</v>
      </c>
      <c r="H269" s="18">
        <v>1515</v>
      </c>
      <c r="I269" s="18" t="s">
        <v>36</v>
      </c>
      <c r="J269" s="19">
        <v>1</v>
      </c>
      <c r="K269" s="18"/>
      <c r="L269">
        <f>F269*G269</f>
        <v>12615</v>
      </c>
      <c r="O269" s="9">
        <v>3</v>
      </c>
    </row>
    <row r="270" spans="1:15" ht="78.75" x14ac:dyDescent="0.2">
      <c r="A270" s="19">
        <f>A269+1</f>
        <v>183</v>
      </c>
      <c r="B270" s="18" t="s">
        <v>39</v>
      </c>
      <c r="C270" s="32" t="s">
        <v>122</v>
      </c>
      <c r="D270" s="18" t="s">
        <v>40</v>
      </c>
      <c r="E270" s="18" t="s">
        <v>41</v>
      </c>
      <c r="F270" s="18">
        <v>3</v>
      </c>
      <c r="G270" s="18">
        <v>3196</v>
      </c>
      <c r="H270" s="18">
        <v>1011</v>
      </c>
      <c r="I270" s="18" t="s">
        <v>42</v>
      </c>
      <c r="J270" s="19">
        <v>1</v>
      </c>
      <c r="K270" s="18"/>
      <c r="L270">
        <f>F270*G270</f>
        <v>9588</v>
      </c>
      <c r="O270" s="9">
        <v>6</v>
      </c>
    </row>
    <row r="271" spans="1:15" s="11" customFormat="1" ht="15.75" x14ac:dyDescent="0.25">
      <c r="A271" s="19"/>
      <c r="B271" s="21" t="s">
        <v>43</v>
      </c>
      <c r="C271" s="33"/>
      <c r="D271" s="17"/>
      <c r="E271" s="17"/>
      <c r="F271" s="17">
        <f>SUM(F267:F270)</f>
        <v>8</v>
      </c>
      <c r="G271" s="22">
        <f>SUM(L267:L270)</f>
        <v>32628</v>
      </c>
      <c r="H271" s="18"/>
      <c r="I271" s="18"/>
      <c r="J271" s="24"/>
      <c r="K271" s="18"/>
      <c r="L271">
        <f>F271*G271</f>
        <v>261024</v>
      </c>
      <c r="M271">
        <f>G271/F271</f>
        <v>4078.5</v>
      </c>
      <c r="O271" s="10">
        <f>SUM(O267:O270)</f>
        <v>11</v>
      </c>
    </row>
    <row r="272" spans="1:15" s="11" customFormat="1" ht="15.75" x14ac:dyDescent="0.2">
      <c r="A272" s="142" t="s">
        <v>84</v>
      </c>
      <c r="B272" s="142"/>
      <c r="C272" s="142"/>
      <c r="D272" s="142"/>
      <c r="E272" s="142"/>
      <c r="F272" s="142"/>
      <c r="G272" s="142"/>
      <c r="H272" s="142"/>
      <c r="I272" s="142"/>
      <c r="J272" s="142"/>
      <c r="K272" s="142"/>
      <c r="L272"/>
    </row>
    <row r="273" spans="1:15" ht="78.75" x14ac:dyDescent="0.2">
      <c r="A273" s="19">
        <f>A270+1</f>
        <v>184</v>
      </c>
      <c r="B273" s="18" t="s">
        <v>30</v>
      </c>
      <c r="C273" s="32" t="s">
        <v>120</v>
      </c>
      <c r="D273" s="18" t="s">
        <v>22</v>
      </c>
      <c r="E273" s="18" t="s">
        <v>23</v>
      </c>
      <c r="F273" s="18">
        <v>1</v>
      </c>
      <c r="G273" s="18">
        <v>5381</v>
      </c>
      <c r="H273" s="19">
        <v>1934</v>
      </c>
      <c r="I273" s="18" t="s">
        <v>24</v>
      </c>
      <c r="J273" s="19">
        <v>1</v>
      </c>
      <c r="K273" s="18"/>
      <c r="L273">
        <f t="shared" ref="L273:L279" si="28">F273*G273</f>
        <v>5381</v>
      </c>
      <c r="O273" s="9">
        <v>1</v>
      </c>
    </row>
    <row r="274" spans="1:15" ht="78.75" x14ac:dyDescent="0.2">
      <c r="A274" s="19">
        <f>A273+1</f>
        <v>185</v>
      </c>
      <c r="B274" s="18" t="s">
        <v>31</v>
      </c>
      <c r="C274" s="32" t="s">
        <v>120</v>
      </c>
      <c r="D274" s="18" t="s">
        <v>22</v>
      </c>
      <c r="E274" s="18" t="s">
        <v>32</v>
      </c>
      <c r="F274" s="18">
        <v>1</v>
      </c>
      <c r="G274" s="18">
        <v>5044</v>
      </c>
      <c r="H274" s="19">
        <v>1934</v>
      </c>
      <c r="I274" s="18" t="s">
        <v>24</v>
      </c>
      <c r="J274" s="19">
        <v>1</v>
      </c>
      <c r="K274" s="18"/>
      <c r="L274">
        <f t="shared" si="28"/>
        <v>5044</v>
      </c>
      <c r="O274" s="9">
        <v>1</v>
      </c>
    </row>
    <row r="275" spans="1:15" ht="78.75" x14ac:dyDescent="0.2">
      <c r="A275" s="19">
        <f>A274+1</f>
        <v>186</v>
      </c>
      <c r="B275" s="18" t="s">
        <v>33</v>
      </c>
      <c r="C275" s="32" t="s">
        <v>121</v>
      </c>
      <c r="D275" s="18" t="s">
        <v>34</v>
      </c>
      <c r="E275" s="18" t="s">
        <v>35</v>
      </c>
      <c r="F275" s="18">
        <v>1</v>
      </c>
      <c r="G275" s="18">
        <v>4541</v>
      </c>
      <c r="H275" s="18">
        <v>1515</v>
      </c>
      <c r="I275" s="18" t="s">
        <v>36</v>
      </c>
      <c r="J275" s="19">
        <v>1</v>
      </c>
      <c r="K275" s="18"/>
      <c r="L275">
        <f t="shared" si="28"/>
        <v>4541</v>
      </c>
      <c r="O275" s="9">
        <v>1</v>
      </c>
    </row>
    <row r="276" spans="1:15" ht="78.75" x14ac:dyDescent="0.2">
      <c r="A276" s="19">
        <f>A275+1</f>
        <v>187</v>
      </c>
      <c r="B276" s="18" t="s">
        <v>37</v>
      </c>
      <c r="C276" s="32" t="s">
        <v>121</v>
      </c>
      <c r="D276" s="18" t="s">
        <v>34</v>
      </c>
      <c r="E276" s="18" t="s">
        <v>38</v>
      </c>
      <c r="F276" s="18">
        <v>2</v>
      </c>
      <c r="G276" s="18">
        <v>4205</v>
      </c>
      <c r="H276" s="18">
        <v>1515</v>
      </c>
      <c r="I276" s="18" t="s">
        <v>36</v>
      </c>
      <c r="J276" s="19">
        <v>1</v>
      </c>
      <c r="K276" s="18"/>
      <c r="L276">
        <f t="shared" si="28"/>
        <v>8410</v>
      </c>
      <c r="O276" s="9">
        <v>2</v>
      </c>
    </row>
    <row r="277" spans="1:15" ht="78.75" x14ac:dyDescent="0.2">
      <c r="A277" s="19">
        <f>A276+1</f>
        <v>188</v>
      </c>
      <c r="B277" s="18" t="s">
        <v>55</v>
      </c>
      <c r="C277" s="32" t="s">
        <v>121</v>
      </c>
      <c r="D277" s="18" t="s">
        <v>56</v>
      </c>
      <c r="E277" s="18" t="s">
        <v>57</v>
      </c>
      <c r="F277" s="18">
        <v>1</v>
      </c>
      <c r="G277" s="18">
        <v>3868</v>
      </c>
      <c r="H277" s="18">
        <v>1515</v>
      </c>
      <c r="I277" s="18" t="s">
        <v>36</v>
      </c>
      <c r="J277" s="19">
        <v>1</v>
      </c>
      <c r="K277" s="18"/>
      <c r="L277">
        <f t="shared" si="28"/>
        <v>3868</v>
      </c>
      <c r="O277" s="9"/>
    </row>
    <row r="278" spans="1:15" ht="78.75" x14ac:dyDescent="0.2">
      <c r="A278" s="19">
        <f>A277+1</f>
        <v>189</v>
      </c>
      <c r="B278" s="18" t="s">
        <v>39</v>
      </c>
      <c r="C278" s="32" t="s">
        <v>122</v>
      </c>
      <c r="D278" s="18" t="s">
        <v>40</v>
      </c>
      <c r="E278" s="18" t="s">
        <v>41</v>
      </c>
      <c r="F278" s="18">
        <v>2</v>
      </c>
      <c r="G278" s="18">
        <v>3196</v>
      </c>
      <c r="H278" s="18">
        <v>1011</v>
      </c>
      <c r="I278" s="18" t="s">
        <v>42</v>
      </c>
      <c r="J278" s="19">
        <v>1</v>
      </c>
      <c r="K278" s="18"/>
      <c r="L278">
        <f t="shared" si="28"/>
        <v>6392</v>
      </c>
      <c r="O278" s="9">
        <v>5</v>
      </c>
    </row>
    <row r="279" spans="1:15" s="11" customFormat="1" ht="15.75" x14ac:dyDescent="0.25">
      <c r="A279" s="19"/>
      <c r="B279" s="21" t="s">
        <v>43</v>
      </c>
      <c r="C279" s="33"/>
      <c r="D279" s="17"/>
      <c r="E279" s="17"/>
      <c r="F279" s="17">
        <f>SUM(F273:F278)</f>
        <v>8</v>
      </c>
      <c r="G279" s="22">
        <f>SUM(L273:L278)</f>
        <v>33636</v>
      </c>
      <c r="H279" s="18"/>
      <c r="I279" s="18"/>
      <c r="J279" s="24"/>
      <c r="K279" s="18"/>
      <c r="L279">
        <f t="shared" si="28"/>
        <v>269088</v>
      </c>
      <c r="M279">
        <f>G279/F279</f>
        <v>4204.5</v>
      </c>
      <c r="O279" s="10">
        <f>SUM(O273:O278)</f>
        <v>10</v>
      </c>
    </row>
    <row r="280" spans="1:15" s="11" customFormat="1" ht="15.75" x14ac:dyDescent="0.2">
      <c r="A280" s="142" t="s">
        <v>85</v>
      </c>
      <c r="B280" s="142"/>
      <c r="C280" s="142"/>
      <c r="D280" s="142"/>
      <c r="E280" s="142"/>
      <c r="F280" s="142"/>
      <c r="G280" s="142"/>
      <c r="H280" s="142"/>
      <c r="I280" s="142"/>
      <c r="J280" s="142"/>
      <c r="K280" s="142"/>
      <c r="L280"/>
    </row>
    <row r="281" spans="1:15" ht="77.25" customHeight="1" x14ac:dyDescent="0.2">
      <c r="A281" s="19">
        <f>A278+1</f>
        <v>190</v>
      </c>
      <c r="B281" s="18" t="s">
        <v>30</v>
      </c>
      <c r="C281" s="32" t="s">
        <v>120</v>
      </c>
      <c r="D281" s="18" t="s">
        <v>22</v>
      </c>
      <c r="E281" s="18" t="s">
        <v>23</v>
      </c>
      <c r="F281" s="18">
        <v>1</v>
      </c>
      <c r="G281" s="18">
        <v>5381</v>
      </c>
      <c r="H281" s="19">
        <v>1934</v>
      </c>
      <c r="I281" s="18" t="s">
        <v>24</v>
      </c>
      <c r="J281" s="19">
        <v>1</v>
      </c>
      <c r="K281" s="18"/>
      <c r="L281">
        <f t="shared" ref="L281:L286" si="29">F281*G281</f>
        <v>5381</v>
      </c>
      <c r="O281" s="9">
        <v>1</v>
      </c>
    </row>
    <row r="282" spans="1:15" ht="77.25" customHeight="1" x14ac:dyDescent="0.2">
      <c r="A282" s="19">
        <f>A281+1</f>
        <v>191</v>
      </c>
      <c r="B282" s="18" t="s">
        <v>31</v>
      </c>
      <c r="C282" s="32" t="s">
        <v>120</v>
      </c>
      <c r="D282" s="18" t="s">
        <v>22</v>
      </c>
      <c r="E282" s="18" t="s">
        <v>32</v>
      </c>
      <c r="F282" s="18">
        <v>2</v>
      </c>
      <c r="G282" s="18">
        <v>5044</v>
      </c>
      <c r="H282" s="19">
        <v>1934</v>
      </c>
      <c r="I282" s="18" t="s">
        <v>24</v>
      </c>
      <c r="J282" s="19">
        <v>1</v>
      </c>
      <c r="K282" s="18"/>
      <c r="L282">
        <f t="shared" si="29"/>
        <v>10088</v>
      </c>
      <c r="O282" s="9">
        <v>2</v>
      </c>
    </row>
    <row r="283" spans="1:15" ht="77.25" customHeight="1" x14ac:dyDescent="0.2">
      <c r="A283" s="19">
        <f>A282+1</f>
        <v>192</v>
      </c>
      <c r="B283" s="18" t="s">
        <v>55</v>
      </c>
      <c r="C283" s="32" t="s">
        <v>121</v>
      </c>
      <c r="D283" s="18" t="s">
        <v>56</v>
      </c>
      <c r="E283" s="18" t="s">
        <v>57</v>
      </c>
      <c r="F283" s="18">
        <v>1</v>
      </c>
      <c r="G283" s="18">
        <v>3868</v>
      </c>
      <c r="H283" s="18">
        <v>1515</v>
      </c>
      <c r="I283" s="18" t="s">
        <v>36</v>
      </c>
      <c r="J283" s="19">
        <v>1</v>
      </c>
      <c r="K283" s="18"/>
      <c r="L283">
        <f t="shared" si="29"/>
        <v>3868</v>
      </c>
      <c r="O283" s="9"/>
    </row>
    <row r="284" spans="1:15" ht="77.25" customHeight="1" x14ac:dyDescent="0.2">
      <c r="A284" s="19">
        <f>A283+1</f>
        <v>193</v>
      </c>
      <c r="B284" s="18" t="s">
        <v>37</v>
      </c>
      <c r="C284" s="32" t="s">
        <v>121</v>
      </c>
      <c r="D284" s="18" t="s">
        <v>34</v>
      </c>
      <c r="E284" s="18" t="s">
        <v>38</v>
      </c>
      <c r="F284" s="18">
        <v>7</v>
      </c>
      <c r="G284" s="18">
        <v>4205</v>
      </c>
      <c r="H284" s="18">
        <v>1515</v>
      </c>
      <c r="I284" s="18" t="s">
        <v>36</v>
      </c>
      <c r="J284" s="19">
        <v>1</v>
      </c>
      <c r="K284" s="18"/>
      <c r="L284">
        <f t="shared" si="29"/>
        <v>29435</v>
      </c>
      <c r="O284" s="9">
        <v>5</v>
      </c>
    </row>
    <row r="285" spans="1:15" ht="77.25" customHeight="1" x14ac:dyDescent="0.2">
      <c r="A285" s="19">
        <f>A284+1</f>
        <v>194</v>
      </c>
      <c r="B285" s="18" t="s">
        <v>39</v>
      </c>
      <c r="C285" s="32" t="s">
        <v>122</v>
      </c>
      <c r="D285" s="18" t="s">
        <v>40</v>
      </c>
      <c r="E285" s="18" t="s">
        <v>41</v>
      </c>
      <c r="F285" s="18">
        <v>2</v>
      </c>
      <c r="G285" s="18">
        <v>3196</v>
      </c>
      <c r="H285" s="18">
        <v>1011</v>
      </c>
      <c r="I285" s="18" t="s">
        <v>42</v>
      </c>
      <c r="J285" s="19">
        <v>1</v>
      </c>
      <c r="K285" s="18"/>
      <c r="L285">
        <f t="shared" si="29"/>
        <v>6392</v>
      </c>
      <c r="O285" s="9">
        <v>7</v>
      </c>
    </row>
    <row r="286" spans="1:15" ht="15.75" x14ac:dyDescent="0.2">
      <c r="A286" s="19"/>
      <c r="B286" s="21" t="s">
        <v>43</v>
      </c>
      <c r="C286" s="33"/>
      <c r="D286" s="17"/>
      <c r="E286" s="17"/>
      <c r="F286" s="17">
        <f>SUM(F281:F285)</f>
        <v>13</v>
      </c>
      <c r="G286" s="22">
        <f>SUM(L281:L285)</f>
        <v>55164</v>
      </c>
      <c r="H286" s="18"/>
      <c r="I286" s="18"/>
      <c r="J286" s="19"/>
      <c r="K286" s="18"/>
      <c r="L286">
        <f t="shared" si="29"/>
        <v>717132</v>
      </c>
      <c r="M286">
        <f>G286/F286</f>
        <v>4243.3846153846152</v>
      </c>
      <c r="O286" s="10">
        <f>SUM(O281:O285)</f>
        <v>15</v>
      </c>
    </row>
    <row r="287" spans="1:15" ht="15.75" x14ac:dyDescent="0.2">
      <c r="A287" s="142" t="s">
        <v>86</v>
      </c>
      <c r="B287" s="142"/>
      <c r="C287" s="142"/>
      <c r="D287" s="142"/>
      <c r="E287" s="142"/>
      <c r="F287" s="142"/>
      <c r="G287" s="142"/>
      <c r="H287" s="142"/>
      <c r="I287" s="142"/>
      <c r="J287" s="142"/>
      <c r="K287" s="142"/>
    </row>
    <row r="288" spans="1:15" ht="78" customHeight="1" x14ac:dyDescent="0.2">
      <c r="A288" s="19">
        <f>A285+1</f>
        <v>195</v>
      </c>
      <c r="B288" s="18" t="s">
        <v>30</v>
      </c>
      <c r="C288" s="32" t="s">
        <v>120</v>
      </c>
      <c r="D288" s="18" t="s">
        <v>22</v>
      </c>
      <c r="E288" s="18" t="s">
        <v>23</v>
      </c>
      <c r="F288" s="18">
        <v>1</v>
      </c>
      <c r="G288" s="18">
        <v>5381</v>
      </c>
      <c r="H288" s="19">
        <v>1934</v>
      </c>
      <c r="I288" s="18" t="s">
        <v>24</v>
      </c>
      <c r="J288" s="19">
        <v>1</v>
      </c>
      <c r="K288" s="18"/>
      <c r="L288">
        <f t="shared" ref="L288:L293" si="30">F288*G288</f>
        <v>5381</v>
      </c>
      <c r="O288" s="9">
        <v>1</v>
      </c>
    </row>
    <row r="289" spans="1:15" ht="78" customHeight="1" x14ac:dyDescent="0.2">
      <c r="A289" s="19">
        <f>A288+1</f>
        <v>196</v>
      </c>
      <c r="B289" s="18" t="s">
        <v>31</v>
      </c>
      <c r="C289" s="32" t="s">
        <v>120</v>
      </c>
      <c r="D289" s="18" t="s">
        <v>22</v>
      </c>
      <c r="E289" s="18" t="s">
        <v>32</v>
      </c>
      <c r="F289" s="18">
        <v>2</v>
      </c>
      <c r="G289" s="18">
        <v>5044</v>
      </c>
      <c r="H289" s="19">
        <v>1934</v>
      </c>
      <c r="I289" s="18" t="s">
        <v>24</v>
      </c>
      <c r="J289" s="19">
        <v>1</v>
      </c>
      <c r="K289" s="18"/>
      <c r="L289">
        <f t="shared" si="30"/>
        <v>10088</v>
      </c>
      <c r="O289" s="9">
        <v>2</v>
      </c>
    </row>
    <row r="290" spans="1:15" ht="78" customHeight="1" x14ac:dyDescent="0.2">
      <c r="A290" s="19">
        <f>A289+1</f>
        <v>197</v>
      </c>
      <c r="B290" s="18" t="s">
        <v>33</v>
      </c>
      <c r="C290" s="32" t="s">
        <v>121</v>
      </c>
      <c r="D290" s="18" t="s">
        <v>34</v>
      </c>
      <c r="E290" s="18" t="s">
        <v>35</v>
      </c>
      <c r="F290" s="18">
        <v>1</v>
      </c>
      <c r="G290" s="18">
        <v>4541</v>
      </c>
      <c r="H290" s="18">
        <v>1515</v>
      </c>
      <c r="I290" s="18" t="s">
        <v>36</v>
      </c>
      <c r="J290" s="19">
        <v>1</v>
      </c>
      <c r="K290" s="18"/>
      <c r="L290">
        <f t="shared" si="30"/>
        <v>4541</v>
      </c>
      <c r="O290" s="9"/>
    </row>
    <row r="291" spans="1:15" ht="77.25" customHeight="1" x14ac:dyDescent="0.2">
      <c r="A291" s="19">
        <f>A290+1</f>
        <v>198</v>
      </c>
      <c r="B291" s="18" t="s">
        <v>37</v>
      </c>
      <c r="C291" s="32" t="s">
        <v>121</v>
      </c>
      <c r="D291" s="18" t="s">
        <v>34</v>
      </c>
      <c r="E291" s="18" t="s">
        <v>38</v>
      </c>
      <c r="F291" s="18">
        <v>5</v>
      </c>
      <c r="G291" s="18">
        <v>4205</v>
      </c>
      <c r="H291" s="18">
        <v>1515</v>
      </c>
      <c r="I291" s="18" t="s">
        <v>36</v>
      </c>
      <c r="J291" s="19">
        <v>1</v>
      </c>
      <c r="K291" s="18"/>
      <c r="L291">
        <f t="shared" si="30"/>
        <v>21025</v>
      </c>
      <c r="O291" s="9">
        <v>5</v>
      </c>
    </row>
    <row r="292" spans="1:15" ht="77.25" customHeight="1" x14ac:dyDescent="0.2">
      <c r="A292" s="19">
        <f>A291+1</f>
        <v>199</v>
      </c>
      <c r="B292" s="18" t="s">
        <v>39</v>
      </c>
      <c r="C292" s="32" t="s">
        <v>122</v>
      </c>
      <c r="D292" s="18" t="s">
        <v>40</v>
      </c>
      <c r="E292" s="18" t="s">
        <v>41</v>
      </c>
      <c r="F292" s="18">
        <v>4</v>
      </c>
      <c r="G292" s="18">
        <v>3196</v>
      </c>
      <c r="H292" s="18">
        <v>1011</v>
      </c>
      <c r="I292" s="18" t="s">
        <v>42</v>
      </c>
      <c r="J292" s="19">
        <v>1</v>
      </c>
      <c r="K292" s="18"/>
      <c r="L292">
        <f t="shared" si="30"/>
        <v>12784</v>
      </c>
      <c r="O292" s="9">
        <v>8</v>
      </c>
    </row>
    <row r="293" spans="1:15" ht="15.75" x14ac:dyDescent="0.2">
      <c r="A293" s="19"/>
      <c r="B293" s="21" t="s">
        <v>43</v>
      </c>
      <c r="C293" s="33"/>
      <c r="D293" s="17"/>
      <c r="E293" s="17"/>
      <c r="F293" s="17">
        <f>SUM(F288:F292)</f>
        <v>13</v>
      </c>
      <c r="G293" s="22">
        <f>SUM(L288:L292)</f>
        <v>53819</v>
      </c>
      <c r="H293" s="18"/>
      <c r="I293" s="18"/>
      <c r="J293" s="19"/>
      <c r="K293" s="18"/>
      <c r="L293">
        <f t="shared" si="30"/>
        <v>699647</v>
      </c>
      <c r="M293">
        <f>G293/F293</f>
        <v>4139.9230769230771</v>
      </c>
      <c r="O293" s="10">
        <f>SUM(O288:O292)</f>
        <v>16</v>
      </c>
    </row>
    <row r="294" spans="1:15" ht="15.75" x14ac:dyDescent="0.2">
      <c r="A294" s="142" t="s">
        <v>87</v>
      </c>
      <c r="B294" s="142"/>
      <c r="C294" s="142"/>
      <c r="D294" s="142"/>
      <c r="E294" s="142"/>
      <c r="F294" s="142"/>
      <c r="G294" s="142"/>
      <c r="H294" s="142"/>
      <c r="I294" s="142"/>
      <c r="J294" s="142"/>
      <c r="K294" s="142"/>
    </row>
    <row r="295" spans="1:15" ht="75.75" customHeight="1" x14ac:dyDescent="0.2">
      <c r="A295" s="19">
        <f>A292+1</f>
        <v>200</v>
      </c>
      <c r="B295" s="18" t="s">
        <v>30</v>
      </c>
      <c r="C295" s="32" t="s">
        <v>120</v>
      </c>
      <c r="D295" s="18" t="s">
        <v>22</v>
      </c>
      <c r="E295" s="18" t="s">
        <v>23</v>
      </c>
      <c r="F295" s="18">
        <v>1</v>
      </c>
      <c r="G295" s="18">
        <v>5381</v>
      </c>
      <c r="H295" s="19">
        <v>1934</v>
      </c>
      <c r="I295" s="18" t="s">
        <v>24</v>
      </c>
      <c r="J295" s="19">
        <v>1</v>
      </c>
      <c r="K295" s="18"/>
      <c r="L295">
        <f t="shared" ref="L295:L301" si="31">F295*G295</f>
        <v>5381</v>
      </c>
      <c r="O295" s="9">
        <v>1</v>
      </c>
    </row>
    <row r="296" spans="1:15" ht="75.75" customHeight="1" x14ac:dyDescent="0.2">
      <c r="A296" s="19">
        <f>A295+1</f>
        <v>201</v>
      </c>
      <c r="B296" s="18" t="s">
        <v>31</v>
      </c>
      <c r="C296" s="32" t="s">
        <v>120</v>
      </c>
      <c r="D296" s="18" t="s">
        <v>22</v>
      </c>
      <c r="E296" s="18" t="s">
        <v>32</v>
      </c>
      <c r="F296" s="18">
        <v>2</v>
      </c>
      <c r="G296" s="18">
        <v>5044</v>
      </c>
      <c r="H296" s="19">
        <v>1934</v>
      </c>
      <c r="I296" s="18" t="s">
        <v>24</v>
      </c>
      <c r="J296" s="19">
        <v>1</v>
      </c>
      <c r="K296" s="18"/>
      <c r="L296">
        <f t="shared" si="31"/>
        <v>10088</v>
      </c>
      <c r="O296" s="9">
        <v>2</v>
      </c>
    </row>
    <row r="297" spans="1:15" ht="75.75" customHeight="1" x14ac:dyDescent="0.2">
      <c r="A297" s="19">
        <f>A296+1</f>
        <v>202</v>
      </c>
      <c r="B297" s="18" t="s">
        <v>33</v>
      </c>
      <c r="C297" s="32" t="s">
        <v>121</v>
      </c>
      <c r="D297" s="18" t="s">
        <v>34</v>
      </c>
      <c r="E297" s="18" t="s">
        <v>35</v>
      </c>
      <c r="F297" s="18">
        <v>4</v>
      </c>
      <c r="G297" s="18">
        <v>4541</v>
      </c>
      <c r="H297" s="18">
        <v>1515</v>
      </c>
      <c r="I297" s="18" t="s">
        <v>36</v>
      </c>
      <c r="J297" s="19">
        <v>1</v>
      </c>
      <c r="K297" s="18"/>
      <c r="L297">
        <f t="shared" si="31"/>
        <v>18164</v>
      </c>
      <c r="O297" s="9">
        <v>1</v>
      </c>
    </row>
    <row r="298" spans="1:15" ht="75.75" customHeight="1" x14ac:dyDescent="0.2">
      <c r="A298" s="19">
        <f>A297+1</f>
        <v>203</v>
      </c>
      <c r="B298" s="18" t="s">
        <v>37</v>
      </c>
      <c r="C298" s="32" t="s">
        <v>121</v>
      </c>
      <c r="D298" s="18" t="s">
        <v>34</v>
      </c>
      <c r="E298" s="18" t="s">
        <v>38</v>
      </c>
      <c r="F298" s="18">
        <v>3</v>
      </c>
      <c r="G298" s="18">
        <v>4205</v>
      </c>
      <c r="H298" s="18">
        <v>1515</v>
      </c>
      <c r="I298" s="18" t="s">
        <v>36</v>
      </c>
      <c r="J298" s="19">
        <v>1</v>
      </c>
      <c r="K298" s="18"/>
      <c r="L298">
        <f t="shared" si="31"/>
        <v>12615</v>
      </c>
      <c r="O298" s="9">
        <v>5</v>
      </c>
    </row>
    <row r="299" spans="1:15" ht="75.75" customHeight="1" x14ac:dyDescent="0.2">
      <c r="A299" s="19">
        <f>A298+1</f>
        <v>204</v>
      </c>
      <c r="B299" s="18" t="s">
        <v>55</v>
      </c>
      <c r="C299" s="32" t="s">
        <v>121</v>
      </c>
      <c r="D299" s="18" t="s">
        <v>56</v>
      </c>
      <c r="E299" s="18" t="s">
        <v>57</v>
      </c>
      <c r="F299" s="18">
        <v>1</v>
      </c>
      <c r="G299" s="18">
        <v>3868</v>
      </c>
      <c r="H299" s="18">
        <v>1515</v>
      </c>
      <c r="I299" s="18" t="s">
        <v>36</v>
      </c>
      <c r="J299" s="19">
        <v>1</v>
      </c>
      <c r="K299" s="18"/>
      <c r="L299">
        <f t="shared" si="31"/>
        <v>3868</v>
      </c>
      <c r="O299" s="9">
        <v>1</v>
      </c>
    </row>
    <row r="300" spans="1:15" ht="75.75" customHeight="1" x14ac:dyDescent="0.2">
      <c r="A300" s="19">
        <f>A299+1</f>
        <v>205</v>
      </c>
      <c r="B300" s="18" t="s">
        <v>39</v>
      </c>
      <c r="C300" s="32" t="s">
        <v>122</v>
      </c>
      <c r="D300" s="18" t="s">
        <v>40</v>
      </c>
      <c r="E300" s="18" t="s">
        <v>41</v>
      </c>
      <c r="F300" s="18">
        <v>4</v>
      </c>
      <c r="G300" s="18">
        <v>3196</v>
      </c>
      <c r="H300" s="18">
        <v>1011</v>
      </c>
      <c r="I300" s="18" t="s">
        <v>42</v>
      </c>
      <c r="J300" s="19">
        <v>1</v>
      </c>
      <c r="K300" s="18"/>
      <c r="L300">
        <f t="shared" si="31"/>
        <v>12784</v>
      </c>
      <c r="O300" s="9">
        <v>8</v>
      </c>
    </row>
    <row r="301" spans="1:15" ht="15.75" x14ac:dyDescent="0.2">
      <c r="A301" s="19"/>
      <c r="B301" s="21" t="s">
        <v>43</v>
      </c>
      <c r="C301" s="33"/>
      <c r="D301" s="17"/>
      <c r="E301" s="17"/>
      <c r="F301" s="17">
        <f>SUM(F295:F300)</f>
        <v>15</v>
      </c>
      <c r="G301" s="22">
        <f>SUM(L295:L300)</f>
        <v>62900</v>
      </c>
      <c r="H301" s="18"/>
      <c r="I301" s="18"/>
      <c r="J301" s="19"/>
      <c r="K301" s="18"/>
      <c r="L301">
        <f t="shared" si="31"/>
        <v>943500</v>
      </c>
      <c r="M301">
        <f>G301/F301</f>
        <v>4193.333333333333</v>
      </c>
      <c r="O301" s="10">
        <f>SUM(O295:O300)</f>
        <v>18</v>
      </c>
    </row>
    <row r="302" spans="1:15" ht="15.75" x14ac:dyDescent="0.2">
      <c r="A302" s="142" t="s">
        <v>88</v>
      </c>
      <c r="B302" s="142"/>
      <c r="C302" s="142"/>
      <c r="D302" s="142"/>
      <c r="E302" s="142"/>
      <c r="F302" s="142"/>
      <c r="G302" s="142"/>
      <c r="H302" s="142"/>
      <c r="I302" s="142"/>
      <c r="J302" s="142"/>
      <c r="K302" s="142"/>
    </row>
    <row r="303" spans="1:15" ht="78.75" x14ac:dyDescent="0.2">
      <c r="A303" s="19">
        <f>A300+1</f>
        <v>206</v>
      </c>
      <c r="B303" s="18" t="s">
        <v>30</v>
      </c>
      <c r="C303" s="32" t="s">
        <v>120</v>
      </c>
      <c r="D303" s="18" t="s">
        <v>22</v>
      </c>
      <c r="E303" s="18" t="s">
        <v>23</v>
      </c>
      <c r="F303" s="18">
        <v>1</v>
      </c>
      <c r="G303" s="18">
        <v>5381</v>
      </c>
      <c r="H303" s="19">
        <v>1934</v>
      </c>
      <c r="I303" s="18" t="s">
        <v>24</v>
      </c>
      <c r="J303" s="19">
        <v>1</v>
      </c>
      <c r="K303" s="18"/>
      <c r="L303">
        <f t="shared" ref="L303:L308" si="32">F303*G303</f>
        <v>5381</v>
      </c>
      <c r="O303" s="9">
        <v>1</v>
      </c>
    </row>
    <row r="304" spans="1:15" ht="78.75" x14ac:dyDescent="0.2">
      <c r="A304" s="19">
        <f>A303+1</f>
        <v>207</v>
      </c>
      <c r="B304" s="18" t="s">
        <v>31</v>
      </c>
      <c r="C304" s="32" t="s">
        <v>120</v>
      </c>
      <c r="D304" s="18" t="s">
        <v>22</v>
      </c>
      <c r="E304" s="18" t="s">
        <v>32</v>
      </c>
      <c r="F304" s="18">
        <v>1</v>
      </c>
      <c r="G304" s="18">
        <v>5044</v>
      </c>
      <c r="H304" s="19">
        <v>1934</v>
      </c>
      <c r="I304" s="18" t="s">
        <v>24</v>
      </c>
      <c r="J304" s="19">
        <v>1</v>
      </c>
      <c r="K304" s="18"/>
      <c r="L304">
        <f t="shared" si="32"/>
        <v>5044</v>
      </c>
      <c r="O304" s="9">
        <v>1</v>
      </c>
    </row>
    <row r="305" spans="1:15" ht="78.75" x14ac:dyDescent="0.2">
      <c r="A305" s="19">
        <f>A304+1</f>
        <v>208</v>
      </c>
      <c r="B305" s="18" t="s">
        <v>33</v>
      </c>
      <c r="C305" s="32" t="s">
        <v>121</v>
      </c>
      <c r="D305" s="18" t="s">
        <v>34</v>
      </c>
      <c r="E305" s="18" t="s">
        <v>35</v>
      </c>
      <c r="F305" s="18">
        <v>1</v>
      </c>
      <c r="G305" s="18">
        <v>4541</v>
      </c>
      <c r="H305" s="18">
        <v>1515</v>
      </c>
      <c r="I305" s="18" t="s">
        <v>36</v>
      </c>
      <c r="J305" s="19">
        <v>1</v>
      </c>
      <c r="K305" s="18"/>
      <c r="L305">
        <f t="shared" si="32"/>
        <v>4541</v>
      </c>
      <c r="O305" s="9">
        <v>1</v>
      </c>
    </row>
    <row r="306" spans="1:15" ht="78.75" x14ac:dyDescent="0.2">
      <c r="A306" s="19">
        <f>A305+1</f>
        <v>209</v>
      </c>
      <c r="B306" s="18" t="s">
        <v>37</v>
      </c>
      <c r="C306" s="32" t="s">
        <v>121</v>
      </c>
      <c r="D306" s="18" t="s">
        <v>34</v>
      </c>
      <c r="E306" s="18" t="s">
        <v>38</v>
      </c>
      <c r="F306" s="18">
        <v>3</v>
      </c>
      <c r="G306" s="18">
        <v>4205</v>
      </c>
      <c r="H306" s="18">
        <v>1515</v>
      </c>
      <c r="I306" s="18" t="s">
        <v>36</v>
      </c>
      <c r="J306" s="19">
        <v>1</v>
      </c>
      <c r="K306" s="18"/>
      <c r="L306">
        <f t="shared" si="32"/>
        <v>12615</v>
      </c>
      <c r="O306" s="9">
        <v>2</v>
      </c>
    </row>
    <row r="307" spans="1:15" ht="78.75" x14ac:dyDescent="0.2">
      <c r="A307" s="19">
        <f>A306+1</f>
        <v>210</v>
      </c>
      <c r="B307" s="18" t="s">
        <v>39</v>
      </c>
      <c r="C307" s="32" t="s">
        <v>122</v>
      </c>
      <c r="D307" s="18" t="s">
        <v>40</v>
      </c>
      <c r="E307" s="18" t="s">
        <v>41</v>
      </c>
      <c r="F307" s="18">
        <v>1</v>
      </c>
      <c r="G307" s="18">
        <v>3196</v>
      </c>
      <c r="H307" s="18">
        <v>1011</v>
      </c>
      <c r="I307" s="18" t="s">
        <v>42</v>
      </c>
      <c r="J307" s="19">
        <v>1</v>
      </c>
      <c r="K307" s="18"/>
      <c r="L307">
        <f t="shared" si="32"/>
        <v>3196</v>
      </c>
      <c r="O307" s="9">
        <v>5</v>
      </c>
    </row>
    <row r="308" spans="1:15" ht="15.75" x14ac:dyDescent="0.2">
      <c r="A308" s="19"/>
      <c r="B308" s="21" t="s">
        <v>43</v>
      </c>
      <c r="C308" s="33"/>
      <c r="D308" s="17"/>
      <c r="E308" s="17"/>
      <c r="F308" s="17">
        <f>SUM(F303:F307)</f>
        <v>7</v>
      </c>
      <c r="G308" s="22">
        <f>SUM(L303:L307)</f>
        <v>30777</v>
      </c>
      <c r="H308" s="18"/>
      <c r="I308" s="18"/>
      <c r="J308" s="19"/>
      <c r="K308" s="18"/>
      <c r="L308">
        <f t="shared" si="32"/>
        <v>215439</v>
      </c>
      <c r="M308">
        <f>G308/F308</f>
        <v>4396.7142857142853</v>
      </c>
      <c r="O308" s="10">
        <f>SUM(O303:O307)</f>
        <v>10</v>
      </c>
    </row>
    <row r="309" spans="1:15" ht="15.75" x14ac:dyDescent="0.2">
      <c r="A309" s="142" t="s">
        <v>89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</row>
    <row r="310" spans="1:15" ht="78.75" x14ac:dyDescent="0.2">
      <c r="A310" s="19">
        <f>A307+1</f>
        <v>211</v>
      </c>
      <c r="B310" s="18" t="s">
        <v>30</v>
      </c>
      <c r="C310" s="32" t="s">
        <v>120</v>
      </c>
      <c r="D310" s="18" t="s">
        <v>22</v>
      </c>
      <c r="E310" s="18" t="s">
        <v>23</v>
      </c>
      <c r="F310" s="18">
        <v>1</v>
      </c>
      <c r="G310" s="18">
        <v>5381</v>
      </c>
      <c r="H310" s="19">
        <v>1934</v>
      </c>
      <c r="I310" s="18" t="s">
        <v>24</v>
      </c>
      <c r="J310" s="19">
        <v>1</v>
      </c>
      <c r="K310" s="18"/>
      <c r="L310">
        <f t="shared" ref="L310:L316" si="33">F310*G310</f>
        <v>5381</v>
      </c>
      <c r="O310" s="9">
        <v>1</v>
      </c>
    </row>
    <row r="311" spans="1:15" ht="78.75" x14ac:dyDescent="0.2">
      <c r="A311" s="19">
        <f>A310+1</f>
        <v>212</v>
      </c>
      <c r="B311" s="18" t="s">
        <v>31</v>
      </c>
      <c r="C311" s="32" t="s">
        <v>120</v>
      </c>
      <c r="D311" s="18" t="s">
        <v>22</v>
      </c>
      <c r="E311" s="18" t="s">
        <v>32</v>
      </c>
      <c r="F311" s="18">
        <v>2</v>
      </c>
      <c r="G311" s="18">
        <v>5044</v>
      </c>
      <c r="H311" s="19">
        <v>1934</v>
      </c>
      <c r="I311" s="18" t="s">
        <v>24</v>
      </c>
      <c r="J311" s="19">
        <v>1</v>
      </c>
      <c r="K311" s="18"/>
      <c r="L311">
        <f t="shared" si="33"/>
        <v>10088</v>
      </c>
      <c r="O311" s="9">
        <v>2</v>
      </c>
    </row>
    <row r="312" spans="1:15" ht="78.75" x14ac:dyDescent="0.2">
      <c r="A312" s="19">
        <f>A311+1</f>
        <v>213</v>
      </c>
      <c r="B312" s="18" t="s">
        <v>33</v>
      </c>
      <c r="C312" s="32" t="s">
        <v>121</v>
      </c>
      <c r="D312" s="18" t="s">
        <v>34</v>
      </c>
      <c r="E312" s="18" t="s">
        <v>35</v>
      </c>
      <c r="F312" s="18">
        <v>1</v>
      </c>
      <c r="G312" s="18">
        <v>4541</v>
      </c>
      <c r="H312" s="18">
        <v>1515</v>
      </c>
      <c r="I312" s="18" t="s">
        <v>36</v>
      </c>
      <c r="J312" s="19">
        <v>1</v>
      </c>
      <c r="K312" s="18"/>
      <c r="L312">
        <f t="shared" si="33"/>
        <v>4541</v>
      </c>
      <c r="O312" s="9"/>
    </row>
    <row r="313" spans="1:15" ht="78.75" x14ac:dyDescent="0.2">
      <c r="A313" s="19">
        <f>A312+1</f>
        <v>214</v>
      </c>
      <c r="B313" s="18" t="s">
        <v>37</v>
      </c>
      <c r="C313" s="32" t="s">
        <v>121</v>
      </c>
      <c r="D313" s="18" t="s">
        <v>34</v>
      </c>
      <c r="E313" s="18" t="s">
        <v>38</v>
      </c>
      <c r="F313" s="18">
        <v>5</v>
      </c>
      <c r="G313" s="18">
        <v>4205</v>
      </c>
      <c r="H313" s="18">
        <v>1515</v>
      </c>
      <c r="I313" s="18" t="s">
        <v>36</v>
      </c>
      <c r="J313" s="19">
        <v>1</v>
      </c>
      <c r="K313" s="18"/>
      <c r="L313">
        <f t="shared" si="33"/>
        <v>21025</v>
      </c>
      <c r="O313" s="9">
        <v>6</v>
      </c>
    </row>
    <row r="314" spans="1:15" ht="78.75" x14ac:dyDescent="0.2">
      <c r="A314" s="19">
        <f>A313+1</f>
        <v>215</v>
      </c>
      <c r="B314" s="18" t="s">
        <v>55</v>
      </c>
      <c r="C314" s="32" t="s">
        <v>121</v>
      </c>
      <c r="D314" s="18" t="s">
        <v>56</v>
      </c>
      <c r="E314" s="18" t="s">
        <v>57</v>
      </c>
      <c r="F314" s="18">
        <v>1</v>
      </c>
      <c r="G314" s="18">
        <v>3868</v>
      </c>
      <c r="H314" s="18">
        <v>1515</v>
      </c>
      <c r="I314" s="18" t="s">
        <v>36</v>
      </c>
      <c r="J314" s="19">
        <v>1</v>
      </c>
      <c r="K314" s="18"/>
      <c r="L314">
        <f t="shared" si="33"/>
        <v>3868</v>
      </c>
      <c r="O314" s="9">
        <v>1</v>
      </c>
    </row>
    <row r="315" spans="1:15" ht="78.75" x14ac:dyDescent="0.2">
      <c r="A315" s="19">
        <f>A314+1</f>
        <v>216</v>
      </c>
      <c r="B315" s="18" t="s">
        <v>39</v>
      </c>
      <c r="C315" s="32" t="s">
        <v>122</v>
      </c>
      <c r="D315" s="18" t="s">
        <v>40</v>
      </c>
      <c r="E315" s="18" t="s">
        <v>41</v>
      </c>
      <c r="F315" s="18">
        <v>4</v>
      </c>
      <c r="G315" s="18">
        <v>3196</v>
      </c>
      <c r="H315" s="18">
        <v>1011</v>
      </c>
      <c r="I315" s="18" t="s">
        <v>42</v>
      </c>
      <c r="J315" s="19">
        <v>1</v>
      </c>
      <c r="K315" s="18"/>
      <c r="L315">
        <f t="shared" si="33"/>
        <v>12784</v>
      </c>
      <c r="O315" s="9">
        <v>9</v>
      </c>
    </row>
    <row r="316" spans="1:15" ht="15.75" x14ac:dyDescent="0.2">
      <c r="A316" s="19"/>
      <c r="B316" s="21" t="s">
        <v>43</v>
      </c>
      <c r="C316" s="33"/>
      <c r="D316" s="17"/>
      <c r="E316" s="17"/>
      <c r="F316" s="17">
        <f>SUM(F310:F315)</f>
        <v>14</v>
      </c>
      <c r="G316" s="22">
        <f>SUM(L310:L315)</f>
        <v>57687</v>
      </c>
      <c r="H316" s="18"/>
      <c r="I316" s="18"/>
      <c r="J316" s="19"/>
      <c r="K316" s="18"/>
      <c r="L316">
        <f t="shared" si="33"/>
        <v>807618</v>
      </c>
      <c r="M316">
        <f>G316/F316</f>
        <v>4120.5</v>
      </c>
      <c r="O316" s="10">
        <f>SUM(O310:O315)</f>
        <v>19</v>
      </c>
    </row>
    <row r="317" spans="1:15" ht="15.75" x14ac:dyDescent="0.2">
      <c r="A317" s="142" t="s">
        <v>90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</row>
    <row r="318" spans="1:15" ht="78.75" x14ac:dyDescent="0.2">
      <c r="A318" s="19">
        <f>A315+1</f>
        <v>217</v>
      </c>
      <c r="B318" s="18" t="s">
        <v>30</v>
      </c>
      <c r="C318" s="32" t="s">
        <v>120</v>
      </c>
      <c r="D318" s="18" t="s">
        <v>22</v>
      </c>
      <c r="E318" s="18" t="s">
        <v>23</v>
      </c>
      <c r="F318" s="18">
        <v>1</v>
      </c>
      <c r="G318" s="18">
        <v>5381</v>
      </c>
      <c r="H318" s="19">
        <v>1934</v>
      </c>
      <c r="I318" s="18" t="s">
        <v>24</v>
      </c>
      <c r="J318" s="19">
        <v>1</v>
      </c>
      <c r="K318" s="18"/>
      <c r="L318">
        <f>F318*G318</f>
        <v>5381</v>
      </c>
      <c r="O318" s="9">
        <v>1</v>
      </c>
    </row>
    <row r="319" spans="1:15" ht="78.75" x14ac:dyDescent="0.2">
      <c r="A319" s="19">
        <f>A318+1</f>
        <v>218</v>
      </c>
      <c r="B319" s="18" t="s">
        <v>31</v>
      </c>
      <c r="C319" s="32" t="s">
        <v>120</v>
      </c>
      <c r="D319" s="18" t="s">
        <v>22</v>
      </c>
      <c r="E319" s="18" t="s">
        <v>32</v>
      </c>
      <c r="F319" s="18">
        <v>1</v>
      </c>
      <c r="G319" s="18">
        <v>5044</v>
      </c>
      <c r="H319" s="19">
        <v>1934</v>
      </c>
      <c r="I319" s="18" t="s">
        <v>24</v>
      </c>
      <c r="J319" s="19">
        <v>1</v>
      </c>
      <c r="K319" s="18"/>
      <c r="L319">
        <f>F319*G319</f>
        <v>5044</v>
      </c>
      <c r="O319" s="9">
        <v>1</v>
      </c>
    </row>
    <row r="320" spans="1:15" ht="78.75" x14ac:dyDescent="0.2">
      <c r="A320" s="19">
        <f>A319+1</f>
        <v>219</v>
      </c>
      <c r="B320" s="18" t="s">
        <v>37</v>
      </c>
      <c r="C320" s="32" t="s">
        <v>121</v>
      </c>
      <c r="D320" s="18" t="s">
        <v>34</v>
      </c>
      <c r="E320" s="18" t="s">
        <v>38</v>
      </c>
      <c r="F320" s="18">
        <v>1</v>
      </c>
      <c r="G320" s="18">
        <v>4205</v>
      </c>
      <c r="H320" s="18">
        <v>1515</v>
      </c>
      <c r="I320" s="18" t="s">
        <v>36</v>
      </c>
      <c r="J320" s="19">
        <v>1</v>
      </c>
      <c r="K320" s="18"/>
      <c r="L320">
        <f>F320*G320</f>
        <v>4205</v>
      </c>
      <c r="O320" s="9">
        <v>2</v>
      </c>
    </row>
    <row r="321" spans="1:15" ht="78.75" x14ac:dyDescent="0.2">
      <c r="A321" s="19">
        <f>A320+1</f>
        <v>220</v>
      </c>
      <c r="B321" s="18" t="s">
        <v>39</v>
      </c>
      <c r="C321" s="32" t="s">
        <v>122</v>
      </c>
      <c r="D321" s="18" t="s">
        <v>40</v>
      </c>
      <c r="E321" s="18" t="s">
        <v>41</v>
      </c>
      <c r="F321" s="18">
        <v>3</v>
      </c>
      <c r="G321" s="18">
        <v>3196</v>
      </c>
      <c r="H321" s="18">
        <v>1011</v>
      </c>
      <c r="I321" s="18" t="s">
        <v>42</v>
      </c>
      <c r="J321" s="19">
        <v>1</v>
      </c>
      <c r="K321" s="18"/>
      <c r="L321">
        <f>F321*G321</f>
        <v>9588</v>
      </c>
      <c r="O321" s="9">
        <v>4</v>
      </c>
    </row>
    <row r="322" spans="1:15" ht="15.75" x14ac:dyDescent="0.2">
      <c r="A322" s="19"/>
      <c r="B322" s="21" t="s">
        <v>43</v>
      </c>
      <c r="C322" s="33"/>
      <c r="D322" s="17"/>
      <c r="E322" s="17"/>
      <c r="F322" s="17">
        <f>SUM(F318:F321)</f>
        <v>6</v>
      </c>
      <c r="G322" s="22">
        <f>SUM(L318:L321)</f>
        <v>24218</v>
      </c>
      <c r="H322" s="18"/>
      <c r="I322" s="18"/>
      <c r="J322" s="19"/>
      <c r="K322" s="18"/>
      <c r="L322">
        <f>F322*G322</f>
        <v>145308</v>
      </c>
      <c r="M322">
        <f>G322/F322</f>
        <v>4036.3333333333335</v>
      </c>
      <c r="O322" s="10">
        <f>SUM(O318:O321)</f>
        <v>8</v>
      </c>
    </row>
    <row r="323" spans="1:15" ht="15.75" x14ac:dyDescent="0.2">
      <c r="A323" s="142" t="s">
        <v>91</v>
      </c>
      <c r="B323" s="142"/>
      <c r="C323" s="142"/>
      <c r="D323" s="142"/>
      <c r="E323" s="142"/>
      <c r="F323" s="142"/>
      <c r="G323" s="142"/>
      <c r="H323" s="142"/>
      <c r="I323" s="142"/>
      <c r="J323" s="142"/>
      <c r="K323" s="142"/>
    </row>
    <row r="324" spans="1:15" ht="78.75" x14ac:dyDescent="0.2">
      <c r="A324" s="19">
        <f>A321+1</f>
        <v>221</v>
      </c>
      <c r="B324" s="18" t="s">
        <v>30</v>
      </c>
      <c r="C324" s="32" t="s">
        <v>120</v>
      </c>
      <c r="D324" s="18" t="s">
        <v>22</v>
      </c>
      <c r="E324" s="18" t="s">
        <v>23</v>
      </c>
      <c r="F324" s="18">
        <v>1</v>
      </c>
      <c r="G324" s="18">
        <v>5381</v>
      </c>
      <c r="H324" s="19">
        <v>1934</v>
      </c>
      <c r="I324" s="18" t="s">
        <v>24</v>
      </c>
      <c r="J324" s="19">
        <v>1</v>
      </c>
      <c r="K324" s="18"/>
      <c r="L324">
        <f t="shared" ref="L324:L330" si="34">F324*G324</f>
        <v>5381</v>
      </c>
      <c r="O324" s="9">
        <v>1</v>
      </c>
    </row>
    <row r="325" spans="1:15" ht="78.75" x14ac:dyDescent="0.2">
      <c r="A325" s="19">
        <f>A324+1</f>
        <v>222</v>
      </c>
      <c r="B325" s="18" t="s">
        <v>31</v>
      </c>
      <c r="C325" s="32" t="s">
        <v>120</v>
      </c>
      <c r="D325" s="18" t="s">
        <v>22</v>
      </c>
      <c r="E325" s="18" t="s">
        <v>32</v>
      </c>
      <c r="F325" s="18">
        <v>1</v>
      </c>
      <c r="G325" s="18">
        <v>5044</v>
      </c>
      <c r="H325" s="19">
        <v>1934</v>
      </c>
      <c r="I325" s="18" t="s">
        <v>24</v>
      </c>
      <c r="J325" s="19">
        <v>1</v>
      </c>
      <c r="K325" s="18"/>
      <c r="L325">
        <f t="shared" si="34"/>
        <v>5044</v>
      </c>
      <c r="O325" s="9">
        <v>1</v>
      </c>
    </row>
    <row r="326" spans="1:15" ht="78.75" x14ac:dyDescent="0.2">
      <c r="A326" s="19">
        <f>A325+1</f>
        <v>223</v>
      </c>
      <c r="B326" s="18" t="s">
        <v>33</v>
      </c>
      <c r="C326" s="32" t="s">
        <v>121</v>
      </c>
      <c r="D326" s="18" t="s">
        <v>34</v>
      </c>
      <c r="E326" s="18" t="s">
        <v>35</v>
      </c>
      <c r="F326" s="18">
        <v>1</v>
      </c>
      <c r="G326" s="18">
        <v>4541</v>
      </c>
      <c r="H326" s="18">
        <v>1515</v>
      </c>
      <c r="I326" s="18" t="s">
        <v>36</v>
      </c>
      <c r="J326" s="19">
        <v>1</v>
      </c>
      <c r="K326" s="18"/>
      <c r="L326">
        <f t="shared" si="34"/>
        <v>4541</v>
      </c>
      <c r="O326" s="9">
        <v>1</v>
      </c>
    </row>
    <row r="327" spans="1:15" ht="78.75" x14ac:dyDescent="0.2">
      <c r="A327" s="19">
        <f>A326+1</f>
        <v>224</v>
      </c>
      <c r="B327" s="18" t="s">
        <v>37</v>
      </c>
      <c r="C327" s="32" t="s">
        <v>121</v>
      </c>
      <c r="D327" s="18" t="s">
        <v>34</v>
      </c>
      <c r="E327" s="18" t="s">
        <v>38</v>
      </c>
      <c r="F327" s="18">
        <v>3</v>
      </c>
      <c r="G327" s="18">
        <v>4205</v>
      </c>
      <c r="H327" s="18">
        <v>1515</v>
      </c>
      <c r="I327" s="18" t="s">
        <v>36</v>
      </c>
      <c r="J327" s="19">
        <v>1</v>
      </c>
      <c r="K327" s="18"/>
      <c r="L327">
        <f t="shared" si="34"/>
        <v>12615</v>
      </c>
      <c r="O327" s="9">
        <v>2</v>
      </c>
    </row>
    <row r="328" spans="1:15" ht="78" customHeight="1" x14ac:dyDescent="0.2">
      <c r="A328" s="19">
        <f>A327+1</f>
        <v>225</v>
      </c>
      <c r="B328" s="18" t="s">
        <v>55</v>
      </c>
      <c r="C328" s="32" t="s">
        <v>121</v>
      </c>
      <c r="D328" s="18" t="s">
        <v>56</v>
      </c>
      <c r="E328" s="18" t="s">
        <v>57</v>
      </c>
      <c r="F328" s="18">
        <v>1</v>
      </c>
      <c r="G328" s="18">
        <v>3868</v>
      </c>
      <c r="H328" s="18">
        <v>1515</v>
      </c>
      <c r="I328" s="18" t="s">
        <v>36</v>
      </c>
      <c r="J328" s="19">
        <v>1</v>
      </c>
      <c r="K328" s="18"/>
      <c r="L328">
        <f t="shared" si="34"/>
        <v>3868</v>
      </c>
      <c r="O328" s="9">
        <v>1</v>
      </c>
    </row>
    <row r="329" spans="1:15" ht="78" customHeight="1" x14ac:dyDescent="0.2">
      <c r="A329" s="19">
        <f>A328+1</f>
        <v>226</v>
      </c>
      <c r="B329" s="18" t="s">
        <v>39</v>
      </c>
      <c r="C329" s="32" t="s">
        <v>122</v>
      </c>
      <c r="D329" s="18" t="s">
        <v>40</v>
      </c>
      <c r="E329" s="18" t="s">
        <v>41</v>
      </c>
      <c r="F329" s="18">
        <v>1</v>
      </c>
      <c r="G329" s="18">
        <v>3196</v>
      </c>
      <c r="H329" s="18">
        <v>1011</v>
      </c>
      <c r="I329" s="18" t="s">
        <v>42</v>
      </c>
      <c r="J329" s="19">
        <v>1</v>
      </c>
      <c r="K329" s="18"/>
      <c r="L329">
        <f t="shared" si="34"/>
        <v>3196</v>
      </c>
      <c r="O329" s="9">
        <v>5</v>
      </c>
    </row>
    <row r="330" spans="1:15" ht="15.75" x14ac:dyDescent="0.2">
      <c r="A330" s="19"/>
      <c r="B330" s="21" t="s">
        <v>43</v>
      </c>
      <c r="C330" s="33"/>
      <c r="D330" s="17"/>
      <c r="E330" s="17"/>
      <c r="F330" s="17">
        <f>SUM(F324:F329)</f>
        <v>8</v>
      </c>
      <c r="G330" s="22">
        <f>SUM(L324:L329)</f>
        <v>34645</v>
      </c>
      <c r="H330" s="18"/>
      <c r="I330" s="18"/>
      <c r="J330" s="19"/>
      <c r="K330" s="18"/>
      <c r="L330">
        <f t="shared" si="34"/>
        <v>277160</v>
      </c>
      <c r="M330">
        <f>G330/F330</f>
        <v>4330.625</v>
      </c>
      <c r="O330" s="10">
        <f>SUM(O324:O329)</f>
        <v>11</v>
      </c>
    </row>
    <row r="331" spans="1:15" ht="15.75" x14ac:dyDescent="0.2">
      <c r="A331" s="142" t="s">
        <v>92</v>
      </c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</row>
    <row r="332" spans="1:15" ht="77.25" customHeight="1" x14ac:dyDescent="0.2">
      <c r="A332" s="19">
        <f>A329+1</f>
        <v>227</v>
      </c>
      <c r="B332" s="18" t="s">
        <v>30</v>
      </c>
      <c r="C332" s="32" t="s">
        <v>120</v>
      </c>
      <c r="D332" s="18" t="s">
        <v>22</v>
      </c>
      <c r="E332" s="18" t="s">
        <v>23</v>
      </c>
      <c r="F332" s="18">
        <v>1</v>
      </c>
      <c r="G332" s="18">
        <v>5381</v>
      </c>
      <c r="H332" s="19">
        <v>1934</v>
      </c>
      <c r="I332" s="18" t="s">
        <v>24</v>
      </c>
      <c r="J332" s="19">
        <v>1</v>
      </c>
      <c r="K332" s="18"/>
      <c r="L332">
        <f>F332*G332</f>
        <v>5381</v>
      </c>
      <c r="O332" s="9">
        <v>1</v>
      </c>
    </row>
    <row r="333" spans="1:15" ht="77.25" customHeight="1" x14ac:dyDescent="0.2">
      <c r="A333" s="19">
        <f>A332+1</f>
        <v>228</v>
      </c>
      <c r="B333" s="18" t="s">
        <v>31</v>
      </c>
      <c r="C333" s="32" t="s">
        <v>120</v>
      </c>
      <c r="D333" s="18" t="s">
        <v>22</v>
      </c>
      <c r="E333" s="18" t="s">
        <v>32</v>
      </c>
      <c r="F333" s="18">
        <v>2</v>
      </c>
      <c r="G333" s="18">
        <v>5044</v>
      </c>
      <c r="H333" s="19">
        <v>1934</v>
      </c>
      <c r="I333" s="18" t="s">
        <v>24</v>
      </c>
      <c r="J333" s="19">
        <v>1</v>
      </c>
      <c r="K333" s="18"/>
      <c r="L333">
        <f>F333*G333</f>
        <v>10088</v>
      </c>
      <c r="O333" s="9">
        <v>2</v>
      </c>
    </row>
    <row r="334" spans="1:15" ht="77.25" customHeight="1" x14ac:dyDescent="0.2">
      <c r="A334" s="19">
        <f>A333+1</f>
        <v>229</v>
      </c>
      <c r="B334" s="18" t="s">
        <v>37</v>
      </c>
      <c r="C334" s="32" t="s">
        <v>121</v>
      </c>
      <c r="D334" s="18" t="s">
        <v>34</v>
      </c>
      <c r="E334" s="18" t="s">
        <v>38</v>
      </c>
      <c r="F334" s="18">
        <v>4</v>
      </c>
      <c r="G334" s="18">
        <v>4205</v>
      </c>
      <c r="H334" s="18">
        <v>1515</v>
      </c>
      <c r="I334" s="18" t="s">
        <v>36</v>
      </c>
      <c r="J334" s="19">
        <v>1</v>
      </c>
      <c r="K334" s="18"/>
      <c r="L334">
        <f>F334*G334</f>
        <v>16820</v>
      </c>
      <c r="O334" s="9">
        <v>4</v>
      </c>
    </row>
    <row r="335" spans="1:15" ht="77.25" customHeight="1" x14ac:dyDescent="0.2">
      <c r="A335" s="19">
        <f>A334+1</f>
        <v>230</v>
      </c>
      <c r="B335" s="18" t="s">
        <v>39</v>
      </c>
      <c r="C335" s="32" t="s">
        <v>122</v>
      </c>
      <c r="D335" s="18" t="s">
        <v>40</v>
      </c>
      <c r="E335" s="18" t="s">
        <v>41</v>
      </c>
      <c r="F335" s="18">
        <v>4</v>
      </c>
      <c r="G335" s="18">
        <v>3196</v>
      </c>
      <c r="H335" s="18">
        <v>1011</v>
      </c>
      <c r="I335" s="18" t="s">
        <v>42</v>
      </c>
      <c r="J335" s="19">
        <v>1</v>
      </c>
      <c r="K335" s="18"/>
      <c r="L335">
        <f>F335*G335</f>
        <v>12784</v>
      </c>
      <c r="O335" s="9">
        <v>7</v>
      </c>
    </row>
    <row r="336" spans="1:15" ht="15.75" x14ac:dyDescent="0.2">
      <c r="A336" s="19"/>
      <c r="B336" s="21" t="s">
        <v>43</v>
      </c>
      <c r="C336" s="33"/>
      <c r="D336" s="17"/>
      <c r="E336" s="17"/>
      <c r="F336" s="17">
        <f>SUM(F332:F335)</f>
        <v>11</v>
      </c>
      <c r="G336" s="22">
        <f>SUM(L332:L335)</f>
        <v>45073</v>
      </c>
      <c r="H336" s="18"/>
      <c r="I336" s="18"/>
      <c r="J336" s="19"/>
      <c r="K336" s="18"/>
      <c r="L336">
        <f>F336*G336</f>
        <v>495803</v>
      </c>
      <c r="M336">
        <f>G336/F336</f>
        <v>4097.545454545455</v>
      </c>
      <c r="O336" s="10">
        <f>SUM(O332:O335)</f>
        <v>14</v>
      </c>
    </row>
    <row r="337" spans="1:15" ht="15.75" x14ac:dyDescent="0.2">
      <c r="A337" s="142" t="s">
        <v>93</v>
      </c>
      <c r="B337" s="142"/>
      <c r="C337" s="142"/>
      <c r="D337" s="142"/>
      <c r="E337" s="142"/>
      <c r="F337" s="142"/>
      <c r="G337" s="142"/>
      <c r="H337" s="142"/>
      <c r="I337" s="142"/>
      <c r="J337" s="142"/>
      <c r="K337" s="142"/>
    </row>
    <row r="338" spans="1:15" ht="76.5" customHeight="1" x14ac:dyDescent="0.2">
      <c r="A338" s="19">
        <f>A335+1</f>
        <v>231</v>
      </c>
      <c r="B338" s="18" t="s">
        <v>30</v>
      </c>
      <c r="C338" s="32" t="s">
        <v>120</v>
      </c>
      <c r="D338" s="18" t="s">
        <v>22</v>
      </c>
      <c r="E338" s="18" t="s">
        <v>23</v>
      </c>
      <c r="F338" s="18">
        <v>1</v>
      </c>
      <c r="G338" s="18">
        <v>5381</v>
      </c>
      <c r="H338" s="19">
        <v>1934</v>
      </c>
      <c r="I338" s="18" t="s">
        <v>24</v>
      </c>
      <c r="J338" s="19">
        <v>1</v>
      </c>
      <c r="K338" s="18"/>
      <c r="L338">
        <f t="shared" ref="L338:L343" si="35">F338*G338</f>
        <v>5381</v>
      </c>
      <c r="O338" s="9">
        <v>1</v>
      </c>
    </row>
    <row r="339" spans="1:15" ht="76.5" customHeight="1" x14ac:dyDescent="0.2">
      <c r="A339" s="19">
        <f>A338+1</f>
        <v>232</v>
      </c>
      <c r="B339" s="18" t="s">
        <v>31</v>
      </c>
      <c r="C339" s="32" t="s">
        <v>120</v>
      </c>
      <c r="D339" s="18" t="s">
        <v>22</v>
      </c>
      <c r="E339" s="18" t="s">
        <v>32</v>
      </c>
      <c r="F339" s="18">
        <v>2</v>
      </c>
      <c r="G339" s="18">
        <v>5044</v>
      </c>
      <c r="H339" s="19">
        <v>1934</v>
      </c>
      <c r="I339" s="18" t="s">
        <v>24</v>
      </c>
      <c r="J339" s="19">
        <v>1</v>
      </c>
      <c r="K339" s="18"/>
      <c r="L339">
        <f t="shared" si="35"/>
        <v>10088</v>
      </c>
      <c r="O339" s="9">
        <v>2</v>
      </c>
    </row>
    <row r="340" spans="1:15" ht="76.5" customHeight="1" x14ac:dyDescent="0.2">
      <c r="A340" s="19">
        <f>A339+1</f>
        <v>233</v>
      </c>
      <c r="B340" s="18" t="s">
        <v>33</v>
      </c>
      <c r="C340" s="32" t="s">
        <v>121</v>
      </c>
      <c r="D340" s="18" t="s">
        <v>34</v>
      </c>
      <c r="E340" s="18" t="s">
        <v>35</v>
      </c>
      <c r="F340" s="18">
        <v>2</v>
      </c>
      <c r="G340" s="18">
        <v>4541</v>
      </c>
      <c r="H340" s="18">
        <v>1515</v>
      </c>
      <c r="I340" s="18" t="s">
        <v>36</v>
      </c>
      <c r="J340" s="19">
        <v>1</v>
      </c>
      <c r="K340" s="18"/>
      <c r="L340">
        <f t="shared" si="35"/>
        <v>9082</v>
      </c>
      <c r="O340" s="9">
        <v>2</v>
      </c>
    </row>
    <row r="341" spans="1:15" ht="76.5" customHeight="1" x14ac:dyDescent="0.2">
      <c r="A341" s="19">
        <f>A340+1</f>
        <v>234</v>
      </c>
      <c r="B341" s="18" t="s">
        <v>37</v>
      </c>
      <c r="C341" s="32" t="s">
        <v>121</v>
      </c>
      <c r="D341" s="18" t="s">
        <v>34</v>
      </c>
      <c r="E341" s="18" t="s">
        <v>38</v>
      </c>
      <c r="F341" s="18">
        <v>4</v>
      </c>
      <c r="G341" s="18">
        <v>4205</v>
      </c>
      <c r="H341" s="18">
        <v>1515</v>
      </c>
      <c r="I341" s="18" t="s">
        <v>36</v>
      </c>
      <c r="J341" s="19">
        <v>1</v>
      </c>
      <c r="K341" s="18"/>
      <c r="L341">
        <f t="shared" si="35"/>
        <v>16820</v>
      </c>
      <c r="O341" s="9">
        <v>4</v>
      </c>
    </row>
    <row r="342" spans="1:15" ht="76.5" customHeight="1" x14ac:dyDescent="0.2">
      <c r="A342" s="19">
        <f>A341+1</f>
        <v>235</v>
      </c>
      <c r="B342" s="18" t="s">
        <v>39</v>
      </c>
      <c r="C342" s="32" t="s">
        <v>122</v>
      </c>
      <c r="D342" s="18" t="s">
        <v>40</v>
      </c>
      <c r="E342" s="18" t="s">
        <v>41</v>
      </c>
      <c r="F342" s="18">
        <v>5</v>
      </c>
      <c r="G342" s="18">
        <v>3196</v>
      </c>
      <c r="H342" s="18">
        <v>1011</v>
      </c>
      <c r="I342" s="18" t="s">
        <v>42</v>
      </c>
      <c r="J342" s="19">
        <v>1</v>
      </c>
      <c r="K342" s="18"/>
      <c r="L342">
        <f t="shared" si="35"/>
        <v>15980</v>
      </c>
      <c r="O342" s="9">
        <v>9</v>
      </c>
    </row>
    <row r="343" spans="1:15" ht="15.75" x14ac:dyDescent="0.2">
      <c r="A343" s="19"/>
      <c r="B343" s="21" t="s">
        <v>43</v>
      </c>
      <c r="C343" s="33"/>
      <c r="D343" s="17"/>
      <c r="E343" s="17"/>
      <c r="F343" s="17">
        <f>SUM(F338:F342)</f>
        <v>14</v>
      </c>
      <c r="G343" s="22">
        <f>SUM(L338:L342)</f>
        <v>57351</v>
      </c>
      <c r="H343" s="18"/>
      <c r="I343" s="18"/>
      <c r="J343" s="19"/>
      <c r="K343" s="18"/>
      <c r="L343">
        <f t="shared" si="35"/>
        <v>802914</v>
      </c>
      <c r="M343">
        <f>G343/F343</f>
        <v>4096.5</v>
      </c>
      <c r="O343" s="10">
        <f>SUM(O338:O342)</f>
        <v>18</v>
      </c>
    </row>
    <row r="344" spans="1:15" ht="15.75" x14ac:dyDescent="0.2">
      <c r="A344" s="142" t="s">
        <v>94</v>
      </c>
      <c r="B344" s="142"/>
      <c r="C344" s="142"/>
      <c r="D344" s="142"/>
      <c r="E344" s="142"/>
      <c r="F344" s="142"/>
      <c r="G344" s="142"/>
      <c r="H344" s="142"/>
      <c r="I344" s="142"/>
      <c r="J344" s="142"/>
      <c r="K344" s="142"/>
    </row>
    <row r="345" spans="1:15" ht="78.75" x14ac:dyDescent="0.2">
      <c r="A345" s="19">
        <f>A342+1</f>
        <v>236</v>
      </c>
      <c r="B345" s="18" t="s">
        <v>30</v>
      </c>
      <c r="C345" s="32" t="s">
        <v>120</v>
      </c>
      <c r="D345" s="18" t="s">
        <v>22</v>
      </c>
      <c r="E345" s="18" t="s">
        <v>23</v>
      </c>
      <c r="F345" s="18">
        <v>1</v>
      </c>
      <c r="G345" s="18">
        <v>5381</v>
      </c>
      <c r="H345" s="19">
        <v>1934</v>
      </c>
      <c r="I345" s="18" t="s">
        <v>24</v>
      </c>
      <c r="J345" s="19">
        <v>1</v>
      </c>
      <c r="K345" s="18"/>
      <c r="L345">
        <f>F345*G345</f>
        <v>5381</v>
      </c>
    </row>
    <row r="346" spans="1:15" ht="78.75" x14ac:dyDescent="0.2">
      <c r="A346" s="19">
        <f>A345+1</f>
        <v>237</v>
      </c>
      <c r="B346" s="18" t="s">
        <v>31</v>
      </c>
      <c r="C346" s="32" t="s">
        <v>120</v>
      </c>
      <c r="D346" s="18" t="s">
        <v>22</v>
      </c>
      <c r="E346" s="18" t="s">
        <v>32</v>
      </c>
      <c r="F346" s="18">
        <v>1</v>
      </c>
      <c r="G346" s="18">
        <v>5044</v>
      </c>
      <c r="H346" s="19">
        <v>1934</v>
      </c>
      <c r="I346" s="18" t="s">
        <v>24</v>
      </c>
      <c r="J346" s="19">
        <v>1</v>
      </c>
      <c r="K346" s="18"/>
      <c r="L346">
        <f>F346*G346</f>
        <v>5044</v>
      </c>
    </row>
    <row r="347" spans="1:15" ht="78.75" x14ac:dyDescent="0.2">
      <c r="A347" s="19">
        <f>A346+1</f>
        <v>238</v>
      </c>
      <c r="B347" s="18" t="s">
        <v>37</v>
      </c>
      <c r="C347" s="32" t="s">
        <v>121</v>
      </c>
      <c r="D347" s="18" t="s">
        <v>34</v>
      </c>
      <c r="E347" s="18" t="s">
        <v>38</v>
      </c>
      <c r="F347" s="18">
        <v>2</v>
      </c>
      <c r="G347" s="18">
        <v>4205</v>
      </c>
      <c r="H347" s="18">
        <v>1515</v>
      </c>
      <c r="I347" s="18" t="s">
        <v>36</v>
      </c>
      <c r="J347" s="19">
        <v>1</v>
      </c>
      <c r="K347" s="18"/>
      <c r="L347">
        <f>F347*G347</f>
        <v>8410</v>
      </c>
    </row>
    <row r="348" spans="1:15" ht="78.75" x14ac:dyDescent="0.2">
      <c r="A348" s="19">
        <f>A347+1</f>
        <v>239</v>
      </c>
      <c r="B348" s="18" t="s">
        <v>39</v>
      </c>
      <c r="C348" s="32" t="s">
        <v>122</v>
      </c>
      <c r="D348" s="18" t="s">
        <v>40</v>
      </c>
      <c r="E348" s="18" t="s">
        <v>41</v>
      </c>
      <c r="F348" s="18">
        <v>2</v>
      </c>
      <c r="G348" s="18">
        <v>3196</v>
      </c>
      <c r="H348" s="18">
        <v>1011</v>
      </c>
      <c r="I348" s="18" t="s">
        <v>42</v>
      </c>
      <c r="J348" s="19">
        <v>1</v>
      </c>
      <c r="K348" s="18"/>
      <c r="L348">
        <f>F348*G348</f>
        <v>6392</v>
      </c>
    </row>
    <row r="349" spans="1:15" ht="15.75" x14ac:dyDescent="0.2">
      <c r="A349" s="19"/>
      <c r="B349" s="21" t="s">
        <v>43</v>
      </c>
      <c r="C349" s="33"/>
      <c r="D349" s="17"/>
      <c r="E349" s="17"/>
      <c r="F349" s="17">
        <f>SUM(F345:F348)</f>
        <v>6</v>
      </c>
      <c r="G349" s="22">
        <f>SUM(L345:L348)</f>
        <v>25227</v>
      </c>
      <c r="H349" s="18"/>
      <c r="I349" s="18"/>
      <c r="J349" s="19"/>
      <c r="K349" s="18"/>
      <c r="L349">
        <f>F349*G349</f>
        <v>151362</v>
      </c>
      <c r="M349">
        <f>G349/F349</f>
        <v>4204.5</v>
      </c>
    </row>
    <row r="350" spans="1:15" ht="15.75" x14ac:dyDescent="0.2">
      <c r="A350" s="142" t="s">
        <v>95</v>
      </c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</row>
    <row r="351" spans="1:15" ht="78.75" x14ac:dyDescent="0.2">
      <c r="A351" s="19">
        <f>A348+1</f>
        <v>240</v>
      </c>
      <c r="B351" s="18" t="s">
        <v>30</v>
      </c>
      <c r="C351" s="32" t="s">
        <v>120</v>
      </c>
      <c r="D351" s="18" t="s">
        <v>22</v>
      </c>
      <c r="E351" s="18" t="s">
        <v>23</v>
      </c>
      <c r="F351" s="18">
        <v>1</v>
      </c>
      <c r="G351" s="18">
        <v>5381</v>
      </c>
      <c r="H351" s="19">
        <v>1934</v>
      </c>
      <c r="I351" s="18" t="s">
        <v>24</v>
      </c>
      <c r="J351" s="19">
        <v>1</v>
      </c>
      <c r="K351" s="18"/>
      <c r="L351">
        <f t="shared" ref="L351:L356" si="36">F351*G351</f>
        <v>5381</v>
      </c>
      <c r="O351" s="9">
        <v>1</v>
      </c>
    </row>
    <row r="352" spans="1:15" ht="78.75" x14ac:dyDescent="0.2">
      <c r="A352" s="19">
        <f>A351+1</f>
        <v>241</v>
      </c>
      <c r="B352" s="18" t="s">
        <v>31</v>
      </c>
      <c r="C352" s="32" t="s">
        <v>120</v>
      </c>
      <c r="D352" s="18" t="s">
        <v>22</v>
      </c>
      <c r="E352" s="18" t="s">
        <v>32</v>
      </c>
      <c r="F352" s="18">
        <v>2</v>
      </c>
      <c r="G352" s="18">
        <v>5044</v>
      </c>
      <c r="H352" s="19">
        <v>1934</v>
      </c>
      <c r="I352" s="18" t="s">
        <v>24</v>
      </c>
      <c r="J352" s="19">
        <v>1</v>
      </c>
      <c r="K352" s="18"/>
      <c r="L352">
        <f t="shared" si="36"/>
        <v>10088</v>
      </c>
      <c r="O352" s="9">
        <v>2</v>
      </c>
    </row>
    <row r="353" spans="1:15" ht="78.75" x14ac:dyDescent="0.2">
      <c r="A353" s="19">
        <f>A352+1</f>
        <v>242</v>
      </c>
      <c r="B353" s="18" t="s">
        <v>33</v>
      </c>
      <c r="C353" s="32" t="s">
        <v>121</v>
      </c>
      <c r="D353" s="18" t="s">
        <v>34</v>
      </c>
      <c r="E353" s="18" t="s">
        <v>35</v>
      </c>
      <c r="F353" s="18">
        <v>1</v>
      </c>
      <c r="G353" s="18">
        <v>4541</v>
      </c>
      <c r="H353" s="18">
        <v>1515</v>
      </c>
      <c r="I353" s="18" t="s">
        <v>36</v>
      </c>
      <c r="J353" s="19">
        <v>1</v>
      </c>
      <c r="K353" s="18"/>
      <c r="L353">
        <f t="shared" si="36"/>
        <v>4541</v>
      </c>
      <c r="O353" s="9"/>
    </row>
    <row r="354" spans="1:15" ht="78.75" x14ac:dyDescent="0.2">
      <c r="A354" s="19">
        <f>A353+1</f>
        <v>243</v>
      </c>
      <c r="B354" s="18" t="s">
        <v>37</v>
      </c>
      <c r="C354" s="32" t="s">
        <v>121</v>
      </c>
      <c r="D354" s="18" t="s">
        <v>34</v>
      </c>
      <c r="E354" s="18" t="s">
        <v>38</v>
      </c>
      <c r="F354" s="18">
        <v>4</v>
      </c>
      <c r="G354" s="18">
        <v>4205</v>
      </c>
      <c r="H354" s="18">
        <v>1515</v>
      </c>
      <c r="I354" s="18" t="s">
        <v>36</v>
      </c>
      <c r="J354" s="19">
        <v>1</v>
      </c>
      <c r="K354" s="18"/>
      <c r="L354">
        <f t="shared" si="36"/>
        <v>16820</v>
      </c>
      <c r="O354" s="9">
        <v>4</v>
      </c>
    </row>
    <row r="355" spans="1:15" ht="78.75" x14ac:dyDescent="0.2">
      <c r="A355" s="19">
        <f>A354+1</f>
        <v>244</v>
      </c>
      <c r="B355" s="18" t="s">
        <v>39</v>
      </c>
      <c r="C355" s="32" t="s">
        <v>122</v>
      </c>
      <c r="D355" s="18" t="s">
        <v>40</v>
      </c>
      <c r="E355" s="18" t="s">
        <v>41</v>
      </c>
      <c r="F355" s="18">
        <v>4</v>
      </c>
      <c r="G355" s="18">
        <v>3196</v>
      </c>
      <c r="H355" s="18">
        <v>1011</v>
      </c>
      <c r="I355" s="18" t="s">
        <v>42</v>
      </c>
      <c r="J355" s="19">
        <v>1</v>
      </c>
      <c r="K355" s="18"/>
      <c r="L355">
        <f t="shared" si="36"/>
        <v>12784</v>
      </c>
      <c r="O355" s="9">
        <v>8</v>
      </c>
    </row>
    <row r="356" spans="1:15" ht="15.75" x14ac:dyDescent="0.2">
      <c r="A356" s="19"/>
      <c r="B356" s="21" t="s">
        <v>43</v>
      </c>
      <c r="C356" s="33"/>
      <c r="D356" s="17"/>
      <c r="E356" s="17"/>
      <c r="F356" s="17">
        <f>SUM(F351:F355)</f>
        <v>12</v>
      </c>
      <c r="G356" s="22">
        <f>SUM(L351:L355)</f>
        <v>49614</v>
      </c>
      <c r="H356" s="18"/>
      <c r="I356" s="18"/>
      <c r="J356" s="19"/>
      <c r="K356" s="18"/>
      <c r="L356">
        <f t="shared" si="36"/>
        <v>595368</v>
      </c>
      <c r="M356">
        <f>G356/F356</f>
        <v>4134.5</v>
      </c>
      <c r="O356" s="10">
        <f>SUM(O351:O355)</f>
        <v>15</v>
      </c>
    </row>
    <row r="357" spans="1:15" ht="15.75" x14ac:dyDescent="0.2">
      <c r="A357" s="142" t="s">
        <v>96</v>
      </c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</row>
    <row r="358" spans="1:15" ht="78.75" x14ac:dyDescent="0.2">
      <c r="A358" s="19">
        <f>A355+1</f>
        <v>245</v>
      </c>
      <c r="B358" s="18" t="s">
        <v>30</v>
      </c>
      <c r="C358" s="32" t="s">
        <v>120</v>
      </c>
      <c r="D358" s="18" t="s">
        <v>22</v>
      </c>
      <c r="E358" s="18" t="s">
        <v>23</v>
      </c>
      <c r="F358" s="18">
        <v>1</v>
      </c>
      <c r="G358" s="18">
        <v>5381</v>
      </c>
      <c r="H358" s="19">
        <v>1934</v>
      </c>
      <c r="I358" s="18" t="s">
        <v>24</v>
      </c>
      <c r="J358" s="19">
        <v>1</v>
      </c>
      <c r="K358" s="18"/>
      <c r="L358">
        <f t="shared" ref="L358:L363" si="37">F358*G358</f>
        <v>5381</v>
      </c>
      <c r="O358" s="9">
        <v>1</v>
      </c>
    </row>
    <row r="359" spans="1:15" ht="78.75" x14ac:dyDescent="0.2">
      <c r="A359" s="19">
        <f>A358+1</f>
        <v>246</v>
      </c>
      <c r="B359" s="18" t="s">
        <v>31</v>
      </c>
      <c r="C359" s="32" t="s">
        <v>120</v>
      </c>
      <c r="D359" s="18" t="s">
        <v>22</v>
      </c>
      <c r="E359" s="18" t="s">
        <v>32</v>
      </c>
      <c r="F359" s="18">
        <v>2</v>
      </c>
      <c r="G359" s="18">
        <v>5044</v>
      </c>
      <c r="H359" s="19">
        <v>1934</v>
      </c>
      <c r="I359" s="18" t="s">
        <v>24</v>
      </c>
      <c r="J359" s="19">
        <v>1</v>
      </c>
      <c r="K359" s="18"/>
      <c r="L359">
        <f t="shared" si="37"/>
        <v>10088</v>
      </c>
      <c r="O359" s="9">
        <v>2</v>
      </c>
    </row>
    <row r="360" spans="1:15" ht="78.75" x14ac:dyDescent="0.2">
      <c r="A360" s="19">
        <f>A359+1</f>
        <v>247</v>
      </c>
      <c r="B360" s="18" t="s">
        <v>33</v>
      </c>
      <c r="C360" s="32" t="s">
        <v>121</v>
      </c>
      <c r="D360" s="18" t="s">
        <v>34</v>
      </c>
      <c r="E360" s="18" t="s">
        <v>35</v>
      </c>
      <c r="F360" s="18">
        <v>2</v>
      </c>
      <c r="G360" s="18">
        <v>4541</v>
      </c>
      <c r="H360" s="18">
        <v>1515</v>
      </c>
      <c r="I360" s="18" t="s">
        <v>36</v>
      </c>
      <c r="J360" s="19">
        <v>1</v>
      </c>
      <c r="K360" s="18"/>
      <c r="L360">
        <f t="shared" si="37"/>
        <v>9082</v>
      </c>
      <c r="O360" s="9">
        <v>1</v>
      </c>
    </row>
    <row r="361" spans="1:15" ht="78.75" x14ac:dyDescent="0.2">
      <c r="A361" s="19">
        <f>A360+1</f>
        <v>248</v>
      </c>
      <c r="B361" s="18" t="s">
        <v>37</v>
      </c>
      <c r="C361" s="32" t="s">
        <v>121</v>
      </c>
      <c r="D361" s="18" t="s">
        <v>34</v>
      </c>
      <c r="E361" s="18" t="s">
        <v>38</v>
      </c>
      <c r="F361" s="18">
        <v>3</v>
      </c>
      <c r="G361" s="18">
        <v>4205</v>
      </c>
      <c r="H361" s="18">
        <v>1515</v>
      </c>
      <c r="I361" s="18" t="s">
        <v>36</v>
      </c>
      <c r="J361" s="19">
        <v>1</v>
      </c>
      <c r="K361" s="18"/>
      <c r="L361">
        <f t="shared" si="37"/>
        <v>12615</v>
      </c>
      <c r="O361" s="9">
        <v>4</v>
      </c>
    </row>
    <row r="362" spans="1:15" ht="78" customHeight="1" x14ac:dyDescent="0.2">
      <c r="A362" s="19">
        <f>A361+1</f>
        <v>249</v>
      </c>
      <c r="B362" s="18" t="s">
        <v>39</v>
      </c>
      <c r="C362" s="32" t="s">
        <v>122</v>
      </c>
      <c r="D362" s="18" t="s">
        <v>40</v>
      </c>
      <c r="E362" s="18" t="s">
        <v>41</v>
      </c>
      <c r="F362" s="18">
        <v>4</v>
      </c>
      <c r="G362" s="18">
        <v>3196</v>
      </c>
      <c r="H362" s="18">
        <v>1011</v>
      </c>
      <c r="I362" s="18" t="s">
        <v>42</v>
      </c>
      <c r="J362" s="19">
        <v>1</v>
      </c>
      <c r="K362" s="18"/>
      <c r="L362">
        <f t="shared" si="37"/>
        <v>12784</v>
      </c>
      <c r="O362" s="9">
        <v>8</v>
      </c>
    </row>
    <row r="363" spans="1:15" ht="15.75" x14ac:dyDescent="0.2">
      <c r="A363" s="19"/>
      <c r="B363" s="21" t="s">
        <v>43</v>
      </c>
      <c r="C363" s="33"/>
      <c r="D363" s="17"/>
      <c r="E363" s="17"/>
      <c r="F363" s="17">
        <f>SUM(F358:F362)</f>
        <v>12</v>
      </c>
      <c r="G363" s="22">
        <f>SUM(L358:L362)</f>
        <v>49950</v>
      </c>
      <c r="H363" s="18"/>
      <c r="I363" s="18"/>
      <c r="J363" s="19"/>
      <c r="K363" s="18"/>
      <c r="L363">
        <f t="shared" si="37"/>
        <v>599400</v>
      </c>
      <c r="M363">
        <f>G363/F363</f>
        <v>4162.5</v>
      </c>
      <c r="O363" s="10">
        <f>SUM(O358:O362)</f>
        <v>16</v>
      </c>
    </row>
    <row r="364" spans="1:15" ht="15.75" x14ac:dyDescent="0.2">
      <c r="A364" s="142" t="s">
        <v>97</v>
      </c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</row>
    <row r="365" spans="1:15" ht="77.25" customHeight="1" x14ac:dyDescent="0.2">
      <c r="A365" s="19">
        <f>A362+1</f>
        <v>250</v>
      </c>
      <c r="B365" s="18" t="s">
        <v>30</v>
      </c>
      <c r="C365" s="32" t="s">
        <v>120</v>
      </c>
      <c r="D365" s="18" t="s">
        <v>22</v>
      </c>
      <c r="E365" s="18" t="s">
        <v>23</v>
      </c>
      <c r="F365" s="18">
        <v>1</v>
      </c>
      <c r="G365" s="18">
        <v>5381</v>
      </c>
      <c r="H365" s="19">
        <v>1934</v>
      </c>
      <c r="I365" s="18" t="s">
        <v>24</v>
      </c>
      <c r="J365" s="19">
        <v>1</v>
      </c>
      <c r="K365" s="18"/>
      <c r="L365">
        <f t="shared" ref="L365:L370" si="38">F365*G365</f>
        <v>5381</v>
      </c>
    </row>
    <row r="366" spans="1:15" ht="77.25" customHeight="1" x14ac:dyDescent="0.2">
      <c r="A366" s="19">
        <f>A365+1</f>
        <v>251</v>
      </c>
      <c r="B366" s="18" t="s">
        <v>31</v>
      </c>
      <c r="C366" s="32" t="s">
        <v>120</v>
      </c>
      <c r="D366" s="18" t="s">
        <v>22</v>
      </c>
      <c r="E366" s="18" t="s">
        <v>32</v>
      </c>
      <c r="F366" s="18">
        <v>2</v>
      </c>
      <c r="G366" s="18">
        <v>5044</v>
      </c>
      <c r="H366" s="19">
        <v>1934</v>
      </c>
      <c r="I366" s="18" t="s">
        <v>24</v>
      </c>
      <c r="J366" s="19">
        <v>1</v>
      </c>
      <c r="K366" s="18"/>
      <c r="L366">
        <f t="shared" si="38"/>
        <v>10088</v>
      </c>
    </row>
    <row r="367" spans="1:15" ht="77.25" customHeight="1" x14ac:dyDescent="0.2">
      <c r="A367" s="19">
        <f>A366+1</f>
        <v>252</v>
      </c>
      <c r="B367" s="18" t="s">
        <v>33</v>
      </c>
      <c r="C367" s="32" t="s">
        <v>121</v>
      </c>
      <c r="D367" s="18" t="s">
        <v>34</v>
      </c>
      <c r="E367" s="18" t="s">
        <v>35</v>
      </c>
      <c r="F367" s="18">
        <v>2</v>
      </c>
      <c r="G367" s="18">
        <v>4541</v>
      </c>
      <c r="H367" s="18">
        <v>1515</v>
      </c>
      <c r="I367" s="18" t="s">
        <v>36</v>
      </c>
      <c r="J367" s="19">
        <v>1</v>
      </c>
      <c r="K367" s="18"/>
      <c r="L367">
        <f t="shared" si="38"/>
        <v>9082</v>
      </c>
    </row>
    <row r="368" spans="1:15" ht="77.25" customHeight="1" x14ac:dyDescent="0.2">
      <c r="A368" s="19">
        <f>A367+1</f>
        <v>253</v>
      </c>
      <c r="B368" s="18" t="s">
        <v>37</v>
      </c>
      <c r="C368" s="32" t="s">
        <v>121</v>
      </c>
      <c r="D368" s="18" t="s">
        <v>34</v>
      </c>
      <c r="E368" s="18" t="s">
        <v>38</v>
      </c>
      <c r="F368" s="18">
        <v>7</v>
      </c>
      <c r="G368" s="18">
        <v>4205</v>
      </c>
      <c r="H368" s="18">
        <v>1515</v>
      </c>
      <c r="I368" s="18" t="s">
        <v>36</v>
      </c>
      <c r="J368" s="19">
        <v>1</v>
      </c>
      <c r="K368" s="18"/>
      <c r="L368">
        <f t="shared" si="38"/>
        <v>29435</v>
      </c>
    </row>
    <row r="369" spans="1:15" ht="77.25" customHeight="1" x14ac:dyDescent="0.2">
      <c r="A369" s="19">
        <f>A368+1</f>
        <v>254</v>
      </c>
      <c r="B369" s="18" t="s">
        <v>39</v>
      </c>
      <c r="C369" s="32" t="s">
        <v>122</v>
      </c>
      <c r="D369" s="18" t="s">
        <v>40</v>
      </c>
      <c r="E369" s="18" t="s">
        <v>41</v>
      </c>
      <c r="F369" s="18">
        <v>10</v>
      </c>
      <c r="G369" s="18">
        <v>3196</v>
      </c>
      <c r="H369" s="18">
        <v>1011</v>
      </c>
      <c r="I369" s="18" t="s">
        <v>42</v>
      </c>
      <c r="J369" s="19">
        <v>1</v>
      </c>
      <c r="K369" s="18"/>
      <c r="L369">
        <f t="shared" si="38"/>
        <v>31960</v>
      </c>
    </row>
    <row r="370" spans="1:15" ht="15.75" x14ac:dyDescent="0.2">
      <c r="A370" s="19"/>
      <c r="B370" s="21" t="s">
        <v>43</v>
      </c>
      <c r="C370" s="33"/>
      <c r="D370" s="17"/>
      <c r="E370" s="17"/>
      <c r="F370" s="17">
        <f>SUM(F365:F369)</f>
        <v>22</v>
      </c>
      <c r="G370" s="22">
        <f>SUM(L365:L369)</f>
        <v>85946</v>
      </c>
      <c r="H370" s="18"/>
      <c r="I370" s="18"/>
      <c r="J370" s="19"/>
      <c r="K370" s="18"/>
      <c r="L370">
        <f t="shared" si="38"/>
        <v>1890812</v>
      </c>
      <c r="M370">
        <f>G370/F370</f>
        <v>3906.6363636363635</v>
      </c>
    </row>
    <row r="371" spans="1:15" ht="15.75" x14ac:dyDescent="0.2">
      <c r="A371" s="142" t="s">
        <v>98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</row>
    <row r="372" spans="1:15" ht="77.25" customHeight="1" x14ac:dyDescent="0.2">
      <c r="A372" s="19">
        <f>A369+1</f>
        <v>255</v>
      </c>
      <c r="B372" s="18" t="s">
        <v>30</v>
      </c>
      <c r="C372" s="32" t="s">
        <v>120</v>
      </c>
      <c r="D372" s="18" t="s">
        <v>22</v>
      </c>
      <c r="E372" s="18" t="s">
        <v>23</v>
      </c>
      <c r="F372" s="18">
        <v>1</v>
      </c>
      <c r="G372" s="18">
        <v>5381</v>
      </c>
      <c r="H372" s="19">
        <v>1934</v>
      </c>
      <c r="I372" s="18" t="s">
        <v>24</v>
      </c>
      <c r="J372" s="19">
        <v>1</v>
      </c>
      <c r="K372" s="18"/>
      <c r="L372">
        <f t="shared" ref="L372:L377" si="39">F372*G372</f>
        <v>5381</v>
      </c>
      <c r="O372" s="9">
        <v>1</v>
      </c>
    </row>
    <row r="373" spans="1:15" ht="77.25" customHeight="1" x14ac:dyDescent="0.2">
      <c r="A373" s="19">
        <f>A372+1</f>
        <v>256</v>
      </c>
      <c r="B373" s="18" t="s">
        <v>31</v>
      </c>
      <c r="C373" s="32" t="s">
        <v>120</v>
      </c>
      <c r="D373" s="18" t="s">
        <v>22</v>
      </c>
      <c r="E373" s="18" t="s">
        <v>32</v>
      </c>
      <c r="F373" s="18">
        <v>3</v>
      </c>
      <c r="G373" s="18">
        <v>5044</v>
      </c>
      <c r="H373" s="19">
        <v>1934</v>
      </c>
      <c r="I373" s="18" t="s">
        <v>24</v>
      </c>
      <c r="J373" s="19">
        <v>1</v>
      </c>
      <c r="K373" s="18"/>
      <c r="L373">
        <f t="shared" si="39"/>
        <v>15132</v>
      </c>
      <c r="O373" s="9">
        <v>3</v>
      </c>
    </row>
    <row r="374" spans="1:15" ht="77.25" customHeight="1" x14ac:dyDescent="0.2">
      <c r="A374" s="19">
        <f>A373+1</f>
        <v>257</v>
      </c>
      <c r="B374" s="18" t="s">
        <v>33</v>
      </c>
      <c r="C374" s="32" t="s">
        <v>121</v>
      </c>
      <c r="D374" s="18" t="s">
        <v>34</v>
      </c>
      <c r="E374" s="18" t="s">
        <v>35</v>
      </c>
      <c r="F374" s="18">
        <v>3</v>
      </c>
      <c r="G374" s="18">
        <v>4541</v>
      </c>
      <c r="H374" s="18">
        <v>1515</v>
      </c>
      <c r="I374" s="18" t="s">
        <v>36</v>
      </c>
      <c r="J374" s="19">
        <v>1</v>
      </c>
      <c r="K374" s="18"/>
      <c r="L374">
        <f t="shared" si="39"/>
        <v>13623</v>
      </c>
      <c r="O374" s="9">
        <v>3</v>
      </c>
    </row>
    <row r="375" spans="1:15" ht="77.25" customHeight="1" x14ac:dyDescent="0.2">
      <c r="A375" s="19">
        <f>A374+1</f>
        <v>258</v>
      </c>
      <c r="B375" s="18" t="s">
        <v>37</v>
      </c>
      <c r="C375" s="32" t="s">
        <v>121</v>
      </c>
      <c r="D375" s="18" t="s">
        <v>34</v>
      </c>
      <c r="E375" s="18" t="s">
        <v>38</v>
      </c>
      <c r="F375" s="18">
        <v>15</v>
      </c>
      <c r="G375" s="18">
        <v>4205</v>
      </c>
      <c r="H375" s="18">
        <v>1515</v>
      </c>
      <c r="I375" s="18" t="s">
        <v>36</v>
      </c>
      <c r="J375" s="19">
        <v>1</v>
      </c>
      <c r="K375" s="18"/>
      <c r="L375">
        <f t="shared" si="39"/>
        <v>63075</v>
      </c>
      <c r="O375" s="9">
        <v>13</v>
      </c>
    </row>
    <row r="376" spans="1:15" ht="77.25" customHeight="1" x14ac:dyDescent="0.2">
      <c r="A376" s="19">
        <f>A375+1</f>
        <v>259</v>
      </c>
      <c r="B376" s="18" t="s">
        <v>39</v>
      </c>
      <c r="C376" s="32" t="s">
        <v>122</v>
      </c>
      <c r="D376" s="18" t="s">
        <v>40</v>
      </c>
      <c r="E376" s="18" t="s">
        <v>41</v>
      </c>
      <c r="F376" s="18">
        <v>8</v>
      </c>
      <c r="G376" s="18">
        <v>3196</v>
      </c>
      <c r="H376" s="18">
        <v>1011</v>
      </c>
      <c r="I376" s="18" t="s">
        <v>42</v>
      </c>
      <c r="J376" s="19">
        <v>1</v>
      </c>
      <c r="K376" s="18"/>
      <c r="L376">
        <f t="shared" si="39"/>
        <v>25568</v>
      </c>
      <c r="O376" s="9">
        <v>18</v>
      </c>
    </row>
    <row r="377" spans="1:15" ht="15.75" x14ac:dyDescent="0.2">
      <c r="A377" s="19"/>
      <c r="B377" s="21" t="s">
        <v>43</v>
      </c>
      <c r="C377" s="33"/>
      <c r="D377" s="17"/>
      <c r="E377" s="17"/>
      <c r="F377" s="17">
        <f>SUM(F372:F376)</f>
        <v>30</v>
      </c>
      <c r="G377" s="22">
        <f>SUM(L372:L376)</f>
        <v>122779</v>
      </c>
      <c r="H377" s="18"/>
      <c r="I377" s="18"/>
      <c r="J377" s="19"/>
      <c r="K377" s="18"/>
      <c r="L377">
        <f t="shared" si="39"/>
        <v>3683370</v>
      </c>
      <c r="M377">
        <f>G377/F377</f>
        <v>4092.6333333333332</v>
      </c>
      <c r="O377" s="10">
        <f>SUM(O372:O376)</f>
        <v>38</v>
      </c>
    </row>
    <row r="378" spans="1:15" ht="15.75" x14ac:dyDescent="0.2">
      <c r="A378" s="142" t="s">
        <v>99</v>
      </c>
      <c r="B378" s="142"/>
      <c r="C378" s="142"/>
      <c r="D378" s="142"/>
      <c r="E378" s="142"/>
      <c r="F378" s="142"/>
      <c r="G378" s="142"/>
      <c r="H378" s="142"/>
      <c r="I378" s="142"/>
      <c r="J378" s="142"/>
      <c r="K378" s="142"/>
    </row>
    <row r="379" spans="1:15" ht="78.75" x14ac:dyDescent="0.2">
      <c r="A379" s="19">
        <f>A376+1</f>
        <v>260</v>
      </c>
      <c r="B379" s="18" t="s">
        <v>30</v>
      </c>
      <c r="C379" s="32" t="s">
        <v>120</v>
      </c>
      <c r="D379" s="18" t="s">
        <v>22</v>
      </c>
      <c r="E379" s="18" t="s">
        <v>23</v>
      </c>
      <c r="F379" s="18">
        <v>1</v>
      </c>
      <c r="G379" s="18">
        <v>5381</v>
      </c>
      <c r="H379" s="19">
        <v>1934</v>
      </c>
      <c r="I379" s="18" t="s">
        <v>24</v>
      </c>
      <c r="J379" s="19">
        <v>1</v>
      </c>
      <c r="K379" s="18"/>
      <c r="L379">
        <f t="shared" ref="L379:L384" si="40">F379*G379</f>
        <v>5381</v>
      </c>
    </row>
    <row r="380" spans="1:15" ht="78.75" x14ac:dyDescent="0.2">
      <c r="A380" s="19">
        <f>A379+1</f>
        <v>261</v>
      </c>
      <c r="B380" s="18" t="s">
        <v>31</v>
      </c>
      <c r="C380" s="32" t="s">
        <v>120</v>
      </c>
      <c r="D380" s="18" t="s">
        <v>22</v>
      </c>
      <c r="E380" s="18" t="s">
        <v>32</v>
      </c>
      <c r="F380" s="18">
        <v>2</v>
      </c>
      <c r="G380" s="18">
        <v>5044</v>
      </c>
      <c r="H380" s="19">
        <v>1934</v>
      </c>
      <c r="I380" s="18" t="s">
        <v>24</v>
      </c>
      <c r="J380" s="19">
        <v>1</v>
      </c>
      <c r="K380" s="18"/>
      <c r="L380">
        <f t="shared" si="40"/>
        <v>10088</v>
      </c>
    </row>
    <row r="381" spans="1:15" ht="78.75" x14ac:dyDescent="0.2">
      <c r="A381" s="19">
        <f>A380+1</f>
        <v>262</v>
      </c>
      <c r="B381" s="18" t="s">
        <v>33</v>
      </c>
      <c r="C381" s="32" t="s">
        <v>121</v>
      </c>
      <c r="D381" s="18" t="s">
        <v>34</v>
      </c>
      <c r="E381" s="18" t="s">
        <v>35</v>
      </c>
      <c r="F381" s="18">
        <v>1</v>
      </c>
      <c r="G381" s="18">
        <v>4541</v>
      </c>
      <c r="H381" s="18">
        <v>1515</v>
      </c>
      <c r="I381" s="18" t="s">
        <v>36</v>
      </c>
      <c r="J381" s="19">
        <v>1</v>
      </c>
      <c r="K381" s="18"/>
      <c r="L381">
        <f t="shared" si="40"/>
        <v>4541</v>
      </c>
    </row>
    <row r="382" spans="1:15" ht="78.75" x14ac:dyDescent="0.2">
      <c r="A382" s="19">
        <f>A381+1</f>
        <v>263</v>
      </c>
      <c r="B382" s="18" t="s">
        <v>37</v>
      </c>
      <c r="C382" s="32" t="s">
        <v>121</v>
      </c>
      <c r="D382" s="18" t="s">
        <v>34</v>
      </c>
      <c r="E382" s="18" t="s">
        <v>38</v>
      </c>
      <c r="F382" s="18">
        <v>6</v>
      </c>
      <c r="G382" s="18">
        <v>4205</v>
      </c>
      <c r="H382" s="18">
        <v>1515</v>
      </c>
      <c r="I382" s="18" t="s">
        <v>36</v>
      </c>
      <c r="J382" s="19">
        <v>1</v>
      </c>
      <c r="K382" s="18"/>
      <c r="L382">
        <f t="shared" si="40"/>
        <v>25230</v>
      </c>
    </row>
    <row r="383" spans="1:15" ht="78.75" x14ac:dyDescent="0.2">
      <c r="A383" s="19">
        <f>A382+1</f>
        <v>264</v>
      </c>
      <c r="B383" s="18" t="s">
        <v>39</v>
      </c>
      <c r="C383" s="32" t="s">
        <v>122</v>
      </c>
      <c r="D383" s="18" t="s">
        <v>40</v>
      </c>
      <c r="E383" s="18" t="s">
        <v>41</v>
      </c>
      <c r="F383" s="18">
        <v>2</v>
      </c>
      <c r="G383" s="18">
        <v>3196</v>
      </c>
      <c r="H383" s="18">
        <v>1011</v>
      </c>
      <c r="I383" s="18" t="s">
        <v>42</v>
      </c>
      <c r="J383" s="19">
        <v>1</v>
      </c>
      <c r="K383" s="18"/>
      <c r="L383">
        <f t="shared" si="40"/>
        <v>6392</v>
      </c>
    </row>
    <row r="384" spans="1:15" ht="15.75" x14ac:dyDescent="0.2">
      <c r="A384" s="19"/>
      <c r="B384" s="21" t="s">
        <v>43</v>
      </c>
      <c r="C384" s="33"/>
      <c r="D384" s="17"/>
      <c r="E384" s="17"/>
      <c r="F384" s="17">
        <f>SUM(F379:F383)</f>
        <v>12</v>
      </c>
      <c r="G384" s="22">
        <f>SUM(L379:L383)</f>
        <v>51632</v>
      </c>
      <c r="H384" s="18"/>
      <c r="I384" s="18"/>
      <c r="J384" s="19"/>
      <c r="K384" s="18"/>
      <c r="L384">
        <f t="shared" si="40"/>
        <v>619584</v>
      </c>
      <c r="M384">
        <f>G384/F384</f>
        <v>4302.666666666667</v>
      </c>
    </row>
    <row r="385" spans="1:15" ht="15.75" x14ac:dyDescent="0.2">
      <c r="A385" s="142" t="s">
        <v>100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</row>
    <row r="386" spans="1:15" ht="78.75" x14ac:dyDescent="0.2">
      <c r="A386" s="19">
        <f>A383+1</f>
        <v>265</v>
      </c>
      <c r="B386" s="18" t="s">
        <v>30</v>
      </c>
      <c r="C386" s="32" t="s">
        <v>120</v>
      </c>
      <c r="D386" s="18" t="s">
        <v>22</v>
      </c>
      <c r="E386" s="18" t="s">
        <v>23</v>
      </c>
      <c r="F386" s="18">
        <v>1</v>
      </c>
      <c r="G386" s="18">
        <v>5381</v>
      </c>
      <c r="H386" s="19">
        <v>1934</v>
      </c>
      <c r="I386" s="18" t="s">
        <v>24</v>
      </c>
      <c r="J386" s="19">
        <v>1</v>
      </c>
      <c r="K386" s="18"/>
      <c r="L386">
        <f t="shared" ref="L386:L391" si="41">F386*G386</f>
        <v>5381</v>
      </c>
      <c r="O386" s="9">
        <v>1</v>
      </c>
    </row>
    <row r="387" spans="1:15" ht="78.75" x14ac:dyDescent="0.2">
      <c r="A387" s="19">
        <f>A386+1</f>
        <v>266</v>
      </c>
      <c r="B387" s="18" t="s">
        <v>31</v>
      </c>
      <c r="C387" s="32" t="s">
        <v>120</v>
      </c>
      <c r="D387" s="18" t="s">
        <v>22</v>
      </c>
      <c r="E387" s="18" t="s">
        <v>32</v>
      </c>
      <c r="F387" s="18">
        <v>1</v>
      </c>
      <c r="G387" s="18">
        <v>5044</v>
      </c>
      <c r="H387" s="19">
        <v>1934</v>
      </c>
      <c r="I387" s="18" t="s">
        <v>24</v>
      </c>
      <c r="J387" s="19">
        <v>1</v>
      </c>
      <c r="K387" s="18"/>
      <c r="L387">
        <f t="shared" si="41"/>
        <v>5044</v>
      </c>
      <c r="O387" s="9">
        <v>1</v>
      </c>
    </row>
    <row r="388" spans="1:15" ht="78.75" x14ac:dyDescent="0.2">
      <c r="A388" s="19">
        <f>A387+1</f>
        <v>267</v>
      </c>
      <c r="B388" s="18" t="s">
        <v>33</v>
      </c>
      <c r="C388" s="32" t="s">
        <v>121</v>
      </c>
      <c r="D388" s="18" t="s">
        <v>34</v>
      </c>
      <c r="E388" s="18" t="s">
        <v>35</v>
      </c>
      <c r="F388" s="18">
        <v>1</v>
      </c>
      <c r="G388" s="18">
        <v>4541</v>
      </c>
      <c r="H388" s="18">
        <v>1515</v>
      </c>
      <c r="I388" s="18" t="s">
        <v>36</v>
      </c>
      <c r="J388" s="19">
        <v>1</v>
      </c>
      <c r="K388" s="18"/>
      <c r="L388">
        <f t="shared" si="41"/>
        <v>4541</v>
      </c>
      <c r="O388" s="9">
        <v>1</v>
      </c>
    </row>
    <row r="389" spans="1:15" ht="78.75" x14ac:dyDescent="0.2">
      <c r="A389" s="19">
        <f>A388+1</f>
        <v>268</v>
      </c>
      <c r="B389" s="18" t="s">
        <v>37</v>
      </c>
      <c r="C389" s="32" t="s">
        <v>121</v>
      </c>
      <c r="D389" s="18" t="s">
        <v>34</v>
      </c>
      <c r="E389" s="18" t="s">
        <v>38</v>
      </c>
      <c r="F389" s="18">
        <v>2</v>
      </c>
      <c r="G389" s="18">
        <v>4205</v>
      </c>
      <c r="H389" s="18">
        <v>1515</v>
      </c>
      <c r="I389" s="18" t="s">
        <v>36</v>
      </c>
      <c r="J389" s="19">
        <v>1</v>
      </c>
      <c r="K389" s="18"/>
      <c r="L389">
        <f t="shared" si="41"/>
        <v>8410</v>
      </c>
      <c r="O389" s="9">
        <v>1</v>
      </c>
    </row>
    <row r="390" spans="1:15" ht="78.75" x14ac:dyDescent="0.2">
      <c r="A390" s="19">
        <f>A389+1</f>
        <v>269</v>
      </c>
      <c r="B390" s="18" t="s">
        <v>39</v>
      </c>
      <c r="C390" s="32" t="s">
        <v>122</v>
      </c>
      <c r="D390" s="18" t="s">
        <v>40</v>
      </c>
      <c r="E390" s="18" t="s">
        <v>41</v>
      </c>
      <c r="F390" s="18">
        <v>1</v>
      </c>
      <c r="G390" s="18">
        <v>3196</v>
      </c>
      <c r="H390" s="18">
        <v>1011</v>
      </c>
      <c r="I390" s="18" t="s">
        <v>42</v>
      </c>
      <c r="J390" s="19">
        <v>1</v>
      </c>
      <c r="K390" s="18"/>
      <c r="L390">
        <f t="shared" si="41"/>
        <v>3196</v>
      </c>
      <c r="O390" s="9">
        <v>4</v>
      </c>
    </row>
    <row r="391" spans="1:15" ht="15.75" x14ac:dyDescent="0.25">
      <c r="A391" s="19"/>
      <c r="B391" s="21" t="s">
        <v>43</v>
      </c>
      <c r="C391" s="33"/>
      <c r="D391" s="17"/>
      <c r="E391" s="17"/>
      <c r="F391" s="17">
        <f>SUM(F386:F390)</f>
        <v>6</v>
      </c>
      <c r="G391" s="22">
        <f>SUM(L386:L390)</f>
        <v>26572</v>
      </c>
      <c r="H391" s="18"/>
      <c r="I391" s="18"/>
      <c r="J391" s="23"/>
      <c r="K391" s="18"/>
      <c r="L391">
        <f t="shared" si="41"/>
        <v>159432</v>
      </c>
      <c r="M391">
        <f>G391/F391</f>
        <v>4428.666666666667</v>
      </c>
      <c r="O391" s="10">
        <v>8</v>
      </c>
    </row>
    <row r="392" spans="1:15" ht="15.75" x14ac:dyDescent="0.2">
      <c r="A392" s="142" t="s">
        <v>101</v>
      </c>
      <c r="B392" s="142"/>
      <c r="C392" s="142"/>
      <c r="D392" s="142"/>
      <c r="E392" s="142"/>
      <c r="F392" s="142"/>
      <c r="G392" s="142"/>
      <c r="H392" s="142"/>
      <c r="I392" s="142"/>
      <c r="J392" s="142"/>
      <c r="K392" s="142"/>
    </row>
    <row r="393" spans="1:15" ht="78.75" x14ac:dyDescent="0.2">
      <c r="A393" s="19">
        <f>A390+1</f>
        <v>270</v>
      </c>
      <c r="B393" s="18" t="s">
        <v>30</v>
      </c>
      <c r="C393" s="32" t="s">
        <v>120</v>
      </c>
      <c r="D393" s="18" t="s">
        <v>22</v>
      </c>
      <c r="E393" s="18" t="s">
        <v>23</v>
      </c>
      <c r="F393" s="18">
        <v>1</v>
      </c>
      <c r="G393" s="18">
        <v>5381</v>
      </c>
      <c r="H393" s="19">
        <v>1934</v>
      </c>
      <c r="I393" s="18" t="s">
        <v>24</v>
      </c>
      <c r="J393" s="19">
        <v>1</v>
      </c>
      <c r="K393" s="18"/>
      <c r="L393">
        <f t="shared" ref="L393:L398" si="42">F393*G393</f>
        <v>5381</v>
      </c>
    </row>
    <row r="394" spans="1:15" ht="78.75" x14ac:dyDescent="0.2">
      <c r="A394" s="19">
        <f>A393+1</f>
        <v>271</v>
      </c>
      <c r="B394" s="18" t="s">
        <v>31</v>
      </c>
      <c r="C394" s="32" t="s">
        <v>120</v>
      </c>
      <c r="D394" s="18" t="s">
        <v>22</v>
      </c>
      <c r="E394" s="18" t="s">
        <v>32</v>
      </c>
      <c r="F394" s="18">
        <v>2</v>
      </c>
      <c r="G394" s="18">
        <v>5044</v>
      </c>
      <c r="H394" s="19">
        <v>1934</v>
      </c>
      <c r="I394" s="18" t="s">
        <v>24</v>
      </c>
      <c r="J394" s="19">
        <v>1</v>
      </c>
      <c r="K394" s="18"/>
      <c r="L394">
        <f t="shared" si="42"/>
        <v>10088</v>
      </c>
    </row>
    <row r="395" spans="1:15" ht="78.75" x14ac:dyDescent="0.2">
      <c r="A395" s="19">
        <f>A394+1</f>
        <v>272</v>
      </c>
      <c r="B395" s="18" t="s">
        <v>33</v>
      </c>
      <c r="C395" s="32" t="s">
        <v>121</v>
      </c>
      <c r="D395" s="18" t="s">
        <v>34</v>
      </c>
      <c r="E395" s="18" t="s">
        <v>35</v>
      </c>
      <c r="F395" s="18">
        <v>3</v>
      </c>
      <c r="G395" s="18">
        <v>4541</v>
      </c>
      <c r="H395" s="18">
        <v>1515</v>
      </c>
      <c r="I395" s="18" t="s">
        <v>36</v>
      </c>
      <c r="J395" s="19">
        <v>1</v>
      </c>
      <c r="K395" s="18"/>
      <c r="L395">
        <f t="shared" si="42"/>
        <v>13623</v>
      </c>
    </row>
    <row r="396" spans="1:15" ht="78.75" x14ac:dyDescent="0.2">
      <c r="A396" s="19">
        <f>A395+1</f>
        <v>273</v>
      </c>
      <c r="B396" s="18" t="s">
        <v>37</v>
      </c>
      <c r="C396" s="32" t="s">
        <v>121</v>
      </c>
      <c r="D396" s="18" t="s">
        <v>34</v>
      </c>
      <c r="E396" s="18" t="s">
        <v>38</v>
      </c>
      <c r="F396" s="18">
        <v>4</v>
      </c>
      <c r="G396" s="18">
        <v>4205</v>
      </c>
      <c r="H396" s="18">
        <v>1515</v>
      </c>
      <c r="I396" s="18" t="s">
        <v>36</v>
      </c>
      <c r="J396" s="19">
        <v>1</v>
      </c>
      <c r="K396" s="18"/>
      <c r="L396">
        <f t="shared" si="42"/>
        <v>16820</v>
      </c>
    </row>
    <row r="397" spans="1:15" ht="78.75" x14ac:dyDescent="0.2">
      <c r="A397" s="19">
        <f>A396+1</f>
        <v>274</v>
      </c>
      <c r="B397" s="18" t="s">
        <v>39</v>
      </c>
      <c r="C397" s="32" t="s">
        <v>122</v>
      </c>
      <c r="D397" s="18" t="s">
        <v>40</v>
      </c>
      <c r="E397" s="18" t="s">
        <v>41</v>
      </c>
      <c r="F397" s="18">
        <v>2</v>
      </c>
      <c r="G397" s="18">
        <v>3196</v>
      </c>
      <c r="H397" s="18">
        <v>1011</v>
      </c>
      <c r="I397" s="18" t="s">
        <v>42</v>
      </c>
      <c r="J397" s="19">
        <v>1</v>
      </c>
      <c r="K397" s="18"/>
      <c r="L397">
        <f t="shared" si="42"/>
        <v>6392</v>
      </c>
    </row>
    <row r="398" spans="1:15" ht="15.75" x14ac:dyDescent="0.2">
      <c r="A398" s="19"/>
      <c r="B398" s="21" t="s">
        <v>43</v>
      </c>
      <c r="C398" s="33"/>
      <c r="D398" s="17"/>
      <c r="E398" s="17"/>
      <c r="F398" s="17">
        <f>SUM(F393:F397)</f>
        <v>12</v>
      </c>
      <c r="G398" s="22">
        <f>SUM(L393:L397)</f>
        <v>52304</v>
      </c>
      <c r="H398" s="18"/>
      <c r="I398" s="18"/>
      <c r="J398" s="19"/>
      <c r="K398" s="18"/>
      <c r="L398">
        <f t="shared" si="42"/>
        <v>627648</v>
      </c>
      <c r="M398">
        <f>G398/F398</f>
        <v>4358.666666666667</v>
      </c>
    </row>
    <row r="399" spans="1:15" ht="15.75" x14ac:dyDescent="0.2">
      <c r="A399" s="142" t="s">
        <v>102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</row>
    <row r="400" spans="1:15" ht="76.5" customHeight="1" x14ac:dyDescent="0.2">
      <c r="A400" s="19">
        <f>A397+1</f>
        <v>275</v>
      </c>
      <c r="B400" s="18" t="s">
        <v>30</v>
      </c>
      <c r="C400" s="32" t="s">
        <v>120</v>
      </c>
      <c r="D400" s="18" t="s">
        <v>22</v>
      </c>
      <c r="E400" s="18" t="s">
        <v>23</v>
      </c>
      <c r="F400" s="18">
        <v>1</v>
      </c>
      <c r="G400" s="18">
        <v>5381</v>
      </c>
      <c r="H400" s="19">
        <v>1934</v>
      </c>
      <c r="I400" s="18" t="s">
        <v>24</v>
      </c>
      <c r="J400" s="19">
        <v>1</v>
      </c>
      <c r="K400" s="18"/>
      <c r="L400">
        <f t="shared" ref="L400:L405" si="43">F400*G400</f>
        <v>5381</v>
      </c>
      <c r="O400" s="9">
        <v>1</v>
      </c>
    </row>
    <row r="401" spans="1:15" ht="76.5" customHeight="1" x14ac:dyDescent="0.2">
      <c r="A401" s="19">
        <f>A400+1</f>
        <v>276</v>
      </c>
      <c r="B401" s="18" t="s">
        <v>31</v>
      </c>
      <c r="C401" s="32" t="s">
        <v>120</v>
      </c>
      <c r="D401" s="18" t="s">
        <v>22</v>
      </c>
      <c r="E401" s="18" t="s">
        <v>32</v>
      </c>
      <c r="F401" s="18">
        <v>1</v>
      </c>
      <c r="G401" s="18">
        <v>5044</v>
      </c>
      <c r="H401" s="19">
        <v>1934</v>
      </c>
      <c r="I401" s="18" t="s">
        <v>24</v>
      </c>
      <c r="J401" s="19">
        <v>1</v>
      </c>
      <c r="K401" s="18"/>
      <c r="L401">
        <f t="shared" si="43"/>
        <v>5044</v>
      </c>
      <c r="O401" s="9">
        <v>1</v>
      </c>
    </row>
    <row r="402" spans="1:15" ht="76.5" customHeight="1" x14ac:dyDescent="0.2">
      <c r="A402" s="19">
        <f>A401+1</f>
        <v>277</v>
      </c>
      <c r="B402" s="18" t="s">
        <v>33</v>
      </c>
      <c r="C402" s="32" t="s">
        <v>121</v>
      </c>
      <c r="D402" s="18" t="s">
        <v>34</v>
      </c>
      <c r="E402" s="18" t="s">
        <v>35</v>
      </c>
      <c r="F402" s="18">
        <v>1</v>
      </c>
      <c r="G402" s="18">
        <v>4541</v>
      </c>
      <c r="H402" s="18">
        <v>1515</v>
      </c>
      <c r="I402" s="18" t="s">
        <v>36</v>
      </c>
      <c r="J402" s="19">
        <v>1</v>
      </c>
      <c r="K402" s="18"/>
      <c r="L402">
        <f t="shared" si="43"/>
        <v>4541</v>
      </c>
      <c r="O402" s="9">
        <v>1</v>
      </c>
    </row>
    <row r="403" spans="1:15" ht="76.5" customHeight="1" x14ac:dyDescent="0.2">
      <c r="A403" s="19">
        <f>A402+1</f>
        <v>278</v>
      </c>
      <c r="B403" s="18" t="s">
        <v>37</v>
      </c>
      <c r="C403" s="32" t="s">
        <v>121</v>
      </c>
      <c r="D403" s="18" t="s">
        <v>34</v>
      </c>
      <c r="E403" s="18" t="s">
        <v>38</v>
      </c>
      <c r="F403" s="18">
        <v>2</v>
      </c>
      <c r="G403" s="18">
        <v>4205</v>
      </c>
      <c r="H403" s="18">
        <v>1515</v>
      </c>
      <c r="I403" s="18" t="s">
        <v>36</v>
      </c>
      <c r="J403" s="19">
        <v>1</v>
      </c>
      <c r="K403" s="18"/>
      <c r="L403">
        <f t="shared" si="43"/>
        <v>8410</v>
      </c>
      <c r="O403" s="9">
        <v>2</v>
      </c>
    </row>
    <row r="404" spans="1:15" ht="76.5" customHeight="1" x14ac:dyDescent="0.2">
      <c r="A404" s="19">
        <f>A403+1</f>
        <v>279</v>
      </c>
      <c r="B404" s="18" t="s">
        <v>39</v>
      </c>
      <c r="C404" s="32" t="s">
        <v>122</v>
      </c>
      <c r="D404" s="18" t="s">
        <v>40</v>
      </c>
      <c r="E404" s="18" t="s">
        <v>41</v>
      </c>
      <c r="F404" s="18">
        <v>4</v>
      </c>
      <c r="G404" s="18">
        <v>3196</v>
      </c>
      <c r="H404" s="18">
        <v>1011</v>
      </c>
      <c r="I404" s="18" t="s">
        <v>42</v>
      </c>
      <c r="J404" s="19">
        <v>1</v>
      </c>
      <c r="K404" s="18"/>
      <c r="L404">
        <f t="shared" si="43"/>
        <v>12784</v>
      </c>
      <c r="O404" s="9">
        <v>6</v>
      </c>
    </row>
    <row r="405" spans="1:15" ht="15.75" x14ac:dyDescent="0.2">
      <c r="A405" s="19"/>
      <c r="B405" s="21" t="s">
        <v>43</v>
      </c>
      <c r="C405" s="33"/>
      <c r="D405" s="17"/>
      <c r="E405" s="17"/>
      <c r="F405" s="17">
        <f>SUM(F400:F404)</f>
        <v>9</v>
      </c>
      <c r="G405" s="22">
        <f>SUM(L400:L404)</f>
        <v>36160</v>
      </c>
      <c r="H405" s="18"/>
      <c r="I405" s="18"/>
      <c r="J405" s="19"/>
      <c r="K405" s="18"/>
      <c r="L405">
        <f t="shared" si="43"/>
        <v>325440</v>
      </c>
      <c r="M405">
        <f>G405/F405</f>
        <v>4017.7777777777778</v>
      </c>
      <c r="O405" s="10">
        <f>SUM(O400:O404)</f>
        <v>11</v>
      </c>
    </row>
    <row r="406" spans="1:15" ht="15.75" x14ac:dyDescent="0.2">
      <c r="A406" s="142" t="s">
        <v>103</v>
      </c>
      <c r="B406" s="142"/>
      <c r="C406" s="142"/>
      <c r="D406" s="142"/>
      <c r="E406" s="142"/>
      <c r="F406" s="142"/>
      <c r="G406" s="142"/>
      <c r="H406" s="142"/>
      <c r="I406" s="142"/>
      <c r="J406" s="142"/>
      <c r="K406" s="142"/>
    </row>
    <row r="407" spans="1:15" ht="76.5" customHeight="1" x14ac:dyDescent="0.2">
      <c r="A407" s="19">
        <f>A404+1</f>
        <v>280</v>
      </c>
      <c r="B407" s="18" t="s">
        <v>30</v>
      </c>
      <c r="C407" s="32" t="s">
        <v>120</v>
      </c>
      <c r="D407" s="18" t="s">
        <v>22</v>
      </c>
      <c r="E407" s="18" t="s">
        <v>23</v>
      </c>
      <c r="F407" s="18">
        <v>1</v>
      </c>
      <c r="G407" s="18">
        <v>5381</v>
      </c>
      <c r="H407" s="19">
        <v>1934</v>
      </c>
      <c r="I407" s="18" t="s">
        <v>24</v>
      </c>
      <c r="J407" s="19">
        <v>1</v>
      </c>
      <c r="K407" s="18"/>
      <c r="L407">
        <f t="shared" ref="L407:L412" si="44">F407*G407</f>
        <v>5381</v>
      </c>
      <c r="O407" s="9">
        <v>1</v>
      </c>
    </row>
    <row r="408" spans="1:15" ht="76.5" customHeight="1" x14ac:dyDescent="0.2">
      <c r="A408" s="19">
        <f>A407+1</f>
        <v>281</v>
      </c>
      <c r="B408" s="18" t="s">
        <v>31</v>
      </c>
      <c r="C408" s="32" t="s">
        <v>120</v>
      </c>
      <c r="D408" s="18" t="s">
        <v>22</v>
      </c>
      <c r="E408" s="18" t="s">
        <v>32</v>
      </c>
      <c r="F408" s="18">
        <v>1</v>
      </c>
      <c r="G408" s="18">
        <v>5044</v>
      </c>
      <c r="H408" s="19">
        <v>1934</v>
      </c>
      <c r="I408" s="18" t="s">
        <v>24</v>
      </c>
      <c r="J408" s="19">
        <v>1</v>
      </c>
      <c r="K408" s="18"/>
      <c r="L408">
        <f t="shared" si="44"/>
        <v>5044</v>
      </c>
      <c r="O408" s="9">
        <v>1</v>
      </c>
    </row>
    <row r="409" spans="1:15" ht="76.5" customHeight="1" x14ac:dyDescent="0.2">
      <c r="A409" s="19">
        <f>A408+1</f>
        <v>282</v>
      </c>
      <c r="B409" s="18" t="s">
        <v>33</v>
      </c>
      <c r="C409" s="32" t="s">
        <v>121</v>
      </c>
      <c r="D409" s="18" t="s">
        <v>34</v>
      </c>
      <c r="E409" s="18" t="s">
        <v>35</v>
      </c>
      <c r="F409" s="18">
        <v>2</v>
      </c>
      <c r="G409" s="18">
        <v>4541</v>
      </c>
      <c r="H409" s="18">
        <v>1515</v>
      </c>
      <c r="I409" s="18" t="s">
        <v>36</v>
      </c>
      <c r="J409" s="19">
        <v>1</v>
      </c>
      <c r="K409" s="18"/>
      <c r="L409">
        <f t="shared" si="44"/>
        <v>9082</v>
      </c>
      <c r="O409" s="9"/>
    </row>
    <row r="410" spans="1:15" ht="76.5" customHeight="1" x14ac:dyDescent="0.2">
      <c r="A410" s="19">
        <f>A409+1</f>
        <v>283</v>
      </c>
      <c r="B410" s="18" t="s">
        <v>37</v>
      </c>
      <c r="C410" s="32" t="s">
        <v>121</v>
      </c>
      <c r="D410" s="18" t="s">
        <v>34</v>
      </c>
      <c r="E410" s="18" t="s">
        <v>38</v>
      </c>
      <c r="F410" s="18">
        <v>3</v>
      </c>
      <c r="G410" s="18">
        <v>4205</v>
      </c>
      <c r="H410" s="18">
        <v>1515</v>
      </c>
      <c r="I410" s="18" t="s">
        <v>36</v>
      </c>
      <c r="J410" s="19">
        <v>1</v>
      </c>
      <c r="K410" s="18"/>
      <c r="L410">
        <f t="shared" si="44"/>
        <v>12615</v>
      </c>
      <c r="O410" s="9">
        <v>5</v>
      </c>
    </row>
    <row r="411" spans="1:15" ht="76.5" customHeight="1" x14ac:dyDescent="0.2">
      <c r="A411" s="19">
        <f>A410+1</f>
        <v>284</v>
      </c>
      <c r="B411" s="18" t="s">
        <v>39</v>
      </c>
      <c r="C411" s="32" t="s">
        <v>122</v>
      </c>
      <c r="D411" s="18" t="s">
        <v>40</v>
      </c>
      <c r="E411" s="18" t="s">
        <v>41</v>
      </c>
      <c r="F411" s="18">
        <v>2</v>
      </c>
      <c r="G411" s="18">
        <v>3196</v>
      </c>
      <c r="H411" s="18">
        <v>1011</v>
      </c>
      <c r="I411" s="18" t="s">
        <v>42</v>
      </c>
      <c r="J411" s="19">
        <v>1</v>
      </c>
      <c r="K411" s="18"/>
      <c r="L411">
        <f t="shared" si="44"/>
        <v>6392</v>
      </c>
      <c r="O411" s="9">
        <v>5</v>
      </c>
    </row>
    <row r="412" spans="1:15" ht="15.75" x14ac:dyDescent="0.2">
      <c r="A412" s="19"/>
      <c r="B412" s="21" t="s">
        <v>43</v>
      </c>
      <c r="C412" s="33"/>
      <c r="D412" s="17"/>
      <c r="E412" s="17"/>
      <c r="F412" s="17">
        <f>SUM(F407:F411)</f>
        <v>9</v>
      </c>
      <c r="G412" s="22">
        <f>SUM(L407:L411)</f>
        <v>38514</v>
      </c>
      <c r="H412" s="18"/>
      <c r="I412" s="18"/>
      <c r="J412" s="19"/>
      <c r="K412" s="18"/>
      <c r="L412">
        <f t="shared" si="44"/>
        <v>346626</v>
      </c>
      <c r="M412">
        <f>G412/F412</f>
        <v>4279.333333333333</v>
      </c>
      <c r="O412" s="10">
        <f>SUM(O407:O411)</f>
        <v>12</v>
      </c>
    </row>
    <row r="413" spans="1:15" ht="15.75" x14ac:dyDescent="0.2">
      <c r="A413" s="142" t="s">
        <v>104</v>
      </c>
      <c r="B413" s="142"/>
      <c r="C413" s="142"/>
      <c r="D413" s="142"/>
      <c r="E413" s="142"/>
      <c r="F413" s="142"/>
      <c r="G413" s="142"/>
      <c r="H413" s="142"/>
      <c r="I413" s="142"/>
      <c r="J413" s="142"/>
      <c r="K413" s="142"/>
    </row>
    <row r="414" spans="1:15" ht="76.5" customHeight="1" x14ac:dyDescent="0.2">
      <c r="A414" s="19">
        <f>A411+1</f>
        <v>285</v>
      </c>
      <c r="B414" s="18" t="s">
        <v>30</v>
      </c>
      <c r="C414" s="32" t="s">
        <v>120</v>
      </c>
      <c r="D414" s="18" t="s">
        <v>22</v>
      </c>
      <c r="E414" s="18" t="s">
        <v>23</v>
      </c>
      <c r="F414" s="18">
        <v>1</v>
      </c>
      <c r="G414" s="18">
        <v>5381</v>
      </c>
      <c r="H414" s="19">
        <v>1934</v>
      </c>
      <c r="I414" s="18" t="s">
        <v>24</v>
      </c>
      <c r="J414" s="19">
        <v>1</v>
      </c>
      <c r="K414" s="18"/>
      <c r="L414">
        <f t="shared" ref="L414:L419" si="45">F414*G414</f>
        <v>5381</v>
      </c>
      <c r="O414" s="9">
        <v>1</v>
      </c>
    </row>
    <row r="415" spans="1:15" ht="76.5" customHeight="1" x14ac:dyDescent="0.2">
      <c r="A415" s="19">
        <f>A414+1</f>
        <v>286</v>
      </c>
      <c r="B415" s="18" t="s">
        <v>31</v>
      </c>
      <c r="C415" s="32" t="s">
        <v>120</v>
      </c>
      <c r="D415" s="18" t="s">
        <v>22</v>
      </c>
      <c r="E415" s="18" t="s">
        <v>32</v>
      </c>
      <c r="F415" s="18">
        <v>1</v>
      </c>
      <c r="G415" s="18">
        <v>5044</v>
      </c>
      <c r="H415" s="19">
        <v>1934</v>
      </c>
      <c r="I415" s="18" t="s">
        <v>24</v>
      </c>
      <c r="J415" s="19">
        <v>1</v>
      </c>
      <c r="K415" s="18"/>
      <c r="L415">
        <f t="shared" si="45"/>
        <v>5044</v>
      </c>
      <c r="O415" s="9">
        <v>1</v>
      </c>
    </row>
    <row r="416" spans="1:15" ht="76.5" customHeight="1" x14ac:dyDescent="0.2">
      <c r="A416" s="19">
        <f>A415+1</f>
        <v>287</v>
      </c>
      <c r="B416" s="18" t="s">
        <v>33</v>
      </c>
      <c r="C416" s="32" t="s">
        <v>121</v>
      </c>
      <c r="D416" s="18" t="s">
        <v>34</v>
      </c>
      <c r="E416" s="18" t="s">
        <v>35</v>
      </c>
      <c r="F416" s="18">
        <v>2</v>
      </c>
      <c r="G416" s="18">
        <v>4541</v>
      </c>
      <c r="H416" s="18">
        <v>1515</v>
      </c>
      <c r="I416" s="18" t="s">
        <v>36</v>
      </c>
      <c r="J416" s="19">
        <v>1</v>
      </c>
      <c r="K416" s="18"/>
      <c r="L416">
        <f t="shared" si="45"/>
        <v>9082</v>
      </c>
      <c r="O416" s="9">
        <v>1</v>
      </c>
    </row>
    <row r="417" spans="1:15" ht="76.5" customHeight="1" x14ac:dyDescent="0.2">
      <c r="A417" s="19">
        <f>A416+1</f>
        <v>288</v>
      </c>
      <c r="B417" s="18" t="s">
        <v>37</v>
      </c>
      <c r="C417" s="32" t="s">
        <v>121</v>
      </c>
      <c r="D417" s="18" t="s">
        <v>34</v>
      </c>
      <c r="E417" s="18" t="s">
        <v>38</v>
      </c>
      <c r="F417" s="18">
        <v>1</v>
      </c>
      <c r="G417" s="18">
        <v>4205</v>
      </c>
      <c r="H417" s="18">
        <v>1515</v>
      </c>
      <c r="I417" s="18" t="s">
        <v>36</v>
      </c>
      <c r="J417" s="19">
        <v>1</v>
      </c>
      <c r="K417" s="18"/>
      <c r="L417">
        <f t="shared" si="45"/>
        <v>4205</v>
      </c>
      <c r="O417" s="9">
        <v>1</v>
      </c>
    </row>
    <row r="418" spans="1:15" ht="76.5" customHeight="1" x14ac:dyDescent="0.2">
      <c r="A418" s="19">
        <f>A417+1</f>
        <v>289</v>
      </c>
      <c r="B418" s="18" t="s">
        <v>39</v>
      </c>
      <c r="C418" s="32" t="s">
        <v>122</v>
      </c>
      <c r="D418" s="18" t="s">
        <v>40</v>
      </c>
      <c r="E418" s="18" t="s">
        <v>41</v>
      </c>
      <c r="F418" s="18">
        <v>2</v>
      </c>
      <c r="G418" s="18">
        <v>3196</v>
      </c>
      <c r="H418" s="18">
        <v>1011</v>
      </c>
      <c r="I418" s="18" t="s">
        <v>42</v>
      </c>
      <c r="J418" s="19">
        <v>1</v>
      </c>
      <c r="K418" s="18"/>
      <c r="L418">
        <f t="shared" si="45"/>
        <v>6392</v>
      </c>
      <c r="O418" s="9">
        <v>5</v>
      </c>
    </row>
    <row r="419" spans="1:15" ht="15.75" x14ac:dyDescent="0.25">
      <c r="A419" s="19"/>
      <c r="B419" s="21" t="s">
        <v>43</v>
      </c>
      <c r="C419" s="33"/>
      <c r="D419" s="17"/>
      <c r="E419" s="17"/>
      <c r="F419" s="17">
        <f>SUM(F414:F418)</f>
        <v>7</v>
      </c>
      <c r="G419" s="22">
        <f>SUM(L414:L418)</f>
        <v>30104</v>
      </c>
      <c r="H419" s="18"/>
      <c r="I419" s="18"/>
      <c r="J419" s="23"/>
      <c r="K419" s="18"/>
      <c r="L419">
        <f t="shared" si="45"/>
        <v>210728</v>
      </c>
      <c r="M419">
        <f>G419/F419</f>
        <v>4300.5714285714284</v>
      </c>
      <c r="O419" s="10">
        <f>SUM(O414:O418)</f>
        <v>9</v>
      </c>
    </row>
    <row r="420" spans="1:15" ht="15.75" x14ac:dyDescent="0.2">
      <c r="A420" s="142" t="s">
        <v>105</v>
      </c>
      <c r="B420" s="142"/>
      <c r="C420" s="142"/>
      <c r="D420" s="142"/>
      <c r="E420" s="142"/>
      <c r="F420" s="142"/>
      <c r="G420" s="142"/>
      <c r="H420" s="142"/>
      <c r="I420" s="142"/>
      <c r="J420" s="142"/>
      <c r="K420" s="142"/>
    </row>
    <row r="421" spans="1:15" ht="77.25" customHeight="1" x14ac:dyDescent="0.2">
      <c r="A421" s="19">
        <f>A418+1</f>
        <v>290</v>
      </c>
      <c r="B421" s="18" t="s">
        <v>30</v>
      </c>
      <c r="C421" s="32" t="s">
        <v>120</v>
      </c>
      <c r="D421" s="18" t="s">
        <v>22</v>
      </c>
      <c r="E421" s="18" t="s">
        <v>23</v>
      </c>
      <c r="F421" s="18">
        <v>1</v>
      </c>
      <c r="G421" s="18">
        <v>5381</v>
      </c>
      <c r="H421" s="19">
        <v>1934</v>
      </c>
      <c r="I421" s="18" t="s">
        <v>24</v>
      </c>
      <c r="J421" s="19">
        <v>1</v>
      </c>
      <c r="K421" s="18">
        <v>10</v>
      </c>
      <c r="L421">
        <f t="shared" ref="L421:L426" si="46">F421*G421</f>
        <v>5381</v>
      </c>
      <c r="O421" s="9">
        <v>1</v>
      </c>
    </row>
    <row r="422" spans="1:15" ht="77.25" customHeight="1" x14ac:dyDescent="0.2">
      <c r="A422" s="19">
        <f>A421+1</f>
        <v>291</v>
      </c>
      <c r="B422" s="18" t="s">
        <v>31</v>
      </c>
      <c r="C422" s="32" t="s">
        <v>120</v>
      </c>
      <c r="D422" s="18" t="s">
        <v>22</v>
      </c>
      <c r="E422" s="18" t="s">
        <v>32</v>
      </c>
      <c r="F422" s="18">
        <v>1</v>
      </c>
      <c r="G422" s="18">
        <v>5044</v>
      </c>
      <c r="H422" s="19">
        <v>1934</v>
      </c>
      <c r="I422" s="18" t="s">
        <v>24</v>
      </c>
      <c r="J422" s="19">
        <v>1</v>
      </c>
      <c r="K422" s="18">
        <v>10</v>
      </c>
      <c r="L422">
        <f t="shared" si="46"/>
        <v>5044</v>
      </c>
      <c r="O422" s="9">
        <v>1</v>
      </c>
    </row>
    <row r="423" spans="1:15" ht="77.25" customHeight="1" x14ac:dyDescent="0.2">
      <c r="A423" s="19">
        <f>A422+1</f>
        <v>292</v>
      </c>
      <c r="B423" s="18" t="s">
        <v>33</v>
      </c>
      <c r="C423" s="32" t="s">
        <v>121</v>
      </c>
      <c r="D423" s="18" t="s">
        <v>34</v>
      </c>
      <c r="E423" s="18" t="s">
        <v>35</v>
      </c>
      <c r="F423" s="18">
        <v>2</v>
      </c>
      <c r="G423" s="18">
        <v>4541</v>
      </c>
      <c r="H423" s="18">
        <v>1515</v>
      </c>
      <c r="I423" s="18" t="s">
        <v>36</v>
      </c>
      <c r="J423" s="19">
        <v>1</v>
      </c>
      <c r="K423" s="18">
        <v>10</v>
      </c>
      <c r="L423">
        <f t="shared" si="46"/>
        <v>9082</v>
      </c>
      <c r="O423" s="9">
        <v>1</v>
      </c>
    </row>
    <row r="424" spans="1:15" ht="77.25" customHeight="1" x14ac:dyDescent="0.2">
      <c r="A424" s="19">
        <f>A423+1</f>
        <v>293</v>
      </c>
      <c r="B424" s="18" t="s">
        <v>37</v>
      </c>
      <c r="C424" s="32" t="s">
        <v>121</v>
      </c>
      <c r="D424" s="18" t="s">
        <v>34</v>
      </c>
      <c r="E424" s="18" t="s">
        <v>38</v>
      </c>
      <c r="F424" s="18">
        <v>1</v>
      </c>
      <c r="G424" s="18">
        <v>4205</v>
      </c>
      <c r="H424" s="18">
        <v>1515</v>
      </c>
      <c r="I424" s="18" t="s">
        <v>36</v>
      </c>
      <c r="J424" s="19">
        <v>1</v>
      </c>
      <c r="K424" s="18">
        <v>10</v>
      </c>
      <c r="L424">
        <f t="shared" si="46"/>
        <v>4205</v>
      </c>
      <c r="O424" s="9">
        <v>1</v>
      </c>
    </row>
    <row r="425" spans="1:15" ht="77.25" customHeight="1" x14ac:dyDescent="0.2">
      <c r="A425" s="19">
        <f>A424+1</f>
        <v>294</v>
      </c>
      <c r="B425" s="18" t="s">
        <v>39</v>
      </c>
      <c r="C425" s="32" t="s">
        <v>122</v>
      </c>
      <c r="D425" s="18" t="s">
        <v>40</v>
      </c>
      <c r="E425" s="18" t="s">
        <v>41</v>
      </c>
      <c r="F425" s="18">
        <v>2</v>
      </c>
      <c r="G425" s="18">
        <v>3196</v>
      </c>
      <c r="H425" s="18">
        <v>1011</v>
      </c>
      <c r="I425" s="18" t="s">
        <v>42</v>
      </c>
      <c r="J425" s="19">
        <v>1</v>
      </c>
      <c r="K425" s="18">
        <v>10</v>
      </c>
      <c r="L425">
        <f t="shared" si="46"/>
        <v>6392</v>
      </c>
      <c r="O425" s="9">
        <v>4</v>
      </c>
    </row>
    <row r="426" spans="1:15" ht="15.75" x14ac:dyDescent="0.25">
      <c r="A426" s="19"/>
      <c r="B426" s="21" t="s">
        <v>43</v>
      </c>
      <c r="C426" s="33"/>
      <c r="D426" s="17"/>
      <c r="E426" s="17"/>
      <c r="F426" s="17">
        <f>SUM(F421:F425)</f>
        <v>7</v>
      </c>
      <c r="G426" s="22">
        <f>SUM(L421:L425)</f>
        <v>30104</v>
      </c>
      <c r="H426" s="18"/>
      <c r="I426" s="18"/>
      <c r="J426" s="23"/>
      <c r="K426" s="18"/>
      <c r="L426">
        <f t="shared" si="46"/>
        <v>210728</v>
      </c>
      <c r="M426">
        <f>G426/F426</f>
        <v>4300.5714285714284</v>
      </c>
      <c r="O426" s="10">
        <f>SUM(O421:O425)</f>
        <v>8</v>
      </c>
    </row>
    <row r="427" spans="1:15" ht="15.75" x14ac:dyDescent="0.2">
      <c r="A427" s="142" t="s">
        <v>106</v>
      </c>
      <c r="B427" s="142"/>
      <c r="C427" s="142"/>
      <c r="D427" s="142"/>
      <c r="E427" s="142"/>
      <c r="F427" s="142"/>
      <c r="G427" s="142"/>
      <c r="H427" s="142"/>
      <c r="I427" s="142"/>
      <c r="J427" s="142"/>
      <c r="K427" s="142"/>
    </row>
    <row r="428" spans="1:15" ht="76.5" customHeight="1" x14ac:dyDescent="0.2">
      <c r="A428" s="19">
        <f>A425+1</f>
        <v>295</v>
      </c>
      <c r="B428" s="18" t="s">
        <v>30</v>
      </c>
      <c r="C428" s="32" t="s">
        <v>120</v>
      </c>
      <c r="D428" s="18" t="s">
        <v>22</v>
      </c>
      <c r="E428" s="18" t="s">
        <v>23</v>
      </c>
      <c r="F428" s="18">
        <v>1</v>
      </c>
      <c r="G428" s="18">
        <v>5381</v>
      </c>
      <c r="H428" s="19">
        <v>1934</v>
      </c>
      <c r="I428" s="18" t="s">
        <v>24</v>
      </c>
      <c r="J428" s="19">
        <v>1</v>
      </c>
      <c r="K428" s="18"/>
      <c r="L428">
        <f t="shared" ref="L428:L433" si="47">F428*G428</f>
        <v>5381</v>
      </c>
    </row>
    <row r="429" spans="1:15" ht="76.5" customHeight="1" x14ac:dyDescent="0.2">
      <c r="A429" s="19">
        <f>A428+1</f>
        <v>296</v>
      </c>
      <c r="B429" s="18" t="s">
        <v>31</v>
      </c>
      <c r="C429" s="32" t="s">
        <v>120</v>
      </c>
      <c r="D429" s="18" t="s">
        <v>22</v>
      </c>
      <c r="E429" s="18" t="s">
        <v>32</v>
      </c>
      <c r="F429" s="18">
        <v>1</v>
      </c>
      <c r="G429" s="18">
        <v>5044</v>
      </c>
      <c r="H429" s="19">
        <v>1934</v>
      </c>
      <c r="I429" s="18" t="s">
        <v>24</v>
      </c>
      <c r="J429" s="19">
        <v>1</v>
      </c>
      <c r="K429" s="18"/>
      <c r="L429">
        <f t="shared" si="47"/>
        <v>5044</v>
      </c>
    </row>
    <row r="430" spans="1:15" ht="76.5" customHeight="1" x14ac:dyDescent="0.2">
      <c r="A430" s="19">
        <f>A429+1</f>
        <v>297</v>
      </c>
      <c r="B430" s="18" t="s">
        <v>33</v>
      </c>
      <c r="C430" s="32" t="s">
        <v>121</v>
      </c>
      <c r="D430" s="18" t="s">
        <v>34</v>
      </c>
      <c r="E430" s="18" t="s">
        <v>35</v>
      </c>
      <c r="F430" s="18">
        <v>1</v>
      </c>
      <c r="G430" s="18">
        <v>4541</v>
      </c>
      <c r="H430" s="18">
        <v>1515</v>
      </c>
      <c r="I430" s="18" t="s">
        <v>36</v>
      </c>
      <c r="J430" s="19">
        <v>1</v>
      </c>
      <c r="K430" s="18"/>
      <c r="L430">
        <f t="shared" si="47"/>
        <v>4541</v>
      </c>
    </row>
    <row r="431" spans="1:15" ht="76.5" customHeight="1" x14ac:dyDescent="0.2">
      <c r="A431" s="19">
        <f>A430+1</f>
        <v>298</v>
      </c>
      <c r="B431" s="18" t="s">
        <v>37</v>
      </c>
      <c r="C431" s="32" t="s">
        <v>121</v>
      </c>
      <c r="D431" s="18" t="s">
        <v>34</v>
      </c>
      <c r="E431" s="18" t="s">
        <v>38</v>
      </c>
      <c r="F431" s="18">
        <v>2</v>
      </c>
      <c r="G431" s="18">
        <v>4205</v>
      </c>
      <c r="H431" s="18">
        <v>1515</v>
      </c>
      <c r="I431" s="18" t="s">
        <v>36</v>
      </c>
      <c r="J431" s="19">
        <v>1</v>
      </c>
      <c r="K431" s="18"/>
      <c r="L431">
        <f t="shared" si="47"/>
        <v>8410</v>
      </c>
    </row>
    <row r="432" spans="1:15" ht="76.5" customHeight="1" x14ac:dyDescent="0.2">
      <c r="A432" s="19">
        <f>A431+1</f>
        <v>299</v>
      </c>
      <c r="B432" s="18" t="s">
        <v>39</v>
      </c>
      <c r="C432" s="32" t="s">
        <v>122</v>
      </c>
      <c r="D432" s="18" t="s">
        <v>40</v>
      </c>
      <c r="E432" s="18" t="s">
        <v>41</v>
      </c>
      <c r="F432" s="18">
        <v>4</v>
      </c>
      <c r="G432" s="18">
        <v>3196</v>
      </c>
      <c r="H432" s="18">
        <v>1011</v>
      </c>
      <c r="I432" s="18" t="s">
        <v>42</v>
      </c>
      <c r="J432" s="19">
        <v>1</v>
      </c>
      <c r="K432" s="18"/>
      <c r="L432">
        <f t="shared" si="47"/>
        <v>12784</v>
      </c>
    </row>
    <row r="433" spans="1:15" ht="15.75" x14ac:dyDescent="0.2">
      <c r="A433" s="19"/>
      <c r="B433" s="21" t="s">
        <v>43</v>
      </c>
      <c r="C433" s="33"/>
      <c r="D433" s="17"/>
      <c r="E433" s="17"/>
      <c r="F433" s="17">
        <f>SUM(F428:F432)</f>
        <v>9</v>
      </c>
      <c r="G433" s="22">
        <f>SUM(L428:L432)</f>
        <v>36160</v>
      </c>
      <c r="H433" s="18"/>
      <c r="I433" s="18"/>
      <c r="J433" s="19"/>
      <c r="K433" s="18"/>
      <c r="L433">
        <f t="shared" si="47"/>
        <v>325440</v>
      </c>
      <c r="M433">
        <f>G433/F433</f>
        <v>4017.7777777777778</v>
      </c>
    </row>
    <row r="434" spans="1:15" ht="15.75" x14ac:dyDescent="0.2">
      <c r="A434" s="142" t="s">
        <v>107</v>
      </c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</row>
    <row r="435" spans="1:15" ht="78.75" x14ac:dyDescent="0.2">
      <c r="A435" s="19">
        <f>A432+1</f>
        <v>300</v>
      </c>
      <c r="B435" s="18" t="s">
        <v>30</v>
      </c>
      <c r="C435" s="32" t="s">
        <v>120</v>
      </c>
      <c r="D435" s="18" t="s">
        <v>22</v>
      </c>
      <c r="E435" s="18" t="s">
        <v>23</v>
      </c>
      <c r="F435" s="18">
        <v>1</v>
      </c>
      <c r="G435" s="18">
        <v>5381</v>
      </c>
      <c r="H435" s="19">
        <v>1934</v>
      </c>
      <c r="I435" s="18" t="s">
        <v>24</v>
      </c>
      <c r="J435" s="19">
        <v>1</v>
      </c>
      <c r="K435" s="18"/>
      <c r="L435">
        <f t="shared" ref="L435:L440" si="48">F435*G435</f>
        <v>5381</v>
      </c>
      <c r="O435" s="9">
        <v>1</v>
      </c>
    </row>
    <row r="436" spans="1:15" ht="78.75" x14ac:dyDescent="0.2">
      <c r="A436" s="19">
        <f>A435+1</f>
        <v>301</v>
      </c>
      <c r="B436" s="18" t="s">
        <v>31</v>
      </c>
      <c r="C436" s="32" t="s">
        <v>120</v>
      </c>
      <c r="D436" s="18" t="s">
        <v>22</v>
      </c>
      <c r="E436" s="18" t="s">
        <v>32</v>
      </c>
      <c r="F436" s="18">
        <v>2</v>
      </c>
      <c r="G436" s="18">
        <v>5044</v>
      </c>
      <c r="H436" s="19">
        <v>1934</v>
      </c>
      <c r="I436" s="18" t="s">
        <v>24</v>
      </c>
      <c r="J436" s="19">
        <v>1</v>
      </c>
      <c r="K436" s="18"/>
      <c r="L436">
        <f t="shared" si="48"/>
        <v>10088</v>
      </c>
      <c r="O436" s="9">
        <v>2</v>
      </c>
    </row>
    <row r="437" spans="1:15" ht="78.75" x14ac:dyDescent="0.2">
      <c r="A437" s="19">
        <f>A436+1</f>
        <v>302</v>
      </c>
      <c r="B437" s="18" t="s">
        <v>33</v>
      </c>
      <c r="C437" s="32" t="s">
        <v>121</v>
      </c>
      <c r="D437" s="18" t="s">
        <v>34</v>
      </c>
      <c r="E437" s="18" t="s">
        <v>35</v>
      </c>
      <c r="F437" s="18">
        <v>2</v>
      </c>
      <c r="G437" s="18">
        <v>4541</v>
      </c>
      <c r="H437" s="18">
        <v>1515</v>
      </c>
      <c r="I437" s="18" t="s">
        <v>36</v>
      </c>
      <c r="J437" s="19">
        <v>1</v>
      </c>
      <c r="K437" s="18"/>
      <c r="L437">
        <f t="shared" si="48"/>
        <v>9082</v>
      </c>
      <c r="O437" s="9">
        <v>2</v>
      </c>
    </row>
    <row r="438" spans="1:15" ht="78.75" x14ac:dyDescent="0.2">
      <c r="A438" s="19">
        <f>A437+1</f>
        <v>303</v>
      </c>
      <c r="B438" s="18" t="s">
        <v>37</v>
      </c>
      <c r="C438" s="32" t="s">
        <v>121</v>
      </c>
      <c r="D438" s="18" t="s">
        <v>34</v>
      </c>
      <c r="E438" s="18" t="s">
        <v>38</v>
      </c>
      <c r="F438" s="18">
        <v>13</v>
      </c>
      <c r="G438" s="18">
        <v>4205</v>
      </c>
      <c r="H438" s="18">
        <v>1515</v>
      </c>
      <c r="I438" s="18" t="s">
        <v>36</v>
      </c>
      <c r="J438" s="19">
        <v>1</v>
      </c>
      <c r="K438" s="18"/>
      <c r="L438">
        <f t="shared" si="48"/>
        <v>54665</v>
      </c>
      <c r="O438" s="9">
        <v>12</v>
      </c>
    </row>
    <row r="439" spans="1:15" ht="78.75" x14ac:dyDescent="0.2">
      <c r="A439" s="19">
        <f>A438+1</f>
        <v>304</v>
      </c>
      <c r="B439" s="18" t="s">
        <v>39</v>
      </c>
      <c r="C439" s="32" t="s">
        <v>122</v>
      </c>
      <c r="D439" s="18" t="s">
        <v>40</v>
      </c>
      <c r="E439" s="18" t="s">
        <v>41</v>
      </c>
      <c r="F439" s="18">
        <v>10</v>
      </c>
      <c r="G439" s="18">
        <v>3196</v>
      </c>
      <c r="H439" s="18">
        <v>1011</v>
      </c>
      <c r="I439" s="18" t="s">
        <v>42</v>
      </c>
      <c r="J439" s="19">
        <v>1</v>
      </c>
      <c r="K439" s="18"/>
      <c r="L439">
        <f t="shared" si="48"/>
        <v>31960</v>
      </c>
      <c r="O439" s="9">
        <v>16</v>
      </c>
    </row>
    <row r="440" spans="1:15" ht="15.75" x14ac:dyDescent="0.2">
      <c r="A440" s="19"/>
      <c r="B440" s="21" t="s">
        <v>43</v>
      </c>
      <c r="C440" s="33"/>
      <c r="D440" s="17"/>
      <c r="E440" s="17"/>
      <c r="F440" s="17">
        <f>SUM(F435:F439)</f>
        <v>28</v>
      </c>
      <c r="G440" s="22">
        <f>SUM(L435:L439)</f>
        <v>111176</v>
      </c>
      <c r="H440" s="18"/>
      <c r="I440" s="18"/>
      <c r="J440" s="19"/>
      <c r="K440" s="18"/>
      <c r="L440">
        <f t="shared" si="48"/>
        <v>3112928</v>
      </c>
      <c r="M440">
        <f>G440/F440</f>
        <v>3970.5714285714284</v>
      </c>
      <c r="O440" s="10">
        <f>SUM(O435:O439)</f>
        <v>33</v>
      </c>
    </row>
    <row r="441" spans="1:15" ht="15.75" x14ac:dyDescent="0.2">
      <c r="A441" s="142" t="s">
        <v>108</v>
      </c>
      <c r="B441" s="142"/>
      <c r="C441" s="142"/>
      <c r="D441" s="142"/>
      <c r="E441" s="142"/>
      <c r="F441" s="142"/>
      <c r="G441" s="142"/>
      <c r="H441" s="142"/>
      <c r="I441" s="142"/>
      <c r="J441" s="142"/>
      <c r="K441" s="142"/>
    </row>
    <row r="442" spans="1:15" ht="78.75" x14ac:dyDescent="0.2">
      <c r="A442" s="19">
        <f>A439+1</f>
        <v>305</v>
      </c>
      <c r="B442" s="18" t="s">
        <v>30</v>
      </c>
      <c r="C442" s="32" t="s">
        <v>120</v>
      </c>
      <c r="D442" s="18" t="s">
        <v>22</v>
      </c>
      <c r="E442" s="18" t="s">
        <v>23</v>
      </c>
      <c r="F442" s="18">
        <v>1</v>
      </c>
      <c r="G442" s="18">
        <v>5381</v>
      </c>
      <c r="H442" s="19">
        <v>1934</v>
      </c>
      <c r="I442" s="18" t="s">
        <v>24</v>
      </c>
      <c r="J442" s="19">
        <v>1</v>
      </c>
      <c r="K442" s="18"/>
      <c r="L442">
        <f t="shared" ref="L442:L447" si="49">F442*G442</f>
        <v>5381</v>
      </c>
      <c r="O442" s="9">
        <v>1</v>
      </c>
    </row>
    <row r="443" spans="1:15" ht="78.75" x14ac:dyDescent="0.2">
      <c r="A443" s="19">
        <f>A442+1</f>
        <v>306</v>
      </c>
      <c r="B443" s="18" t="s">
        <v>31</v>
      </c>
      <c r="C443" s="32" t="s">
        <v>120</v>
      </c>
      <c r="D443" s="18" t="s">
        <v>22</v>
      </c>
      <c r="E443" s="18" t="s">
        <v>32</v>
      </c>
      <c r="F443" s="18">
        <v>2</v>
      </c>
      <c r="G443" s="18">
        <v>5044</v>
      </c>
      <c r="H443" s="19">
        <v>1934</v>
      </c>
      <c r="I443" s="18" t="s">
        <v>24</v>
      </c>
      <c r="J443" s="19">
        <v>1</v>
      </c>
      <c r="K443" s="18"/>
      <c r="L443">
        <f t="shared" si="49"/>
        <v>10088</v>
      </c>
      <c r="O443" s="9">
        <v>1</v>
      </c>
    </row>
    <row r="444" spans="1:15" ht="78.75" x14ac:dyDescent="0.2">
      <c r="A444" s="19">
        <f>A443+1</f>
        <v>307</v>
      </c>
      <c r="B444" s="18" t="s">
        <v>33</v>
      </c>
      <c r="C444" s="32" t="s">
        <v>121</v>
      </c>
      <c r="D444" s="18" t="s">
        <v>34</v>
      </c>
      <c r="E444" s="18" t="s">
        <v>35</v>
      </c>
      <c r="F444" s="18">
        <v>2</v>
      </c>
      <c r="G444" s="18">
        <v>4541</v>
      </c>
      <c r="H444" s="18">
        <v>1515</v>
      </c>
      <c r="I444" s="18" t="s">
        <v>36</v>
      </c>
      <c r="J444" s="19">
        <v>1</v>
      </c>
      <c r="K444" s="18"/>
      <c r="L444">
        <f t="shared" si="49"/>
        <v>9082</v>
      </c>
      <c r="O444" s="9">
        <v>1</v>
      </c>
    </row>
    <row r="445" spans="1:15" ht="78.75" x14ac:dyDescent="0.2">
      <c r="A445" s="19">
        <f>A444+1</f>
        <v>308</v>
      </c>
      <c r="B445" s="18" t="s">
        <v>37</v>
      </c>
      <c r="C445" s="32" t="s">
        <v>121</v>
      </c>
      <c r="D445" s="18" t="s">
        <v>34</v>
      </c>
      <c r="E445" s="18" t="s">
        <v>38</v>
      </c>
      <c r="F445" s="18">
        <v>2</v>
      </c>
      <c r="G445" s="18">
        <v>4205</v>
      </c>
      <c r="H445" s="18">
        <v>1515</v>
      </c>
      <c r="I445" s="18" t="s">
        <v>36</v>
      </c>
      <c r="J445" s="19">
        <v>1</v>
      </c>
      <c r="K445" s="18"/>
      <c r="L445">
        <f t="shared" si="49"/>
        <v>8410</v>
      </c>
      <c r="O445" s="9">
        <v>4</v>
      </c>
    </row>
    <row r="446" spans="1:15" ht="78.75" x14ac:dyDescent="0.2">
      <c r="A446" s="19">
        <f>A445+1</f>
        <v>309</v>
      </c>
      <c r="B446" s="18" t="s">
        <v>39</v>
      </c>
      <c r="C446" s="32" t="s">
        <v>122</v>
      </c>
      <c r="D446" s="18" t="s">
        <v>40</v>
      </c>
      <c r="E446" s="18" t="s">
        <v>41</v>
      </c>
      <c r="F446" s="18">
        <v>4</v>
      </c>
      <c r="G446" s="18">
        <v>3196</v>
      </c>
      <c r="H446" s="18">
        <v>1011</v>
      </c>
      <c r="I446" s="18" t="s">
        <v>42</v>
      </c>
      <c r="J446" s="19">
        <v>1</v>
      </c>
      <c r="K446" s="18"/>
      <c r="L446">
        <f t="shared" si="49"/>
        <v>12784</v>
      </c>
      <c r="O446" s="9">
        <v>4</v>
      </c>
    </row>
    <row r="447" spans="1:15" ht="15.75" x14ac:dyDescent="0.2">
      <c r="A447" s="19"/>
      <c r="B447" s="21" t="s">
        <v>43</v>
      </c>
      <c r="C447" s="33"/>
      <c r="D447" s="17"/>
      <c r="E447" s="17"/>
      <c r="F447" s="17">
        <f>SUM(F442:F446)</f>
        <v>11</v>
      </c>
      <c r="G447" s="22">
        <f>SUM(L442:L446)</f>
        <v>45745</v>
      </c>
      <c r="H447" s="18"/>
      <c r="I447" s="18"/>
      <c r="J447" s="19"/>
      <c r="K447" s="18"/>
      <c r="L447">
        <f t="shared" si="49"/>
        <v>503195</v>
      </c>
      <c r="M447">
        <f>G447/F447</f>
        <v>4158.636363636364</v>
      </c>
      <c r="O447" s="10">
        <f>SUM(O442:O446)</f>
        <v>11</v>
      </c>
    </row>
    <row r="448" spans="1:15" ht="15.75" x14ac:dyDescent="0.2">
      <c r="A448" s="142" t="s">
        <v>109</v>
      </c>
      <c r="B448" s="142"/>
      <c r="C448" s="142"/>
      <c r="D448" s="142"/>
      <c r="E448" s="142"/>
      <c r="F448" s="142"/>
      <c r="G448" s="142"/>
      <c r="H448" s="142"/>
      <c r="I448" s="142"/>
      <c r="J448" s="142"/>
      <c r="K448" s="142"/>
    </row>
    <row r="449" spans="1:15" ht="77.25" customHeight="1" x14ac:dyDescent="0.2">
      <c r="A449" s="19">
        <f>A446+1</f>
        <v>310</v>
      </c>
      <c r="B449" s="18" t="s">
        <v>30</v>
      </c>
      <c r="C449" s="32" t="s">
        <v>120</v>
      </c>
      <c r="D449" s="18" t="s">
        <v>22</v>
      </c>
      <c r="E449" s="18" t="s">
        <v>23</v>
      </c>
      <c r="F449" s="18">
        <v>1</v>
      </c>
      <c r="G449" s="18">
        <v>5381</v>
      </c>
      <c r="H449" s="19">
        <v>1934</v>
      </c>
      <c r="I449" s="18" t="s">
        <v>24</v>
      </c>
      <c r="J449" s="19">
        <v>1</v>
      </c>
      <c r="K449" s="18"/>
      <c r="L449">
        <f t="shared" ref="L449:L454" si="50">F449*G449</f>
        <v>5381</v>
      </c>
      <c r="O449" s="9">
        <v>1</v>
      </c>
    </row>
    <row r="450" spans="1:15" ht="77.25" customHeight="1" x14ac:dyDescent="0.2">
      <c r="A450" s="19">
        <f>A449+1</f>
        <v>311</v>
      </c>
      <c r="B450" s="18" t="s">
        <v>31</v>
      </c>
      <c r="C450" s="32" t="s">
        <v>120</v>
      </c>
      <c r="D450" s="18" t="s">
        <v>22</v>
      </c>
      <c r="E450" s="18" t="s">
        <v>32</v>
      </c>
      <c r="F450" s="18">
        <v>3</v>
      </c>
      <c r="G450" s="18">
        <v>5044</v>
      </c>
      <c r="H450" s="19">
        <v>1934</v>
      </c>
      <c r="I450" s="18" t="s">
        <v>24</v>
      </c>
      <c r="J450" s="19">
        <v>1</v>
      </c>
      <c r="K450" s="18"/>
      <c r="L450">
        <f t="shared" si="50"/>
        <v>15132</v>
      </c>
      <c r="O450" s="9">
        <v>4</v>
      </c>
    </row>
    <row r="451" spans="1:15" ht="77.25" customHeight="1" x14ac:dyDescent="0.2">
      <c r="A451" s="19">
        <f>A450+1</f>
        <v>312</v>
      </c>
      <c r="B451" s="18" t="s">
        <v>33</v>
      </c>
      <c r="C451" s="32" t="s">
        <v>121</v>
      </c>
      <c r="D451" s="18" t="s">
        <v>34</v>
      </c>
      <c r="E451" s="18" t="s">
        <v>35</v>
      </c>
      <c r="F451" s="18">
        <v>7</v>
      </c>
      <c r="G451" s="18">
        <v>4541</v>
      </c>
      <c r="H451" s="18">
        <v>1515</v>
      </c>
      <c r="I451" s="18" t="s">
        <v>36</v>
      </c>
      <c r="J451" s="19">
        <v>1</v>
      </c>
      <c r="K451" s="18"/>
      <c r="L451">
        <f t="shared" si="50"/>
        <v>31787</v>
      </c>
      <c r="O451" s="9">
        <v>5</v>
      </c>
    </row>
    <row r="452" spans="1:15" ht="77.25" customHeight="1" x14ac:dyDescent="0.2">
      <c r="A452" s="19">
        <f>A451+1</f>
        <v>313</v>
      </c>
      <c r="B452" s="18" t="s">
        <v>37</v>
      </c>
      <c r="C452" s="32" t="s">
        <v>121</v>
      </c>
      <c r="D452" s="18" t="s">
        <v>34</v>
      </c>
      <c r="E452" s="18" t="s">
        <v>38</v>
      </c>
      <c r="F452" s="18">
        <v>23</v>
      </c>
      <c r="G452" s="18">
        <v>4205</v>
      </c>
      <c r="H452" s="18">
        <v>1515</v>
      </c>
      <c r="I452" s="18" t="s">
        <v>36</v>
      </c>
      <c r="J452" s="19">
        <v>1</v>
      </c>
      <c r="K452" s="18"/>
      <c r="L452">
        <f t="shared" si="50"/>
        <v>96715</v>
      </c>
      <c r="O452" s="9">
        <v>25</v>
      </c>
    </row>
    <row r="453" spans="1:15" ht="77.25" customHeight="1" x14ac:dyDescent="0.2">
      <c r="A453" s="19">
        <f>A452+1</f>
        <v>314</v>
      </c>
      <c r="B453" s="18" t="s">
        <v>39</v>
      </c>
      <c r="C453" s="32" t="s">
        <v>122</v>
      </c>
      <c r="D453" s="18" t="s">
        <v>40</v>
      </c>
      <c r="E453" s="18" t="s">
        <v>41</v>
      </c>
      <c r="F453" s="18">
        <v>20</v>
      </c>
      <c r="G453" s="18">
        <v>3196</v>
      </c>
      <c r="H453" s="18">
        <v>1011</v>
      </c>
      <c r="I453" s="18" t="s">
        <v>42</v>
      </c>
      <c r="J453" s="19">
        <v>1</v>
      </c>
      <c r="K453" s="18"/>
      <c r="L453">
        <f t="shared" si="50"/>
        <v>63920</v>
      </c>
      <c r="O453" s="9">
        <v>32</v>
      </c>
    </row>
    <row r="454" spans="1:15" ht="15.75" x14ac:dyDescent="0.2">
      <c r="A454" s="19"/>
      <c r="B454" s="21" t="s">
        <v>43</v>
      </c>
      <c r="C454" s="33"/>
      <c r="D454" s="17"/>
      <c r="E454" s="17"/>
      <c r="F454" s="17">
        <f>SUM(F449:F453)</f>
        <v>54</v>
      </c>
      <c r="G454" s="22">
        <f>SUM(L449:L453)</f>
        <v>212935</v>
      </c>
      <c r="H454" s="18"/>
      <c r="I454" s="18"/>
      <c r="J454" s="19"/>
      <c r="K454" s="18"/>
      <c r="L454">
        <f t="shared" si="50"/>
        <v>11498490</v>
      </c>
      <c r="M454">
        <f>G454/F454</f>
        <v>3943.2407407407409</v>
      </c>
      <c r="O454" s="10">
        <f>SUM(O449:O453)</f>
        <v>67</v>
      </c>
    </row>
    <row r="455" spans="1:15" ht="15.75" x14ac:dyDescent="0.2">
      <c r="A455" s="142" t="s">
        <v>110</v>
      </c>
      <c r="B455" s="142"/>
      <c r="C455" s="142"/>
      <c r="D455" s="142"/>
      <c r="E455" s="142"/>
      <c r="F455" s="142"/>
      <c r="G455" s="142"/>
      <c r="H455" s="142"/>
      <c r="I455" s="142"/>
      <c r="J455" s="142"/>
      <c r="K455" s="142"/>
    </row>
    <row r="456" spans="1:15" ht="77.25" customHeight="1" x14ac:dyDescent="0.2">
      <c r="A456" s="19">
        <f>A453+1</f>
        <v>315</v>
      </c>
      <c r="B456" s="18" t="s">
        <v>30</v>
      </c>
      <c r="C456" s="32" t="s">
        <v>120</v>
      </c>
      <c r="D456" s="18" t="s">
        <v>22</v>
      </c>
      <c r="E456" s="18" t="s">
        <v>23</v>
      </c>
      <c r="F456" s="18">
        <v>1</v>
      </c>
      <c r="G456" s="18">
        <v>5381</v>
      </c>
      <c r="H456" s="19">
        <v>1934</v>
      </c>
      <c r="I456" s="18" t="s">
        <v>24</v>
      </c>
      <c r="J456" s="19">
        <v>1</v>
      </c>
      <c r="K456" s="18"/>
      <c r="L456">
        <f t="shared" ref="L456:L461" si="51">F456*G456</f>
        <v>5381</v>
      </c>
      <c r="O456" s="9">
        <v>1</v>
      </c>
    </row>
    <row r="457" spans="1:15" ht="77.25" customHeight="1" x14ac:dyDescent="0.2">
      <c r="A457" s="19">
        <f>A456+1</f>
        <v>316</v>
      </c>
      <c r="B457" s="18" t="s">
        <v>31</v>
      </c>
      <c r="C457" s="32" t="s">
        <v>120</v>
      </c>
      <c r="D457" s="18" t="s">
        <v>22</v>
      </c>
      <c r="E457" s="18" t="s">
        <v>32</v>
      </c>
      <c r="F457" s="18">
        <v>1</v>
      </c>
      <c r="G457" s="18">
        <v>5044</v>
      </c>
      <c r="H457" s="19">
        <v>1934</v>
      </c>
      <c r="I457" s="18" t="s">
        <v>24</v>
      </c>
      <c r="J457" s="19">
        <v>1</v>
      </c>
      <c r="K457" s="18"/>
      <c r="L457">
        <f t="shared" si="51"/>
        <v>5044</v>
      </c>
      <c r="O457" s="9">
        <v>1</v>
      </c>
    </row>
    <row r="458" spans="1:15" ht="77.25" customHeight="1" x14ac:dyDescent="0.2">
      <c r="A458" s="19">
        <f>A457+1</f>
        <v>317</v>
      </c>
      <c r="B458" s="18" t="s">
        <v>33</v>
      </c>
      <c r="C458" s="32" t="s">
        <v>121</v>
      </c>
      <c r="D458" s="18" t="s">
        <v>34</v>
      </c>
      <c r="E458" s="18" t="s">
        <v>35</v>
      </c>
      <c r="F458" s="18">
        <v>1</v>
      </c>
      <c r="G458" s="18">
        <v>4541</v>
      </c>
      <c r="H458" s="18">
        <v>1515</v>
      </c>
      <c r="I458" s="18" t="s">
        <v>36</v>
      </c>
      <c r="J458" s="19">
        <v>1</v>
      </c>
      <c r="K458" s="18"/>
      <c r="L458">
        <f t="shared" si="51"/>
        <v>4541</v>
      </c>
      <c r="O458" s="9">
        <v>1</v>
      </c>
    </row>
    <row r="459" spans="1:15" ht="77.25" customHeight="1" x14ac:dyDescent="0.2">
      <c r="A459" s="19">
        <f>A458+1</f>
        <v>318</v>
      </c>
      <c r="B459" s="18" t="s">
        <v>37</v>
      </c>
      <c r="C459" s="32" t="s">
        <v>121</v>
      </c>
      <c r="D459" s="18" t="s">
        <v>34</v>
      </c>
      <c r="E459" s="18" t="s">
        <v>38</v>
      </c>
      <c r="F459" s="18">
        <v>3</v>
      </c>
      <c r="G459" s="18">
        <v>4205</v>
      </c>
      <c r="H459" s="18">
        <v>1515</v>
      </c>
      <c r="I459" s="18" t="s">
        <v>36</v>
      </c>
      <c r="J459" s="19">
        <v>1</v>
      </c>
      <c r="K459" s="18"/>
      <c r="L459">
        <f t="shared" si="51"/>
        <v>12615</v>
      </c>
      <c r="O459" s="9">
        <v>1</v>
      </c>
    </row>
    <row r="460" spans="1:15" ht="77.25" customHeight="1" x14ac:dyDescent="0.2">
      <c r="A460" s="19">
        <f>A459+1</f>
        <v>319</v>
      </c>
      <c r="B460" s="18" t="s">
        <v>39</v>
      </c>
      <c r="C460" s="32" t="s">
        <v>122</v>
      </c>
      <c r="D460" s="18" t="s">
        <v>40</v>
      </c>
      <c r="E460" s="18" t="s">
        <v>41</v>
      </c>
      <c r="F460" s="18">
        <v>2</v>
      </c>
      <c r="G460" s="18">
        <v>3196</v>
      </c>
      <c r="H460" s="18">
        <v>1011</v>
      </c>
      <c r="I460" s="18" t="s">
        <v>42</v>
      </c>
      <c r="J460" s="19">
        <v>1</v>
      </c>
      <c r="K460" s="18"/>
      <c r="L460">
        <f t="shared" si="51"/>
        <v>6392</v>
      </c>
      <c r="O460" s="9">
        <v>5</v>
      </c>
    </row>
    <row r="461" spans="1:15" ht="15.75" x14ac:dyDescent="0.2">
      <c r="A461" s="19"/>
      <c r="B461" s="21" t="s">
        <v>43</v>
      </c>
      <c r="C461" s="33"/>
      <c r="D461" s="17"/>
      <c r="E461" s="17"/>
      <c r="F461" s="17">
        <f>SUM(F456:F460)</f>
        <v>8</v>
      </c>
      <c r="G461" s="22">
        <f>SUM(L456:L460)</f>
        <v>33973</v>
      </c>
      <c r="H461" s="18"/>
      <c r="I461" s="18"/>
      <c r="J461" s="19"/>
      <c r="K461" s="18"/>
      <c r="L461">
        <f t="shared" si="51"/>
        <v>271784</v>
      </c>
      <c r="M461">
        <f>G461/F461</f>
        <v>4246.625</v>
      </c>
      <c r="O461" s="10">
        <f>SUM(O456:O460)</f>
        <v>9</v>
      </c>
    </row>
    <row r="462" spans="1:15" ht="15.75" x14ac:dyDescent="0.2">
      <c r="A462" s="142" t="s">
        <v>111</v>
      </c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</row>
    <row r="463" spans="1:15" ht="77.25" customHeight="1" x14ac:dyDescent="0.2">
      <c r="A463" s="19">
        <f>A460+1</f>
        <v>320</v>
      </c>
      <c r="B463" s="18" t="s">
        <v>30</v>
      </c>
      <c r="C463" s="32" t="s">
        <v>120</v>
      </c>
      <c r="D463" s="18" t="s">
        <v>22</v>
      </c>
      <c r="E463" s="18" t="s">
        <v>23</v>
      </c>
      <c r="F463" s="18">
        <v>1</v>
      </c>
      <c r="G463" s="18">
        <v>5381</v>
      </c>
      <c r="H463" s="19">
        <v>1934</v>
      </c>
      <c r="I463" s="18" t="s">
        <v>24</v>
      </c>
      <c r="J463" s="19">
        <v>1</v>
      </c>
      <c r="K463" s="18"/>
      <c r="L463">
        <f t="shared" ref="L463:L468" si="52">F463*G463</f>
        <v>5381</v>
      </c>
      <c r="O463" s="9">
        <v>1</v>
      </c>
    </row>
    <row r="464" spans="1:15" ht="77.25" customHeight="1" x14ac:dyDescent="0.2">
      <c r="A464" s="19">
        <f>A463+1</f>
        <v>321</v>
      </c>
      <c r="B464" s="18" t="s">
        <v>31</v>
      </c>
      <c r="C464" s="32" t="s">
        <v>120</v>
      </c>
      <c r="D464" s="18" t="s">
        <v>22</v>
      </c>
      <c r="E464" s="18" t="s">
        <v>32</v>
      </c>
      <c r="F464" s="18">
        <v>1</v>
      </c>
      <c r="G464" s="18">
        <v>5044</v>
      </c>
      <c r="H464" s="19">
        <v>1934</v>
      </c>
      <c r="I464" s="18" t="s">
        <v>24</v>
      </c>
      <c r="J464" s="19">
        <v>1</v>
      </c>
      <c r="K464" s="18"/>
      <c r="L464">
        <f t="shared" si="52"/>
        <v>5044</v>
      </c>
      <c r="O464" s="9">
        <v>1</v>
      </c>
    </row>
    <row r="465" spans="1:15" ht="77.25" customHeight="1" x14ac:dyDescent="0.2">
      <c r="A465" s="19">
        <f>A464+1</f>
        <v>322</v>
      </c>
      <c r="B465" s="18" t="s">
        <v>33</v>
      </c>
      <c r="C465" s="32" t="s">
        <v>121</v>
      </c>
      <c r="D465" s="18" t="s">
        <v>34</v>
      </c>
      <c r="E465" s="18" t="s">
        <v>35</v>
      </c>
      <c r="F465" s="18">
        <v>1</v>
      </c>
      <c r="G465" s="18">
        <v>4541</v>
      </c>
      <c r="H465" s="18">
        <v>1515</v>
      </c>
      <c r="I465" s="18" t="s">
        <v>36</v>
      </c>
      <c r="J465" s="19">
        <v>1</v>
      </c>
      <c r="K465" s="18"/>
      <c r="L465">
        <f t="shared" si="52"/>
        <v>4541</v>
      </c>
      <c r="O465" s="9">
        <v>1</v>
      </c>
    </row>
    <row r="466" spans="1:15" ht="77.25" customHeight="1" x14ac:dyDescent="0.2">
      <c r="A466" s="19">
        <f>A465+1</f>
        <v>323</v>
      </c>
      <c r="B466" s="18" t="s">
        <v>37</v>
      </c>
      <c r="C466" s="32" t="s">
        <v>121</v>
      </c>
      <c r="D466" s="18" t="s">
        <v>34</v>
      </c>
      <c r="E466" s="18" t="s">
        <v>38</v>
      </c>
      <c r="F466" s="18">
        <v>2</v>
      </c>
      <c r="G466" s="18">
        <v>4205</v>
      </c>
      <c r="H466" s="18">
        <v>1515</v>
      </c>
      <c r="I466" s="18" t="s">
        <v>36</v>
      </c>
      <c r="J466" s="19">
        <v>1</v>
      </c>
      <c r="K466" s="18"/>
      <c r="L466">
        <f t="shared" si="52"/>
        <v>8410</v>
      </c>
      <c r="O466" s="9">
        <v>2</v>
      </c>
    </row>
    <row r="467" spans="1:15" ht="77.25" customHeight="1" x14ac:dyDescent="0.2">
      <c r="A467" s="19">
        <f>A466+1</f>
        <v>324</v>
      </c>
      <c r="B467" s="18" t="s">
        <v>39</v>
      </c>
      <c r="C467" s="32" t="s">
        <v>122</v>
      </c>
      <c r="D467" s="18" t="s">
        <v>40</v>
      </c>
      <c r="E467" s="18" t="s">
        <v>41</v>
      </c>
      <c r="F467" s="18">
        <v>3</v>
      </c>
      <c r="G467" s="18">
        <v>3196</v>
      </c>
      <c r="H467" s="18">
        <v>1011</v>
      </c>
      <c r="I467" s="18" t="s">
        <v>42</v>
      </c>
      <c r="J467" s="19">
        <v>1</v>
      </c>
      <c r="K467" s="18"/>
      <c r="L467">
        <f t="shared" si="52"/>
        <v>9588</v>
      </c>
      <c r="O467" s="9">
        <v>5</v>
      </c>
    </row>
    <row r="468" spans="1:15" ht="15.75" x14ac:dyDescent="0.2">
      <c r="A468" s="19"/>
      <c r="B468" s="21" t="s">
        <v>43</v>
      </c>
      <c r="C468" s="33"/>
      <c r="D468" s="17"/>
      <c r="E468" s="17"/>
      <c r="F468" s="17">
        <f>SUM(F463:F467)</f>
        <v>8</v>
      </c>
      <c r="G468" s="22">
        <f>SUM(L463:L467)</f>
        <v>32964</v>
      </c>
      <c r="H468" s="18"/>
      <c r="I468" s="18"/>
      <c r="J468" s="19"/>
      <c r="K468" s="18"/>
      <c r="L468">
        <f t="shared" si="52"/>
        <v>263712</v>
      </c>
      <c r="M468">
        <f>G468/F468</f>
        <v>4120.5</v>
      </c>
      <c r="O468" s="10">
        <f>SUM(O463:O467)</f>
        <v>10</v>
      </c>
    </row>
    <row r="469" spans="1:15" ht="15.75" x14ac:dyDescent="0.2">
      <c r="A469" s="142" t="s">
        <v>112</v>
      </c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</row>
    <row r="470" spans="1:15" ht="76.5" customHeight="1" x14ac:dyDescent="0.2">
      <c r="A470" s="19">
        <f>A467+1</f>
        <v>325</v>
      </c>
      <c r="B470" s="18" t="s">
        <v>30</v>
      </c>
      <c r="C470" s="32" t="s">
        <v>120</v>
      </c>
      <c r="D470" s="18" t="s">
        <v>22</v>
      </c>
      <c r="E470" s="18" t="s">
        <v>23</v>
      </c>
      <c r="F470" s="18">
        <v>1</v>
      </c>
      <c r="G470" s="18">
        <v>5381</v>
      </c>
      <c r="H470" s="19">
        <v>1934</v>
      </c>
      <c r="I470" s="18" t="s">
        <v>24</v>
      </c>
      <c r="J470" s="19">
        <v>1</v>
      </c>
      <c r="K470" s="18"/>
      <c r="L470">
        <f t="shared" ref="L470:L475" si="53">F470*G470</f>
        <v>5381</v>
      </c>
      <c r="O470" s="9">
        <v>1</v>
      </c>
    </row>
    <row r="471" spans="1:15" ht="76.5" customHeight="1" x14ac:dyDescent="0.2">
      <c r="A471" s="19">
        <f>A470+1</f>
        <v>326</v>
      </c>
      <c r="B471" s="18" t="s">
        <v>31</v>
      </c>
      <c r="C471" s="32" t="s">
        <v>120</v>
      </c>
      <c r="D471" s="18" t="s">
        <v>22</v>
      </c>
      <c r="E471" s="18" t="s">
        <v>32</v>
      </c>
      <c r="F471" s="18">
        <v>1</v>
      </c>
      <c r="G471" s="18">
        <v>5044</v>
      </c>
      <c r="H471" s="19">
        <v>1934</v>
      </c>
      <c r="I471" s="18" t="s">
        <v>24</v>
      </c>
      <c r="J471" s="19">
        <v>1</v>
      </c>
      <c r="K471" s="18"/>
      <c r="L471">
        <f t="shared" si="53"/>
        <v>5044</v>
      </c>
      <c r="O471" s="9">
        <v>2</v>
      </c>
    </row>
    <row r="472" spans="1:15" ht="76.5" customHeight="1" x14ac:dyDescent="0.2">
      <c r="A472" s="19">
        <f>A471+1</f>
        <v>327</v>
      </c>
      <c r="B472" s="18" t="s">
        <v>33</v>
      </c>
      <c r="C472" s="32" t="s">
        <v>121</v>
      </c>
      <c r="D472" s="18" t="s">
        <v>34</v>
      </c>
      <c r="E472" s="18" t="s">
        <v>35</v>
      </c>
      <c r="F472" s="18">
        <v>1</v>
      </c>
      <c r="G472" s="18">
        <v>4541</v>
      </c>
      <c r="H472" s="18">
        <v>1515</v>
      </c>
      <c r="I472" s="18" t="s">
        <v>36</v>
      </c>
      <c r="J472" s="19">
        <v>1</v>
      </c>
      <c r="K472" s="18"/>
      <c r="L472">
        <f t="shared" si="53"/>
        <v>4541</v>
      </c>
      <c r="O472" s="9">
        <v>1</v>
      </c>
    </row>
    <row r="473" spans="1:15" ht="76.5" customHeight="1" x14ac:dyDescent="0.2">
      <c r="A473" s="19">
        <f>A472+1</f>
        <v>328</v>
      </c>
      <c r="B473" s="18" t="s">
        <v>37</v>
      </c>
      <c r="C473" s="32" t="s">
        <v>121</v>
      </c>
      <c r="D473" s="18" t="s">
        <v>34</v>
      </c>
      <c r="E473" s="18" t="s">
        <v>38</v>
      </c>
      <c r="F473" s="18">
        <v>3</v>
      </c>
      <c r="G473" s="18">
        <v>4205</v>
      </c>
      <c r="H473" s="18">
        <v>1515</v>
      </c>
      <c r="I473" s="18" t="s">
        <v>36</v>
      </c>
      <c r="J473" s="19">
        <v>1</v>
      </c>
      <c r="K473" s="18"/>
      <c r="L473">
        <f t="shared" si="53"/>
        <v>12615</v>
      </c>
      <c r="O473" s="9">
        <v>3</v>
      </c>
    </row>
    <row r="474" spans="1:15" ht="76.5" customHeight="1" x14ac:dyDescent="0.2">
      <c r="A474" s="19">
        <f>A473+1</f>
        <v>329</v>
      </c>
      <c r="B474" s="18" t="s">
        <v>39</v>
      </c>
      <c r="C474" s="32" t="s">
        <v>122</v>
      </c>
      <c r="D474" s="18" t="s">
        <v>40</v>
      </c>
      <c r="E474" s="18" t="s">
        <v>41</v>
      </c>
      <c r="F474" s="18">
        <v>4</v>
      </c>
      <c r="G474" s="18">
        <v>3196</v>
      </c>
      <c r="H474" s="18">
        <v>1011</v>
      </c>
      <c r="I474" s="18" t="s">
        <v>42</v>
      </c>
      <c r="J474" s="19">
        <v>1</v>
      </c>
      <c r="K474" s="18"/>
      <c r="L474">
        <f t="shared" si="53"/>
        <v>12784</v>
      </c>
      <c r="O474" s="9">
        <v>7</v>
      </c>
    </row>
    <row r="475" spans="1:15" ht="15.75" x14ac:dyDescent="0.2">
      <c r="A475" s="19"/>
      <c r="B475" s="21" t="s">
        <v>43</v>
      </c>
      <c r="C475" s="33"/>
      <c r="D475" s="17"/>
      <c r="E475" s="17"/>
      <c r="F475" s="17">
        <f>SUM(F470:F474)</f>
        <v>10</v>
      </c>
      <c r="G475" s="22">
        <f>SUM(L470:L474)</f>
        <v>40365</v>
      </c>
      <c r="H475" s="18"/>
      <c r="I475" s="18"/>
      <c r="J475" s="19"/>
      <c r="K475" s="18"/>
      <c r="L475">
        <f t="shared" si="53"/>
        <v>403650</v>
      </c>
      <c r="M475">
        <f>G475/F475</f>
        <v>4036.5</v>
      </c>
      <c r="O475" s="10">
        <f>SUM(O470:O474)</f>
        <v>14</v>
      </c>
    </row>
    <row r="476" spans="1:15" ht="15.75" x14ac:dyDescent="0.2">
      <c r="A476" s="142" t="s">
        <v>113</v>
      </c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</row>
    <row r="477" spans="1:15" ht="77.25" customHeight="1" x14ac:dyDescent="0.2">
      <c r="A477" s="19">
        <f>A474+1</f>
        <v>330</v>
      </c>
      <c r="B477" s="18" t="s">
        <v>30</v>
      </c>
      <c r="C477" s="32" t="s">
        <v>120</v>
      </c>
      <c r="D477" s="18" t="s">
        <v>22</v>
      </c>
      <c r="E477" s="18" t="s">
        <v>23</v>
      </c>
      <c r="F477" s="18">
        <v>1</v>
      </c>
      <c r="G477" s="18">
        <v>5381</v>
      </c>
      <c r="H477" s="19">
        <v>1934</v>
      </c>
      <c r="I477" s="18" t="s">
        <v>24</v>
      </c>
      <c r="J477" s="19">
        <v>1</v>
      </c>
      <c r="K477" s="18"/>
      <c r="L477">
        <f t="shared" ref="L477:L482" si="54">F477*G477</f>
        <v>5381</v>
      </c>
      <c r="O477" s="9">
        <v>1</v>
      </c>
    </row>
    <row r="478" spans="1:15" ht="77.25" customHeight="1" x14ac:dyDescent="0.2">
      <c r="A478" s="19">
        <f>A477+1</f>
        <v>331</v>
      </c>
      <c r="B478" s="18" t="s">
        <v>31</v>
      </c>
      <c r="C478" s="32" t="s">
        <v>120</v>
      </c>
      <c r="D478" s="18" t="s">
        <v>22</v>
      </c>
      <c r="E478" s="18" t="s">
        <v>32</v>
      </c>
      <c r="F478" s="18">
        <v>1</v>
      </c>
      <c r="G478" s="18">
        <v>5044</v>
      </c>
      <c r="H478" s="19">
        <v>1934</v>
      </c>
      <c r="I478" s="18" t="s">
        <v>24</v>
      </c>
      <c r="J478" s="19">
        <v>1</v>
      </c>
      <c r="K478" s="18"/>
      <c r="L478">
        <f t="shared" si="54"/>
        <v>5044</v>
      </c>
      <c r="O478" s="9">
        <v>1</v>
      </c>
    </row>
    <row r="479" spans="1:15" ht="77.25" customHeight="1" x14ac:dyDescent="0.2">
      <c r="A479" s="19">
        <f>A478+1</f>
        <v>332</v>
      </c>
      <c r="B479" s="18" t="s">
        <v>33</v>
      </c>
      <c r="C479" s="32" t="s">
        <v>121</v>
      </c>
      <c r="D479" s="18" t="s">
        <v>34</v>
      </c>
      <c r="E479" s="18" t="s">
        <v>35</v>
      </c>
      <c r="F479" s="18">
        <v>1</v>
      </c>
      <c r="G479" s="18">
        <v>4541</v>
      </c>
      <c r="H479" s="18">
        <v>1515</v>
      </c>
      <c r="I479" s="18" t="s">
        <v>36</v>
      </c>
      <c r="J479" s="19">
        <v>1</v>
      </c>
      <c r="K479" s="18"/>
      <c r="L479">
        <f t="shared" si="54"/>
        <v>4541</v>
      </c>
      <c r="O479" s="9">
        <v>1</v>
      </c>
    </row>
    <row r="480" spans="1:15" ht="77.25" customHeight="1" x14ac:dyDescent="0.2">
      <c r="A480" s="19">
        <f>A479+1</f>
        <v>333</v>
      </c>
      <c r="B480" s="18" t="s">
        <v>37</v>
      </c>
      <c r="C480" s="32" t="s">
        <v>121</v>
      </c>
      <c r="D480" s="18" t="s">
        <v>34</v>
      </c>
      <c r="E480" s="18" t="s">
        <v>38</v>
      </c>
      <c r="F480" s="18">
        <v>5</v>
      </c>
      <c r="G480" s="18">
        <v>4205</v>
      </c>
      <c r="H480" s="18">
        <v>1515</v>
      </c>
      <c r="I480" s="18" t="s">
        <v>36</v>
      </c>
      <c r="J480" s="19">
        <v>1</v>
      </c>
      <c r="K480" s="18"/>
      <c r="L480">
        <f t="shared" si="54"/>
        <v>21025</v>
      </c>
      <c r="O480" s="9">
        <v>3</v>
      </c>
    </row>
    <row r="481" spans="1:15" ht="77.25" customHeight="1" x14ac:dyDescent="0.2">
      <c r="A481" s="19">
        <f>A480+1</f>
        <v>334</v>
      </c>
      <c r="B481" s="18" t="s">
        <v>39</v>
      </c>
      <c r="C481" s="32" t="s">
        <v>122</v>
      </c>
      <c r="D481" s="18" t="s">
        <v>40</v>
      </c>
      <c r="E481" s="18" t="s">
        <v>41</v>
      </c>
      <c r="F481" s="18">
        <v>4</v>
      </c>
      <c r="G481" s="18">
        <v>3196</v>
      </c>
      <c r="H481" s="18">
        <v>1011</v>
      </c>
      <c r="I481" s="18" t="s">
        <v>42</v>
      </c>
      <c r="J481" s="19">
        <v>1</v>
      </c>
      <c r="K481" s="18"/>
      <c r="L481">
        <f t="shared" si="54"/>
        <v>12784</v>
      </c>
      <c r="O481" s="9">
        <v>7</v>
      </c>
    </row>
    <row r="482" spans="1:15" ht="15.75" x14ac:dyDescent="0.2">
      <c r="A482" s="19"/>
      <c r="B482" s="21" t="s">
        <v>43</v>
      </c>
      <c r="C482" s="33"/>
      <c r="D482" s="17"/>
      <c r="E482" s="17"/>
      <c r="F482" s="17">
        <f>SUM(F477:F481)</f>
        <v>12</v>
      </c>
      <c r="G482" s="22">
        <f>SUM(L477:L481)</f>
        <v>48775</v>
      </c>
      <c r="H482" s="18"/>
      <c r="I482" s="18"/>
      <c r="J482" s="19"/>
      <c r="K482" s="18"/>
      <c r="L482">
        <f t="shared" si="54"/>
        <v>585300</v>
      </c>
      <c r="M482">
        <f>G482/F482</f>
        <v>4064.5833333333335</v>
      </c>
      <c r="O482" s="10">
        <f>SUM(O477:O481)</f>
        <v>13</v>
      </c>
    </row>
    <row r="483" spans="1:15" ht="15.75" x14ac:dyDescent="0.2">
      <c r="A483" s="142" t="s">
        <v>114</v>
      </c>
      <c r="B483" s="142"/>
      <c r="C483" s="142"/>
      <c r="D483" s="142"/>
      <c r="E483" s="142"/>
      <c r="F483" s="142"/>
      <c r="G483" s="142"/>
      <c r="H483" s="142"/>
      <c r="I483" s="142"/>
      <c r="J483" s="142"/>
      <c r="K483" s="142"/>
    </row>
    <row r="484" spans="1:15" ht="81.75" customHeight="1" x14ac:dyDescent="0.2">
      <c r="A484" s="19">
        <f>A481+1</f>
        <v>335</v>
      </c>
      <c r="B484" s="18" t="s">
        <v>30</v>
      </c>
      <c r="C484" s="32" t="s">
        <v>120</v>
      </c>
      <c r="D484" s="18" t="s">
        <v>22</v>
      </c>
      <c r="E484" s="18" t="s">
        <v>23</v>
      </c>
      <c r="F484" s="18">
        <v>1</v>
      </c>
      <c r="G484" s="18">
        <v>5381</v>
      </c>
      <c r="H484" s="19">
        <v>1934</v>
      </c>
      <c r="I484" s="18" t="s">
        <v>24</v>
      </c>
      <c r="J484" s="19">
        <v>1</v>
      </c>
      <c r="K484" s="18"/>
      <c r="L484">
        <f t="shared" ref="L484:L489" si="55">F484*G484</f>
        <v>5381</v>
      </c>
      <c r="O484" s="9">
        <v>1</v>
      </c>
    </row>
    <row r="485" spans="1:15" ht="81.75" customHeight="1" x14ac:dyDescent="0.2">
      <c r="A485" s="19">
        <f>A484+1</f>
        <v>336</v>
      </c>
      <c r="B485" s="18" t="s">
        <v>31</v>
      </c>
      <c r="C485" s="32" t="s">
        <v>120</v>
      </c>
      <c r="D485" s="18" t="s">
        <v>22</v>
      </c>
      <c r="E485" s="18" t="s">
        <v>32</v>
      </c>
      <c r="F485" s="18">
        <v>1</v>
      </c>
      <c r="G485" s="18">
        <v>5044</v>
      </c>
      <c r="H485" s="19">
        <v>1934</v>
      </c>
      <c r="I485" s="18" t="s">
        <v>24</v>
      </c>
      <c r="J485" s="19">
        <v>1</v>
      </c>
      <c r="K485" s="18"/>
      <c r="L485">
        <f t="shared" si="55"/>
        <v>5044</v>
      </c>
      <c r="O485" s="9">
        <v>1</v>
      </c>
    </row>
    <row r="486" spans="1:15" ht="81.75" customHeight="1" x14ac:dyDescent="0.2">
      <c r="A486" s="19">
        <f>A485+1</f>
        <v>337</v>
      </c>
      <c r="B486" s="18" t="s">
        <v>33</v>
      </c>
      <c r="C486" s="32" t="s">
        <v>121</v>
      </c>
      <c r="D486" s="18" t="s">
        <v>34</v>
      </c>
      <c r="E486" s="18" t="s">
        <v>35</v>
      </c>
      <c r="F486" s="18">
        <v>2</v>
      </c>
      <c r="G486" s="18">
        <v>4541</v>
      </c>
      <c r="H486" s="18">
        <v>1515</v>
      </c>
      <c r="I486" s="18" t="s">
        <v>36</v>
      </c>
      <c r="J486" s="19">
        <v>1</v>
      </c>
      <c r="K486" s="18"/>
      <c r="L486">
        <f t="shared" si="55"/>
        <v>9082</v>
      </c>
      <c r="O486" s="9">
        <v>1</v>
      </c>
    </row>
    <row r="487" spans="1:15" ht="81.75" customHeight="1" x14ac:dyDescent="0.2">
      <c r="A487" s="19">
        <f>A486+1</f>
        <v>338</v>
      </c>
      <c r="B487" s="18" t="s">
        <v>37</v>
      </c>
      <c r="C487" s="32" t="s">
        <v>121</v>
      </c>
      <c r="D487" s="18" t="s">
        <v>34</v>
      </c>
      <c r="E487" s="18" t="s">
        <v>38</v>
      </c>
      <c r="F487" s="18">
        <v>1</v>
      </c>
      <c r="G487" s="18">
        <v>4205</v>
      </c>
      <c r="H487" s="18">
        <v>1515</v>
      </c>
      <c r="I487" s="18" t="s">
        <v>36</v>
      </c>
      <c r="J487" s="19">
        <v>1</v>
      </c>
      <c r="K487" s="18"/>
      <c r="L487">
        <f t="shared" si="55"/>
        <v>4205</v>
      </c>
      <c r="O487" s="9">
        <v>2</v>
      </c>
    </row>
    <row r="488" spans="1:15" ht="81.75" customHeight="1" x14ac:dyDescent="0.2">
      <c r="A488" s="19">
        <f>A487+1</f>
        <v>339</v>
      </c>
      <c r="B488" s="18" t="s">
        <v>39</v>
      </c>
      <c r="C488" s="32" t="s">
        <v>122</v>
      </c>
      <c r="D488" s="18" t="s">
        <v>40</v>
      </c>
      <c r="E488" s="18" t="s">
        <v>41</v>
      </c>
      <c r="F488" s="18">
        <v>3</v>
      </c>
      <c r="G488" s="18">
        <v>3196</v>
      </c>
      <c r="H488" s="18">
        <v>1011</v>
      </c>
      <c r="I488" s="18" t="s">
        <v>42</v>
      </c>
      <c r="J488" s="19">
        <v>1</v>
      </c>
      <c r="K488" s="18"/>
      <c r="L488">
        <f t="shared" si="55"/>
        <v>9588</v>
      </c>
      <c r="O488" s="9">
        <v>6</v>
      </c>
    </row>
    <row r="489" spans="1:15" ht="15.75" x14ac:dyDescent="0.2">
      <c r="A489" s="19"/>
      <c r="B489" s="21" t="s">
        <v>43</v>
      </c>
      <c r="C489" s="33"/>
      <c r="D489" s="17"/>
      <c r="E489" s="17"/>
      <c r="F489" s="17">
        <f>SUM(F484:F488)</f>
        <v>8</v>
      </c>
      <c r="G489" s="22">
        <f>SUM(L484:L488)</f>
        <v>33300</v>
      </c>
      <c r="H489" s="18"/>
      <c r="I489" s="18"/>
      <c r="J489" s="19"/>
      <c r="K489" s="18"/>
      <c r="L489">
        <f t="shared" si="55"/>
        <v>266400</v>
      </c>
      <c r="M489">
        <f>G489/F489</f>
        <v>4162.5</v>
      </c>
      <c r="O489" s="10">
        <f>SUM(O484:O488)</f>
        <v>11</v>
      </c>
    </row>
    <row r="490" spans="1:15" ht="15.75" x14ac:dyDescent="0.2">
      <c r="A490" s="142" t="s">
        <v>115</v>
      </c>
      <c r="B490" s="142"/>
      <c r="C490" s="142"/>
      <c r="D490" s="142"/>
      <c r="E490" s="142"/>
      <c r="F490" s="142"/>
      <c r="G490" s="142"/>
      <c r="H490" s="142"/>
      <c r="I490" s="142"/>
      <c r="J490" s="142"/>
      <c r="K490" s="142"/>
    </row>
    <row r="491" spans="1:15" ht="80.25" customHeight="1" x14ac:dyDescent="0.2">
      <c r="A491" s="19">
        <f>A488+1</f>
        <v>340</v>
      </c>
      <c r="B491" s="18" t="s">
        <v>30</v>
      </c>
      <c r="C491" s="32" t="s">
        <v>120</v>
      </c>
      <c r="D491" s="18" t="s">
        <v>22</v>
      </c>
      <c r="E491" s="18" t="s">
        <v>23</v>
      </c>
      <c r="F491" s="18">
        <v>1</v>
      </c>
      <c r="G491" s="18">
        <v>5381</v>
      </c>
      <c r="H491" s="19">
        <v>1934</v>
      </c>
      <c r="I491" s="18" t="s">
        <v>24</v>
      </c>
      <c r="J491" s="19">
        <v>1</v>
      </c>
      <c r="K491" s="18"/>
      <c r="L491">
        <f t="shared" ref="L491:L496" si="56">F491*G491</f>
        <v>5381</v>
      </c>
      <c r="O491" s="9">
        <v>1</v>
      </c>
    </row>
    <row r="492" spans="1:15" ht="80.25" customHeight="1" x14ac:dyDescent="0.2">
      <c r="A492" s="19">
        <f>A491+1</f>
        <v>341</v>
      </c>
      <c r="B492" s="18" t="s">
        <v>31</v>
      </c>
      <c r="C492" s="32" t="s">
        <v>120</v>
      </c>
      <c r="D492" s="18" t="s">
        <v>22</v>
      </c>
      <c r="E492" s="18" t="s">
        <v>32</v>
      </c>
      <c r="F492" s="18">
        <v>2</v>
      </c>
      <c r="G492" s="18">
        <v>5044</v>
      </c>
      <c r="H492" s="19">
        <v>1934</v>
      </c>
      <c r="I492" s="18" t="s">
        <v>24</v>
      </c>
      <c r="J492" s="19">
        <v>1</v>
      </c>
      <c r="K492" s="18"/>
      <c r="L492">
        <f t="shared" si="56"/>
        <v>10088</v>
      </c>
      <c r="O492" s="9">
        <v>2</v>
      </c>
    </row>
    <row r="493" spans="1:15" ht="80.25" customHeight="1" x14ac:dyDescent="0.2">
      <c r="A493" s="19">
        <f>A492+1</f>
        <v>342</v>
      </c>
      <c r="B493" s="18" t="s">
        <v>33</v>
      </c>
      <c r="C493" s="32" t="s">
        <v>121</v>
      </c>
      <c r="D493" s="18" t="s">
        <v>34</v>
      </c>
      <c r="E493" s="18" t="s">
        <v>35</v>
      </c>
      <c r="F493" s="18">
        <v>1</v>
      </c>
      <c r="G493" s="18">
        <v>4541</v>
      </c>
      <c r="H493" s="18">
        <v>1515</v>
      </c>
      <c r="I493" s="18" t="s">
        <v>36</v>
      </c>
      <c r="J493" s="19">
        <v>1</v>
      </c>
      <c r="K493" s="18"/>
      <c r="L493">
        <f t="shared" si="56"/>
        <v>4541</v>
      </c>
      <c r="O493" s="9">
        <v>1</v>
      </c>
    </row>
    <row r="494" spans="1:15" ht="80.25" customHeight="1" x14ac:dyDescent="0.2">
      <c r="A494" s="19">
        <f>A493+1</f>
        <v>343</v>
      </c>
      <c r="B494" s="18" t="s">
        <v>37</v>
      </c>
      <c r="C494" s="32" t="s">
        <v>121</v>
      </c>
      <c r="D494" s="18" t="s">
        <v>34</v>
      </c>
      <c r="E494" s="18" t="s">
        <v>38</v>
      </c>
      <c r="F494" s="18">
        <v>4</v>
      </c>
      <c r="G494" s="18">
        <v>4205</v>
      </c>
      <c r="H494" s="18">
        <v>1515</v>
      </c>
      <c r="I494" s="18" t="s">
        <v>36</v>
      </c>
      <c r="J494" s="19">
        <v>1</v>
      </c>
      <c r="K494" s="18"/>
      <c r="L494">
        <f t="shared" si="56"/>
        <v>16820</v>
      </c>
      <c r="O494" s="9">
        <v>4</v>
      </c>
    </row>
    <row r="495" spans="1:15" ht="80.25" customHeight="1" x14ac:dyDescent="0.2">
      <c r="A495" s="19">
        <f>A494+1</f>
        <v>344</v>
      </c>
      <c r="B495" s="18" t="s">
        <v>39</v>
      </c>
      <c r="C495" s="32" t="s">
        <v>122</v>
      </c>
      <c r="D495" s="18" t="s">
        <v>40</v>
      </c>
      <c r="E495" s="18" t="s">
        <v>41</v>
      </c>
      <c r="F495" s="18">
        <v>2</v>
      </c>
      <c r="G495" s="18">
        <v>3196</v>
      </c>
      <c r="H495" s="18">
        <v>1011</v>
      </c>
      <c r="I495" s="18" t="s">
        <v>42</v>
      </c>
      <c r="J495" s="19">
        <v>1</v>
      </c>
      <c r="K495" s="18"/>
      <c r="L495">
        <f t="shared" si="56"/>
        <v>6392</v>
      </c>
      <c r="O495" s="9">
        <v>4</v>
      </c>
    </row>
    <row r="496" spans="1:15" ht="15.75" x14ac:dyDescent="0.2">
      <c r="A496" s="19"/>
      <c r="B496" s="21" t="s">
        <v>43</v>
      </c>
      <c r="C496" s="33"/>
      <c r="D496" s="17"/>
      <c r="E496" s="17"/>
      <c r="F496" s="17">
        <f>SUM(F491:F495)</f>
        <v>10</v>
      </c>
      <c r="G496" s="22">
        <f>SUM(L491:L495)</f>
        <v>43222</v>
      </c>
      <c r="H496" s="18"/>
      <c r="I496" s="18"/>
      <c r="J496" s="19"/>
      <c r="K496" s="18"/>
      <c r="L496">
        <f t="shared" si="56"/>
        <v>432220</v>
      </c>
      <c r="M496">
        <f>G496/F496</f>
        <v>4322.2</v>
      </c>
      <c r="O496" s="10">
        <f>SUM(O491:O495)</f>
        <v>12</v>
      </c>
    </row>
    <row r="497" spans="1:18" ht="15.75" x14ac:dyDescent="0.2">
      <c r="A497" s="142" t="s">
        <v>116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</row>
    <row r="498" spans="1:18" ht="80.25" customHeight="1" x14ac:dyDescent="0.2">
      <c r="A498" s="19">
        <f>A495+1</f>
        <v>345</v>
      </c>
      <c r="B498" s="18" t="s">
        <v>30</v>
      </c>
      <c r="C498" s="32" t="s">
        <v>120</v>
      </c>
      <c r="D498" s="18" t="s">
        <v>22</v>
      </c>
      <c r="E498" s="18" t="s">
        <v>23</v>
      </c>
      <c r="F498" s="18">
        <v>1</v>
      </c>
      <c r="G498" s="18">
        <v>5381</v>
      </c>
      <c r="H498" s="19">
        <v>1934</v>
      </c>
      <c r="I498" s="18" t="s">
        <v>24</v>
      </c>
      <c r="J498" s="19">
        <v>1</v>
      </c>
      <c r="K498" s="18"/>
      <c r="L498">
        <f t="shared" ref="L498:L503" si="57">F498*G498</f>
        <v>5381</v>
      </c>
      <c r="O498" s="9">
        <v>1</v>
      </c>
    </row>
    <row r="499" spans="1:18" ht="80.25" customHeight="1" x14ac:dyDescent="0.2">
      <c r="A499" s="19">
        <f>A498+1</f>
        <v>346</v>
      </c>
      <c r="B499" s="18" t="s">
        <v>31</v>
      </c>
      <c r="C499" s="32" t="s">
        <v>120</v>
      </c>
      <c r="D499" s="18" t="s">
        <v>22</v>
      </c>
      <c r="E499" s="18" t="s">
        <v>32</v>
      </c>
      <c r="F499" s="18">
        <v>3</v>
      </c>
      <c r="G499" s="18">
        <v>5044</v>
      </c>
      <c r="H499" s="19">
        <v>1934</v>
      </c>
      <c r="I499" s="18" t="s">
        <v>24</v>
      </c>
      <c r="J499" s="19">
        <v>1</v>
      </c>
      <c r="K499" s="18"/>
      <c r="L499">
        <f t="shared" si="57"/>
        <v>15132</v>
      </c>
      <c r="O499" s="9">
        <v>3</v>
      </c>
    </row>
    <row r="500" spans="1:18" ht="80.25" customHeight="1" x14ac:dyDescent="0.2">
      <c r="A500" s="19">
        <f>A499+1</f>
        <v>347</v>
      </c>
      <c r="B500" s="18" t="s">
        <v>33</v>
      </c>
      <c r="C500" s="32" t="s">
        <v>121</v>
      </c>
      <c r="D500" s="18" t="s">
        <v>34</v>
      </c>
      <c r="E500" s="18" t="s">
        <v>35</v>
      </c>
      <c r="F500" s="18">
        <v>8</v>
      </c>
      <c r="G500" s="18">
        <v>4541</v>
      </c>
      <c r="H500" s="18">
        <v>1515</v>
      </c>
      <c r="I500" s="18" t="s">
        <v>36</v>
      </c>
      <c r="J500" s="19">
        <v>1</v>
      </c>
      <c r="K500" s="18"/>
      <c r="L500">
        <f t="shared" si="57"/>
        <v>36328</v>
      </c>
      <c r="O500" s="9">
        <v>3</v>
      </c>
    </row>
    <row r="501" spans="1:18" ht="80.25" customHeight="1" x14ac:dyDescent="0.2">
      <c r="A501" s="19">
        <f>A500+1</f>
        <v>348</v>
      </c>
      <c r="B501" s="18" t="s">
        <v>37</v>
      </c>
      <c r="C501" s="32" t="s">
        <v>121</v>
      </c>
      <c r="D501" s="18" t="s">
        <v>34</v>
      </c>
      <c r="E501" s="18" t="s">
        <v>38</v>
      </c>
      <c r="F501" s="18">
        <v>15</v>
      </c>
      <c r="G501" s="18">
        <v>4205</v>
      </c>
      <c r="H501" s="18">
        <v>1515</v>
      </c>
      <c r="I501" s="18" t="s">
        <v>36</v>
      </c>
      <c r="J501" s="19">
        <v>1</v>
      </c>
      <c r="K501" s="18"/>
      <c r="L501">
        <f t="shared" si="57"/>
        <v>63075</v>
      </c>
      <c r="O501" s="9">
        <v>18</v>
      </c>
    </row>
    <row r="502" spans="1:18" ht="80.25" customHeight="1" x14ac:dyDescent="0.2">
      <c r="A502" s="19">
        <f>A501+1</f>
        <v>349</v>
      </c>
      <c r="B502" s="18" t="s">
        <v>39</v>
      </c>
      <c r="C502" s="32" t="s">
        <v>122</v>
      </c>
      <c r="D502" s="18" t="s">
        <v>40</v>
      </c>
      <c r="E502" s="18" t="s">
        <v>41</v>
      </c>
      <c r="F502" s="18">
        <v>13</v>
      </c>
      <c r="G502" s="18">
        <v>3196</v>
      </c>
      <c r="H502" s="18">
        <v>1011</v>
      </c>
      <c r="I502" s="18" t="s">
        <v>42</v>
      </c>
      <c r="J502" s="19">
        <v>1</v>
      </c>
      <c r="K502" s="18"/>
      <c r="L502">
        <f t="shared" si="57"/>
        <v>41548</v>
      </c>
      <c r="O502" s="9">
        <v>19</v>
      </c>
    </row>
    <row r="503" spans="1:18" ht="15.75" x14ac:dyDescent="0.2">
      <c r="A503" s="19"/>
      <c r="B503" s="21" t="s">
        <v>43</v>
      </c>
      <c r="C503" s="33"/>
      <c r="D503" s="17"/>
      <c r="E503" s="17"/>
      <c r="F503" s="17">
        <f>SUM(F498:F502)</f>
        <v>40</v>
      </c>
      <c r="G503" s="22">
        <f>SUM(L498:L502)</f>
        <v>161464</v>
      </c>
      <c r="H503" s="18"/>
      <c r="I503" s="18"/>
      <c r="J503" s="19"/>
      <c r="K503" s="18"/>
      <c r="L503">
        <f t="shared" si="57"/>
        <v>6458560</v>
      </c>
      <c r="M503">
        <f>G503/F503</f>
        <v>4036.6</v>
      </c>
      <c r="O503" s="10">
        <f>SUM(O498:O502)</f>
        <v>44</v>
      </c>
    </row>
    <row r="504" spans="1:18" ht="15.75" x14ac:dyDescent="0.2">
      <c r="A504" s="142" t="s">
        <v>117</v>
      </c>
      <c r="B504" s="142"/>
      <c r="C504" s="142"/>
      <c r="D504" s="142"/>
      <c r="E504" s="142"/>
      <c r="F504" s="142"/>
      <c r="G504" s="142"/>
      <c r="H504" s="142"/>
      <c r="I504" s="142"/>
      <c r="J504" s="142"/>
      <c r="K504" s="142"/>
    </row>
    <row r="505" spans="1:18" ht="76.5" customHeight="1" x14ac:dyDescent="0.2">
      <c r="A505" s="19">
        <f>A502+1</f>
        <v>350</v>
      </c>
      <c r="B505" s="18" t="s">
        <v>30</v>
      </c>
      <c r="C505" s="32" t="s">
        <v>120</v>
      </c>
      <c r="D505" s="18" t="s">
        <v>22</v>
      </c>
      <c r="E505" s="18" t="s">
        <v>23</v>
      </c>
      <c r="F505" s="18">
        <v>1</v>
      </c>
      <c r="G505" s="18">
        <v>5381</v>
      </c>
      <c r="H505" s="19">
        <v>1934</v>
      </c>
      <c r="I505" s="18" t="s">
        <v>24</v>
      </c>
      <c r="J505" s="19">
        <v>1</v>
      </c>
      <c r="K505" s="18"/>
      <c r="L505">
        <f>F505*G505</f>
        <v>5381</v>
      </c>
      <c r="O505" s="9">
        <v>1</v>
      </c>
    </row>
    <row r="506" spans="1:18" ht="76.5" customHeight="1" x14ac:dyDescent="0.2">
      <c r="A506" s="19">
        <f>A505+1</f>
        <v>351</v>
      </c>
      <c r="B506" s="18" t="s">
        <v>31</v>
      </c>
      <c r="C506" s="32" t="s">
        <v>120</v>
      </c>
      <c r="D506" s="18" t="s">
        <v>22</v>
      </c>
      <c r="E506" s="18" t="s">
        <v>32</v>
      </c>
      <c r="F506" s="18">
        <v>1</v>
      </c>
      <c r="G506" s="18">
        <v>5044</v>
      </c>
      <c r="H506" s="19">
        <v>1934</v>
      </c>
      <c r="I506" s="18" t="s">
        <v>24</v>
      </c>
      <c r="J506" s="19">
        <v>1</v>
      </c>
      <c r="K506" s="18"/>
      <c r="L506">
        <f>F506*G506</f>
        <v>5044</v>
      </c>
      <c r="O506" s="9">
        <v>1</v>
      </c>
    </row>
    <row r="507" spans="1:18" ht="76.5" customHeight="1" x14ac:dyDescent="0.2">
      <c r="A507" s="19">
        <f>A506+1</f>
        <v>352</v>
      </c>
      <c r="B507" s="18" t="s">
        <v>33</v>
      </c>
      <c r="C507" s="32" t="s">
        <v>121</v>
      </c>
      <c r="D507" s="18" t="s">
        <v>34</v>
      </c>
      <c r="E507" s="18" t="s">
        <v>35</v>
      </c>
      <c r="F507" s="18">
        <v>1</v>
      </c>
      <c r="G507" s="18">
        <v>4541</v>
      </c>
      <c r="H507" s="18">
        <v>1515</v>
      </c>
      <c r="I507" s="18" t="s">
        <v>36</v>
      </c>
      <c r="J507" s="19">
        <v>1</v>
      </c>
      <c r="K507" s="18"/>
      <c r="L507">
        <f>F507*G507</f>
        <v>4541</v>
      </c>
      <c r="O507" s="9">
        <v>1</v>
      </c>
    </row>
    <row r="508" spans="1:18" ht="79.5" customHeight="1" x14ac:dyDescent="0.2">
      <c r="A508" s="19">
        <f>A507+1</f>
        <v>353</v>
      </c>
      <c r="B508" s="18" t="s">
        <v>37</v>
      </c>
      <c r="C508" s="32" t="s">
        <v>121</v>
      </c>
      <c r="D508" s="18" t="s">
        <v>34</v>
      </c>
      <c r="E508" s="18" t="s">
        <v>38</v>
      </c>
      <c r="F508" s="18">
        <v>2</v>
      </c>
      <c r="G508" s="18">
        <v>4205</v>
      </c>
      <c r="H508" s="18">
        <v>1515</v>
      </c>
      <c r="I508" s="18" t="s">
        <v>36</v>
      </c>
      <c r="J508" s="19">
        <v>1</v>
      </c>
      <c r="K508" s="18"/>
      <c r="L508">
        <f>F508*G508</f>
        <v>8410</v>
      </c>
      <c r="O508" s="9">
        <v>2</v>
      </c>
    </row>
    <row r="509" spans="1:18" ht="80.25" customHeight="1" x14ac:dyDescent="0.2">
      <c r="A509" s="19">
        <f>A508+1</f>
        <v>354</v>
      </c>
      <c r="B509" s="18" t="s">
        <v>39</v>
      </c>
      <c r="C509" s="32" t="s">
        <v>122</v>
      </c>
      <c r="D509" s="18" t="s">
        <v>40</v>
      </c>
      <c r="E509" s="18" t="s">
        <v>41</v>
      </c>
      <c r="F509" s="18">
        <v>3</v>
      </c>
      <c r="G509" s="18">
        <v>3196</v>
      </c>
      <c r="H509" s="18">
        <v>1011</v>
      </c>
      <c r="I509" s="18" t="s">
        <v>42</v>
      </c>
      <c r="J509" s="19">
        <v>1</v>
      </c>
      <c r="K509" s="18"/>
      <c r="L509">
        <f>F509*G509</f>
        <v>9588</v>
      </c>
      <c r="O509" s="9">
        <v>5</v>
      </c>
    </row>
    <row r="510" spans="1:18" ht="18" x14ac:dyDescent="0.25">
      <c r="A510" s="19"/>
      <c r="B510" s="150" t="s">
        <v>43</v>
      </c>
      <c r="C510" s="150"/>
      <c r="D510" s="150"/>
      <c r="E510" s="17"/>
      <c r="F510" s="17">
        <f>SUM(F505:F509)</f>
        <v>8</v>
      </c>
      <c r="G510" s="22">
        <f>SUM(L505:L509)</f>
        <v>32964</v>
      </c>
      <c r="H510" s="18"/>
      <c r="I510" s="18"/>
      <c r="J510" s="19"/>
      <c r="K510" s="18"/>
      <c r="L510" s="14">
        <f>G508</f>
        <v>4205</v>
      </c>
      <c r="M510">
        <f>G510/F510</f>
        <v>4120.5</v>
      </c>
      <c r="N510">
        <f>F510+F503+F496+F489+F482+F475+F468+F461+F454+F447+F440+F433+F412+F405+F398+F384+F377+F370+F363+F356+F349+F343+F336+F330+F322+F316+F308+F301+F293+F286+F279+F271+F265+F259+F252+F244+F237+F230+F224+F216+F209+F203+F196+F189+F182+F174</f>
        <v>694</v>
      </c>
      <c r="O510" s="10">
        <f>SUM(O505:O509)</f>
        <v>10</v>
      </c>
    </row>
    <row r="511" spans="1:18" ht="21" customHeight="1" x14ac:dyDescent="0.25">
      <c r="A511" s="19"/>
      <c r="B511" s="150" t="s">
        <v>118</v>
      </c>
      <c r="C511" s="150"/>
      <c r="D511" s="150"/>
      <c r="E511" s="17"/>
      <c r="F511" s="22">
        <f>SUMIFS(F15:F510,B15:B510,"Итого*")</f>
        <v>1183</v>
      </c>
      <c r="G511" s="22">
        <f>SUMIFS(G15:G510,B15:B510,"Итого*")</f>
        <v>4955778</v>
      </c>
      <c r="H511" s="22"/>
      <c r="I511" s="22"/>
      <c r="J511" s="19"/>
      <c r="K511" s="22"/>
      <c r="L511" s="46">
        <f>G511/F511</f>
        <v>4189.1614539306847</v>
      </c>
      <c r="M511" s="47">
        <f>G512*4/12</f>
        <v>0</v>
      </c>
      <c r="N511" s="15">
        <f>G512*3/12</f>
        <v>0</v>
      </c>
      <c r="O511">
        <f>G512</f>
        <v>0</v>
      </c>
      <c r="P511">
        <f>G512*14/12</f>
        <v>0</v>
      </c>
      <c r="Q511">
        <f>SUM(G511:P511)</f>
        <v>4959967.1614539307</v>
      </c>
      <c r="R511" s="16">
        <f>Q511+G512*3</f>
        <v>4959967.1614539307</v>
      </c>
    </row>
    <row r="512" spans="1:18" ht="68.25" customHeight="1" x14ac:dyDescent="0.35">
      <c r="L512" s="45" t="s">
        <v>140</v>
      </c>
      <c r="M512" s="58">
        <f>1068*(4205+1515)</f>
        <v>6108960</v>
      </c>
      <c r="Q512" s="16">
        <f>Q511*0.236</f>
        <v>1170552.2501031277</v>
      </c>
      <c r="R512" s="16">
        <f>R511*0.236</f>
        <v>1170552.2501031277</v>
      </c>
    </row>
    <row r="513" spans="1:18" s="3" customFormat="1" ht="45.75" customHeight="1" x14ac:dyDescent="0.25">
      <c r="A513" s="144" t="s">
        <v>132</v>
      </c>
      <c r="B513" s="144"/>
      <c r="C513" s="144"/>
      <c r="D513" s="144"/>
      <c r="E513" s="25"/>
      <c r="F513" s="25"/>
      <c r="G513" s="25" t="s">
        <v>130</v>
      </c>
      <c r="H513" s="25" t="s">
        <v>131</v>
      </c>
      <c r="I513" s="43"/>
      <c r="J513" s="25"/>
      <c r="K513" s="34" t="s">
        <v>133</v>
      </c>
      <c r="L513" s="3" t="s">
        <v>141</v>
      </c>
      <c r="M513" s="3">
        <f>G511</f>
        <v>4955778</v>
      </c>
      <c r="Q513" s="35"/>
      <c r="R513" s="35"/>
    </row>
    <row r="514" spans="1:18" s="3" customFormat="1" ht="20.25" customHeight="1" x14ac:dyDescent="0.25">
      <c r="A514" s="25"/>
      <c r="B514" s="36"/>
      <c r="C514" s="37"/>
      <c r="D514" s="25"/>
      <c r="E514" s="25"/>
      <c r="F514" s="25"/>
      <c r="G514" s="25"/>
      <c r="H514" s="25"/>
      <c r="I514" s="25"/>
      <c r="J514" s="25"/>
      <c r="K514" s="25"/>
      <c r="Q514" s="35"/>
      <c r="R514" s="35"/>
    </row>
    <row r="515" spans="1:18" s="3" customFormat="1" ht="34.5" customHeight="1" x14ac:dyDescent="0.25">
      <c r="A515" s="147" t="s">
        <v>134</v>
      </c>
      <c r="B515" s="147"/>
      <c r="C515" s="147"/>
      <c r="D515" s="1"/>
      <c r="E515" s="1"/>
      <c r="F515" s="1"/>
      <c r="G515" s="25"/>
      <c r="H515" s="25" t="s">
        <v>131</v>
      </c>
      <c r="I515" s="43"/>
      <c r="J515" s="39"/>
      <c r="K515" s="34" t="s">
        <v>135</v>
      </c>
    </row>
    <row r="516" spans="1:18" s="3" customFormat="1" ht="19.5" customHeight="1" x14ac:dyDescent="0.25">
      <c r="A516" s="25"/>
      <c r="B516" s="40"/>
      <c r="C516" s="38"/>
      <c r="D516" s="25"/>
      <c r="E516" s="25"/>
      <c r="F516" s="25"/>
      <c r="G516" s="25"/>
      <c r="H516" s="25"/>
      <c r="I516" s="25"/>
      <c r="J516" s="25"/>
      <c r="K516" s="41"/>
    </row>
    <row r="517" spans="1:18" s="3" customFormat="1" ht="33.75" customHeight="1" x14ac:dyDescent="0.25">
      <c r="A517" s="148" t="s">
        <v>128</v>
      </c>
      <c r="B517" s="148"/>
      <c r="C517" s="148"/>
      <c r="D517" s="42"/>
      <c r="E517" s="42"/>
      <c r="F517" s="42"/>
      <c r="G517" s="25"/>
      <c r="H517" s="25" t="s">
        <v>131</v>
      </c>
      <c r="I517" s="43"/>
      <c r="J517" s="43"/>
      <c r="K517" s="34" t="s">
        <v>126</v>
      </c>
    </row>
    <row r="518" spans="1:18" x14ac:dyDescent="0.25">
      <c r="A518" s="29"/>
    </row>
    <row r="519" spans="1:18" x14ac:dyDescent="0.25">
      <c r="A519" s="29"/>
    </row>
    <row r="521" spans="1:18" x14ac:dyDescent="0.25">
      <c r="M521" t="e">
        <f>#REF!/F511</f>
        <v>#REF!</v>
      </c>
    </row>
    <row r="525" spans="1:18" x14ac:dyDescent="0.25">
      <c r="J525" s="7">
        <f>G512/F511</f>
        <v>0</v>
      </c>
    </row>
  </sheetData>
  <mergeCells count="88">
    <mergeCell ref="G3:K3"/>
    <mergeCell ref="G4:K4"/>
    <mergeCell ref="B511:D511"/>
    <mergeCell ref="B510:D510"/>
    <mergeCell ref="A76:K76"/>
    <mergeCell ref="A83:K83"/>
    <mergeCell ref="A96:K96"/>
    <mergeCell ref="B6:K6"/>
    <mergeCell ref="B7:K7"/>
    <mergeCell ref="B8:K8"/>
    <mergeCell ref="A19:K19"/>
    <mergeCell ref="A105:K105"/>
    <mergeCell ref="A69:K69"/>
    <mergeCell ref="A41:K41"/>
    <mergeCell ref="A48:K48"/>
    <mergeCell ref="A55:K55"/>
    <mergeCell ref="A517:C517"/>
    <mergeCell ref="A513:D513"/>
    <mergeCell ref="A113:K113"/>
    <mergeCell ref="A154:K154"/>
    <mergeCell ref="A119:K119"/>
    <mergeCell ref="A159:K159"/>
    <mergeCell ref="A135:K135"/>
    <mergeCell ref="A142:K142"/>
    <mergeCell ref="A148:K148"/>
    <mergeCell ref="A490:K490"/>
    <mergeCell ref="A497:K497"/>
    <mergeCell ref="A350:K350"/>
    <mergeCell ref="A357:K357"/>
    <mergeCell ref="A364:K364"/>
    <mergeCell ref="A462:K462"/>
    <mergeCell ref="A272:K272"/>
    <mergeCell ref="A294:K294"/>
    <mergeCell ref="A515:C515"/>
    <mergeCell ref="A253:K253"/>
    <mergeCell ref="A434:K434"/>
    <mergeCell ref="A392:K392"/>
    <mergeCell ref="A427:K427"/>
    <mergeCell ref="A399:K399"/>
    <mergeCell ref="A406:K406"/>
    <mergeCell ref="A287:K287"/>
    <mergeCell ref="A413:K413"/>
    <mergeCell ref="A420:K420"/>
    <mergeCell ref="A371:K371"/>
    <mergeCell ref="A378:K378"/>
    <mergeCell ref="A302:K302"/>
    <mergeCell ref="A309:K309"/>
    <mergeCell ref="A385:K385"/>
    <mergeCell ref="A204:K204"/>
    <mergeCell ref="A210:K210"/>
    <mergeCell ref="A217:K217"/>
    <mergeCell ref="A225:K225"/>
    <mergeCell ref="A245:K245"/>
    <mergeCell ref="A231:K231"/>
    <mergeCell ref="A238:K238"/>
    <mergeCell ref="A175:K175"/>
    <mergeCell ref="A27:K27"/>
    <mergeCell ref="A183:K183"/>
    <mergeCell ref="A62:K62"/>
    <mergeCell ref="A90:K90"/>
    <mergeCell ref="A344:K344"/>
    <mergeCell ref="A317:K317"/>
    <mergeCell ref="A323:K323"/>
    <mergeCell ref="A331:K331"/>
    <mergeCell ref="A337:K337"/>
    <mergeCell ref="A504:K504"/>
    <mergeCell ref="A441:K441"/>
    <mergeCell ref="A448:K448"/>
    <mergeCell ref="A483:K483"/>
    <mergeCell ref="A455:K455"/>
    <mergeCell ref="A469:K469"/>
    <mergeCell ref="A476:K476"/>
    <mergeCell ref="B3:C3"/>
    <mergeCell ref="A280:K280"/>
    <mergeCell ref="B1:C1"/>
    <mergeCell ref="B2:C2"/>
    <mergeCell ref="G1:K1"/>
    <mergeCell ref="G2:K2"/>
    <mergeCell ref="B4:C4"/>
    <mergeCell ref="A190:K190"/>
    <mergeCell ref="A197:K197"/>
    <mergeCell ref="A34:K34"/>
    <mergeCell ref="A10:B10"/>
    <mergeCell ref="A14:K14"/>
    <mergeCell ref="A260:K260"/>
    <mergeCell ref="A266:K266"/>
    <mergeCell ref="A166:K166"/>
    <mergeCell ref="A127:K127"/>
  </mergeCells>
  <phoneticPr fontId="0" type="noConversion"/>
  <pageMargins left="0.39370078740157483" right="0.39370078740157483" top="0.78740157480314965" bottom="0.35433070866141736" header="0.51181102362204722" footer="0.15748031496062992"/>
  <pageSetup paperSize="9" scale="99" orientation="landscape" r:id="rId1"/>
  <headerFooter alignWithMargins="0"/>
  <rowBreaks count="1" manualBreakCount="1">
    <brk id="2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topLeftCell="A34" zoomScale="82" zoomScaleNormal="82" workbookViewId="0">
      <selection activeCell="A31" sqref="A1:IV65536"/>
    </sheetView>
  </sheetViews>
  <sheetFormatPr defaultColWidth="9.140625" defaultRowHeight="15" x14ac:dyDescent="0.25"/>
  <cols>
    <col min="1" max="1" width="4.85546875" style="7" customWidth="1"/>
    <col min="2" max="2" width="27.7109375" style="6" customWidth="1"/>
    <col min="3" max="3" width="20.28515625" style="30" customWidth="1"/>
    <col min="4" max="4" width="17.7109375" style="7" customWidth="1"/>
    <col min="5" max="5" width="13.140625" style="7" customWidth="1"/>
    <col min="6" max="6" width="9.42578125" style="7" bestFit="1" customWidth="1"/>
    <col min="7" max="7" width="10.5703125" style="7" customWidth="1"/>
    <col min="8" max="8" width="9.28515625" style="7" customWidth="1"/>
    <col min="9" max="9" width="10" style="7" customWidth="1"/>
    <col min="10" max="10" width="12.140625" style="7" customWidth="1"/>
    <col min="11" max="11" width="6.7109375" style="7" customWidth="1"/>
    <col min="12" max="12" width="10.28515625" bestFit="1" customWidth="1"/>
  </cols>
  <sheetData>
    <row r="1" spans="1:12" s="3" customFormat="1" ht="18" customHeight="1" x14ac:dyDescent="0.25">
      <c r="A1" s="1"/>
      <c r="B1" s="141" t="s">
        <v>0</v>
      </c>
      <c r="C1" s="141"/>
      <c r="D1" s="2"/>
      <c r="E1" s="2"/>
      <c r="F1" s="2"/>
      <c r="G1" s="141" t="s">
        <v>1</v>
      </c>
      <c r="H1" s="141"/>
      <c r="I1" s="141"/>
      <c r="J1" s="141"/>
      <c r="K1" s="141"/>
    </row>
    <row r="2" spans="1:12" s="3" customFormat="1" ht="66.75" customHeight="1" x14ac:dyDescent="0.2">
      <c r="A2" s="1"/>
      <c r="B2" s="143" t="s">
        <v>119</v>
      </c>
      <c r="C2" s="143"/>
      <c r="D2" s="4"/>
      <c r="E2" s="4"/>
      <c r="F2" s="4"/>
      <c r="G2" s="143" t="s">
        <v>2</v>
      </c>
      <c r="H2" s="143"/>
      <c r="I2" s="143"/>
      <c r="J2" s="143"/>
      <c r="K2" s="143"/>
    </row>
    <row r="3" spans="1:12" s="3" customFormat="1" ht="24.75" customHeight="1" x14ac:dyDescent="0.25">
      <c r="A3" s="1"/>
      <c r="B3" s="144" t="s">
        <v>152</v>
      </c>
      <c r="C3" s="144"/>
      <c r="D3" s="2"/>
      <c r="E3" s="2"/>
      <c r="F3" s="2"/>
      <c r="G3" s="149"/>
      <c r="H3" s="149"/>
      <c r="I3" s="149"/>
      <c r="J3" s="149"/>
      <c r="K3" s="149"/>
    </row>
    <row r="4" spans="1:12" s="3" customFormat="1" ht="23.25" customHeight="1" x14ac:dyDescent="0.25">
      <c r="A4" s="1"/>
      <c r="B4" s="144" t="s">
        <v>168</v>
      </c>
      <c r="C4" s="144"/>
      <c r="D4" s="2"/>
      <c r="E4" s="2"/>
      <c r="F4" s="2"/>
      <c r="G4" s="141" t="s">
        <v>167</v>
      </c>
      <c r="H4" s="141"/>
      <c r="I4" s="141"/>
      <c r="J4" s="141"/>
      <c r="K4" s="141"/>
    </row>
    <row r="5" spans="1:12" ht="42" customHeight="1" x14ac:dyDescent="0.25">
      <c r="A5" s="5"/>
    </row>
    <row r="6" spans="1:12" ht="21" customHeight="1" x14ac:dyDescent="0.3">
      <c r="A6" s="25"/>
      <c r="B6" s="151" t="s">
        <v>3</v>
      </c>
      <c r="C6" s="151"/>
      <c r="D6" s="151"/>
      <c r="E6" s="151"/>
      <c r="F6" s="151"/>
      <c r="G6" s="151"/>
      <c r="H6" s="151"/>
      <c r="I6" s="151"/>
      <c r="J6" s="151"/>
      <c r="K6" s="151"/>
    </row>
    <row r="7" spans="1:12" ht="34.5" customHeight="1" x14ac:dyDescent="0.3">
      <c r="A7" s="25"/>
      <c r="B7" s="152" t="s">
        <v>124</v>
      </c>
      <c r="C7" s="152"/>
      <c r="D7" s="152"/>
      <c r="E7" s="152"/>
      <c r="F7" s="152"/>
      <c r="G7" s="152"/>
      <c r="H7" s="152"/>
      <c r="I7" s="152"/>
      <c r="J7" s="152"/>
      <c r="K7" s="152"/>
    </row>
    <row r="8" spans="1:12" ht="19.5" customHeight="1" x14ac:dyDescent="0.25">
      <c r="A8" s="25"/>
      <c r="B8" s="153"/>
      <c r="C8" s="153"/>
      <c r="D8" s="153"/>
      <c r="E8" s="153"/>
      <c r="F8" s="153"/>
      <c r="G8" s="153"/>
      <c r="H8" s="153"/>
      <c r="I8" s="153"/>
      <c r="J8" s="153"/>
      <c r="K8" s="153"/>
    </row>
    <row r="9" spans="1:12" ht="19.5" customHeight="1" x14ac:dyDescent="0.25">
      <c r="A9" s="25"/>
      <c r="B9" s="26"/>
      <c r="C9" s="49" t="s">
        <v>4</v>
      </c>
      <c r="D9" s="49"/>
      <c r="E9" s="49"/>
      <c r="F9" s="49"/>
      <c r="G9" s="48"/>
      <c r="H9" s="48"/>
      <c r="I9" s="48"/>
      <c r="J9" s="48"/>
      <c r="K9" s="48"/>
    </row>
    <row r="10" spans="1:12" ht="19.5" customHeight="1" x14ac:dyDescent="0.25">
      <c r="A10" s="145" t="s">
        <v>169</v>
      </c>
      <c r="B10" s="145"/>
      <c r="C10" s="49" t="s">
        <v>170</v>
      </c>
      <c r="D10" s="49"/>
      <c r="E10" s="49"/>
      <c r="F10" s="49"/>
      <c r="G10" s="49"/>
      <c r="H10" s="49"/>
      <c r="I10" s="49"/>
      <c r="J10" s="62" t="s">
        <v>5</v>
      </c>
    </row>
    <row r="11" spans="1:12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</row>
    <row r="12" spans="1:12" ht="137.25" customHeight="1" x14ac:dyDescent="0.2">
      <c r="A12" s="17" t="s">
        <v>6</v>
      </c>
      <c r="B12" s="17" t="s">
        <v>7</v>
      </c>
      <c r="C12" s="17" t="s">
        <v>8</v>
      </c>
      <c r="D12" s="17" t="s">
        <v>9</v>
      </c>
      <c r="E12" s="17" t="s">
        <v>10</v>
      </c>
      <c r="F12" s="44" t="s">
        <v>11</v>
      </c>
      <c r="G12" s="44" t="s">
        <v>12</v>
      </c>
      <c r="H12" s="44" t="s">
        <v>13</v>
      </c>
      <c r="I12" s="44" t="s">
        <v>14</v>
      </c>
      <c r="J12" s="44" t="s">
        <v>15</v>
      </c>
      <c r="K12" s="44" t="s">
        <v>16</v>
      </c>
    </row>
    <row r="13" spans="1:12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12" ht="19.5" customHeight="1" x14ac:dyDescent="0.2">
      <c r="A14" s="142" t="s">
        <v>17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</row>
    <row r="15" spans="1:12" ht="47.25" x14ac:dyDescent="0.2">
      <c r="A15" s="19">
        <v>1</v>
      </c>
      <c r="B15" s="18" t="s">
        <v>18</v>
      </c>
      <c r="C15" s="28" t="s">
        <v>123</v>
      </c>
      <c r="D15" s="18" t="s">
        <v>19</v>
      </c>
      <c r="E15" s="18" t="s">
        <v>20</v>
      </c>
      <c r="F15" s="18">
        <v>1</v>
      </c>
      <c r="G15" s="18">
        <v>6893</v>
      </c>
      <c r="H15" s="19">
        <v>2524</v>
      </c>
      <c r="I15" s="18" t="s">
        <v>21</v>
      </c>
      <c r="J15" s="19">
        <v>1</v>
      </c>
      <c r="K15" s="19"/>
      <c r="L15">
        <f>F15*G15</f>
        <v>6893</v>
      </c>
    </row>
    <row r="16" spans="1:12" ht="77.25" customHeight="1" x14ac:dyDescent="0.2">
      <c r="A16" s="19">
        <v>2</v>
      </c>
      <c r="B16" s="18" t="s">
        <v>25</v>
      </c>
      <c r="C16" s="32" t="s">
        <v>120</v>
      </c>
      <c r="D16" s="18" t="s">
        <v>22</v>
      </c>
      <c r="E16" s="18" t="s">
        <v>23</v>
      </c>
      <c r="F16" s="18">
        <v>4</v>
      </c>
      <c r="G16" s="18">
        <v>6222</v>
      </c>
      <c r="H16" s="19">
        <v>1934</v>
      </c>
      <c r="I16" s="18" t="s">
        <v>24</v>
      </c>
      <c r="J16" s="19">
        <v>1</v>
      </c>
      <c r="K16" s="19"/>
      <c r="L16">
        <f t="shared" ref="L16:L79" si="0">F16*G16</f>
        <v>24888</v>
      </c>
    </row>
    <row r="17" spans="1:12" ht="77.25" customHeight="1" x14ac:dyDescent="0.2">
      <c r="A17" s="19">
        <v>3</v>
      </c>
      <c r="B17" s="18" t="s">
        <v>26</v>
      </c>
      <c r="C17" s="32" t="s">
        <v>120</v>
      </c>
      <c r="D17" s="18" t="s">
        <v>27</v>
      </c>
      <c r="E17" s="18" t="s">
        <v>28</v>
      </c>
      <c r="F17" s="18">
        <v>3</v>
      </c>
      <c r="G17" s="18">
        <v>4877</v>
      </c>
      <c r="H17" s="19">
        <v>1934</v>
      </c>
      <c r="I17" s="18" t="s">
        <v>24</v>
      </c>
      <c r="J17" s="19">
        <v>1</v>
      </c>
      <c r="K17" s="19"/>
      <c r="L17">
        <f t="shared" si="0"/>
        <v>14631</v>
      </c>
    </row>
    <row r="18" spans="1:12" ht="15.75" x14ac:dyDescent="0.2">
      <c r="A18" s="19"/>
      <c r="B18" s="21" t="s">
        <v>29</v>
      </c>
      <c r="C18" s="33"/>
      <c r="D18" s="17"/>
      <c r="E18" s="17"/>
      <c r="F18" s="17">
        <f>SUM(F15:F17)</f>
        <v>8</v>
      </c>
      <c r="G18" s="22">
        <f>SUM(L15:L17)</f>
        <v>46412</v>
      </c>
      <c r="H18" s="18"/>
      <c r="I18" s="18"/>
      <c r="J18" s="19"/>
      <c r="K18" s="18"/>
    </row>
    <row r="19" spans="1:12" s="11" customFormat="1" ht="15.75" x14ac:dyDescent="0.2">
      <c r="A19" s="146" t="s">
        <v>174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/>
    </row>
    <row r="20" spans="1:12" ht="77.25" customHeight="1" x14ac:dyDescent="0.2">
      <c r="A20" s="19">
        <f>A17+1</f>
        <v>4</v>
      </c>
      <c r="B20" s="18" t="s">
        <v>30</v>
      </c>
      <c r="C20" s="32" t="s">
        <v>120</v>
      </c>
      <c r="D20" s="18" t="s">
        <v>22</v>
      </c>
      <c r="E20" s="18" t="s">
        <v>23</v>
      </c>
      <c r="F20" s="18">
        <v>1</v>
      </c>
      <c r="G20" s="18">
        <v>5381</v>
      </c>
      <c r="H20" s="19">
        <v>1934</v>
      </c>
      <c r="I20" s="18" t="s">
        <v>24</v>
      </c>
      <c r="J20" s="19">
        <v>1</v>
      </c>
      <c r="K20" s="18"/>
      <c r="L20">
        <f t="shared" si="0"/>
        <v>5381</v>
      </c>
    </row>
    <row r="21" spans="1:12" ht="77.25" customHeight="1" x14ac:dyDescent="0.2">
      <c r="A21" s="19">
        <f>A20+1</f>
        <v>5</v>
      </c>
      <c r="B21" s="18" t="s">
        <v>31</v>
      </c>
      <c r="C21" s="32" t="s">
        <v>120</v>
      </c>
      <c r="D21" s="18" t="s">
        <v>22</v>
      </c>
      <c r="E21" s="18" t="s">
        <v>32</v>
      </c>
      <c r="F21" s="18">
        <v>2</v>
      </c>
      <c r="G21" s="18">
        <v>5044</v>
      </c>
      <c r="H21" s="19">
        <v>1934</v>
      </c>
      <c r="I21" s="18" t="s">
        <v>24</v>
      </c>
      <c r="J21" s="19">
        <v>1</v>
      </c>
      <c r="K21" s="18"/>
      <c r="L21">
        <f t="shared" si="0"/>
        <v>10088</v>
      </c>
    </row>
    <row r="22" spans="1:12" ht="77.25" customHeight="1" x14ac:dyDescent="0.2">
      <c r="A22" s="19">
        <f>A21+1</f>
        <v>6</v>
      </c>
      <c r="B22" s="18" t="s">
        <v>33</v>
      </c>
      <c r="C22" s="32" t="s">
        <v>121</v>
      </c>
      <c r="D22" s="18" t="s">
        <v>34</v>
      </c>
      <c r="E22" s="18" t="s">
        <v>35</v>
      </c>
      <c r="F22" s="18">
        <v>4</v>
      </c>
      <c r="G22" s="18">
        <v>4541</v>
      </c>
      <c r="H22" s="18">
        <v>1515</v>
      </c>
      <c r="I22" s="18" t="s">
        <v>36</v>
      </c>
      <c r="J22" s="19">
        <v>1</v>
      </c>
      <c r="K22" s="20"/>
      <c r="L22">
        <f t="shared" si="0"/>
        <v>18164</v>
      </c>
    </row>
    <row r="23" spans="1:12" ht="77.25" customHeight="1" x14ac:dyDescent="0.2">
      <c r="A23" s="19">
        <f>A22+1</f>
        <v>7</v>
      </c>
      <c r="B23" s="18" t="s">
        <v>37</v>
      </c>
      <c r="C23" s="32" t="s">
        <v>121</v>
      </c>
      <c r="D23" s="18" t="s">
        <v>34</v>
      </c>
      <c r="E23" s="18" t="s">
        <v>38</v>
      </c>
      <c r="F23" s="18">
        <v>45</v>
      </c>
      <c r="G23" s="18">
        <v>4205</v>
      </c>
      <c r="H23" s="18">
        <v>1515</v>
      </c>
      <c r="I23" s="18" t="s">
        <v>36</v>
      </c>
      <c r="J23" s="19">
        <v>1</v>
      </c>
      <c r="K23" s="18"/>
      <c r="L23">
        <f t="shared" si="0"/>
        <v>189225</v>
      </c>
    </row>
    <row r="24" spans="1:12" ht="77.25" customHeight="1" x14ac:dyDescent="0.2">
      <c r="A24" s="19">
        <f>A23+1</f>
        <v>8</v>
      </c>
      <c r="B24" s="18" t="s">
        <v>55</v>
      </c>
      <c r="C24" s="32" t="s">
        <v>121</v>
      </c>
      <c r="D24" s="18" t="s">
        <v>56</v>
      </c>
      <c r="E24" s="18" t="s">
        <v>57</v>
      </c>
      <c r="F24" s="18">
        <v>2</v>
      </c>
      <c r="G24" s="18">
        <v>3868</v>
      </c>
      <c r="H24" s="18">
        <v>1515</v>
      </c>
      <c r="I24" s="18" t="s">
        <v>36</v>
      </c>
      <c r="J24" s="19">
        <v>1</v>
      </c>
      <c r="K24" s="18"/>
      <c r="L24">
        <f>F24*G24</f>
        <v>7736</v>
      </c>
    </row>
    <row r="25" spans="1:12" ht="77.25" customHeight="1" x14ac:dyDescent="0.2">
      <c r="A25" s="19">
        <f>A24+1</f>
        <v>9</v>
      </c>
      <c r="B25" s="18" t="s">
        <v>39</v>
      </c>
      <c r="C25" s="32" t="s">
        <v>122</v>
      </c>
      <c r="D25" s="18" t="s">
        <v>40</v>
      </c>
      <c r="E25" s="18" t="s">
        <v>41</v>
      </c>
      <c r="F25" s="18">
        <v>20</v>
      </c>
      <c r="G25" s="18">
        <v>3196</v>
      </c>
      <c r="H25" s="18">
        <v>1011</v>
      </c>
      <c r="I25" s="18" t="s">
        <v>42</v>
      </c>
      <c r="J25" s="19">
        <v>1</v>
      </c>
      <c r="K25" s="18"/>
      <c r="L25">
        <f t="shared" si="0"/>
        <v>63920</v>
      </c>
    </row>
    <row r="26" spans="1:12" s="11" customFormat="1" ht="15.75" x14ac:dyDescent="0.25">
      <c r="A26" s="19"/>
      <c r="B26" s="21" t="s">
        <v>43</v>
      </c>
      <c r="C26" s="33"/>
      <c r="D26" s="17"/>
      <c r="E26" s="17"/>
      <c r="F26" s="17">
        <f>SUM(F20:F25)</f>
        <v>74</v>
      </c>
      <c r="G26" s="22">
        <f>SUM(L20:L25)</f>
        <v>294514</v>
      </c>
      <c r="H26" s="18"/>
      <c r="I26" s="18"/>
      <c r="J26" s="24"/>
      <c r="K26" s="18"/>
      <c r="L26"/>
    </row>
    <row r="27" spans="1:12" s="11" customFormat="1" ht="15.75" x14ac:dyDescent="0.2">
      <c r="A27" s="146" t="s">
        <v>161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/>
    </row>
    <row r="28" spans="1:12" ht="77.25" customHeight="1" x14ac:dyDescent="0.2">
      <c r="A28" s="65">
        <f>A25+1</f>
        <v>10</v>
      </c>
      <c r="B28" s="66" t="s">
        <v>30</v>
      </c>
      <c r="C28" s="67" t="s">
        <v>120</v>
      </c>
      <c r="D28" s="66" t="s">
        <v>22</v>
      </c>
      <c r="E28" s="66" t="s">
        <v>23</v>
      </c>
      <c r="F28" s="66">
        <v>1</v>
      </c>
      <c r="G28" s="66">
        <v>5381</v>
      </c>
      <c r="H28" s="65">
        <v>1934</v>
      </c>
      <c r="I28" s="66" t="s">
        <v>24</v>
      </c>
      <c r="J28" s="65">
        <v>1</v>
      </c>
      <c r="K28" s="66"/>
      <c r="L28">
        <f t="shared" si="0"/>
        <v>5381</v>
      </c>
    </row>
    <row r="29" spans="1:12" ht="77.25" customHeight="1" x14ac:dyDescent="0.2">
      <c r="A29" s="65">
        <f>A28+1</f>
        <v>11</v>
      </c>
      <c r="B29" s="66" t="s">
        <v>31</v>
      </c>
      <c r="C29" s="67" t="s">
        <v>120</v>
      </c>
      <c r="D29" s="66" t="s">
        <v>22</v>
      </c>
      <c r="E29" s="66" t="s">
        <v>32</v>
      </c>
      <c r="F29" s="66">
        <v>6</v>
      </c>
      <c r="G29" s="66">
        <v>5044</v>
      </c>
      <c r="H29" s="65">
        <v>1934</v>
      </c>
      <c r="I29" s="66" t="s">
        <v>24</v>
      </c>
      <c r="J29" s="65">
        <v>1</v>
      </c>
      <c r="K29" s="66"/>
      <c r="L29">
        <f t="shared" si="0"/>
        <v>30264</v>
      </c>
    </row>
    <row r="30" spans="1:12" ht="77.25" customHeight="1" x14ac:dyDescent="0.2">
      <c r="A30" s="65">
        <f>A29+1</f>
        <v>12</v>
      </c>
      <c r="B30" s="66" t="s">
        <v>33</v>
      </c>
      <c r="C30" s="67" t="s">
        <v>121</v>
      </c>
      <c r="D30" s="66" t="s">
        <v>34</v>
      </c>
      <c r="E30" s="66" t="s">
        <v>35</v>
      </c>
      <c r="F30" s="66">
        <f>32+6+6</f>
        <v>44</v>
      </c>
      <c r="G30" s="66">
        <v>4541</v>
      </c>
      <c r="H30" s="66">
        <v>1515</v>
      </c>
      <c r="I30" s="66" t="s">
        <v>36</v>
      </c>
      <c r="J30" s="65">
        <v>1</v>
      </c>
      <c r="K30" s="73"/>
      <c r="L30">
        <f t="shared" si="0"/>
        <v>199804</v>
      </c>
    </row>
    <row r="31" spans="1:12" ht="77.25" customHeight="1" x14ac:dyDescent="0.2">
      <c r="A31" s="65">
        <f>A30+1</f>
        <v>13</v>
      </c>
      <c r="B31" s="66" t="s">
        <v>37</v>
      </c>
      <c r="C31" s="67" t="s">
        <v>121</v>
      </c>
      <c r="D31" s="66" t="s">
        <v>34</v>
      </c>
      <c r="E31" s="66" t="s">
        <v>38</v>
      </c>
      <c r="F31" s="66">
        <v>42</v>
      </c>
      <c r="G31" s="66">
        <v>4205</v>
      </c>
      <c r="H31" s="66">
        <v>1515</v>
      </c>
      <c r="I31" s="66" t="s">
        <v>36</v>
      </c>
      <c r="J31" s="65">
        <v>1</v>
      </c>
      <c r="K31" s="66"/>
      <c r="L31">
        <f t="shared" si="0"/>
        <v>176610</v>
      </c>
    </row>
    <row r="32" spans="1:12" ht="77.25" customHeight="1" x14ac:dyDescent="0.2">
      <c r="A32" s="65">
        <f>A31+1</f>
        <v>14</v>
      </c>
      <c r="B32" s="66" t="s">
        <v>39</v>
      </c>
      <c r="C32" s="67" t="s">
        <v>122</v>
      </c>
      <c r="D32" s="66" t="s">
        <v>40</v>
      </c>
      <c r="E32" s="66" t="s">
        <v>41</v>
      </c>
      <c r="F32" s="66">
        <v>3</v>
      </c>
      <c r="G32" s="66">
        <v>3196</v>
      </c>
      <c r="H32" s="66">
        <v>1011</v>
      </c>
      <c r="I32" s="66" t="s">
        <v>42</v>
      </c>
      <c r="J32" s="65">
        <v>1</v>
      </c>
      <c r="K32" s="66"/>
      <c r="L32">
        <f t="shared" si="0"/>
        <v>9588</v>
      </c>
    </row>
    <row r="33" spans="1:12" s="11" customFormat="1" ht="15.75" x14ac:dyDescent="0.25">
      <c r="A33" s="65"/>
      <c r="B33" s="68" t="s">
        <v>43</v>
      </c>
      <c r="C33" s="69"/>
      <c r="D33" s="70"/>
      <c r="E33" s="70"/>
      <c r="F33" s="70">
        <f>SUM(F28:F32)</f>
        <v>96</v>
      </c>
      <c r="G33" s="71">
        <f>SUM(L28:L32)</f>
        <v>421647</v>
      </c>
      <c r="H33" s="66"/>
      <c r="I33" s="66"/>
      <c r="J33" s="74"/>
      <c r="K33" s="66"/>
      <c r="L33"/>
    </row>
    <row r="34" spans="1:12" ht="15.75" x14ac:dyDescent="0.2">
      <c r="A34" s="146" t="s">
        <v>175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</row>
    <row r="35" spans="1:12" ht="89.25" customHeight="1" x14ac:dyDescent="0.2">
      <c r="A35" s="19">
        <f>A32+1</f>
        <v>15</v>
      </c>
      <c r="B35" s="18" t="s">
        <v>30</v>
      </c>
      <c r="C35" s="32" t="s">
        <v>120</v>
      </c>
      <c r="D35" s="18" t="s">
        <v>22</v>
      </c>
      <c r="E35" s="18" t="s">
        <v>23</v>
      </c>
      <c r="F35" s="18">
        <v>1</v>
      </c>
      <c r="G35" s="18">
        <v>5381</v>
      </c>
      <c r="H35" s="19">
        <v>1934</v>
      </c>
      <c r="I35" s="18" t="s">
        <v>24</v>
      </c>
      <c r="J35" s="19">
        <v>1</v>
      </c>
      <c r="K35" s="18"/>
      <c r="L35">
        <f t="shared" si="0"/>
        <v>5381</v>
      </c>
    </row>
    <row r="36" spans="1:12" ht="83.25" customHeight="1" x14ac:dyDescent="0.2">
      <c r="A36" s="19">
        <f>A35+1</f>
        <v>16</v>
      </c>
      <c r="B36" s="18" t="s">
        <v>31</v>
      </c>
      <c r="C36" s="32" t="s">
        <v>120</v>
      </c>
      <c r="D36" s="18" t="s">
        <v>22</v>
      </c>
      <c r="E36" s="18" t="s">
        <v>32</v>
      </c>
      <c r="F36" s="18">
        <v>2</v>
      </c>
      <c r="G36" s="18">
        <v>5044</v>
      </c>
      <c r="H36" s="19">
        <v>1934</v>
      </c>
      <c r="I36" s="18" t="s">
        <v>24</v>
      </c>
      <c r="J36" s="19">
        <v>1</v>
      </c>
      <c r="K36" s="18"/>
      <c r="L36">
        <f t="shared" si="0"/>
        <v>10088</v>
      </c>
    </row>
    <row r="37" spans="1:12" ht="97.5" customHeight="1" x14ac:dyDescent="0.2">
      <c r="A37" s="19">
        <f>A36+1</f>
        <v>17</v>
      </c>
      <c r="B37" s="18" t="s">
        <v>33</v>
      </c>
      <c r="C37" s="32" t="s">
        <v>121</v>
      </c>
      <c r="D37" s="18" t="s">
        <v>34</v>
      </c>
      <c r="E37" s="18" t="s">
        <v>35</v>
      </c>
      <c r="F37" s="18">
        <v>2</v>
      </c>
      <c r="G37" s="18">
        <v>4541</v>
      </c>
      <c r="H37" s="18">
        <v>1515</v>
      </c>
      <c r="I37" s="18" t="s">
        <v>36</v>
      </c>
      <c r="J37" s="19">
        <v>1</v>
      </c>
      <c r="K37" s="20"/>
      <c r="L37">
        <f t="shared" si="0"/>
        <v>9082</v>
      </c>
    </row>
    <row r="38" spans="1:12" ht="90" customHeight="1" x14ac:dyDescent="0.2">
      <c r="A38" s="19">
        <f>A37+1</f>
        <v>18</v>
      </c>
      <c r="B38" s="18" t="s">
        <v>37</v>
      </c>
      <c r="C38" s="32" t="s">
        <v>121</v>
      </c>
      <c r="D38" s="18" t="s">
        <v>34</v>
      </c>
      <c r="E38" s="18" t="s">
        <v>38</v>
      </c>
      <c r="F38" s="18">
        <v>5</v>
      </c>
      <c r="G38" s="18">
        <v>4205</v>
      </c>
      <c r="H38" s="18">
        <v>1515</v>
      </c>
      <c r="I38" s="18" t="s">
        <v>36</v>
      </c>
      <c r="J38" s="19">
        <v>1</v>
      </c>
      <c r="K38" s="18"/>
      <c r="L38">
        <f t="shared" si="0"/>
        <v>21025</v>
      </c>
    </row>
    <row r="39" spans="1:12" ht="77.25" customHeight="1" x14ac:dyDescent="0.2">
      <c r="A39" s="19">
        <f>A38+1</f>
        <v>19</v>
      </c>
      <c r="B39" s="18" t="s">
        <v>39</v>
      </c>
      <c r="C39" s="32" t="s">
        <v>122</v>
      </c>
      <c r="D39" s="18" t="s">
        <v>40</v>
      </c>
      <c r="E39" s="18" t="s">
        <v>41</v>
      </c>
      <c r="F39" s="18">
        <v>1</v>
      </c>
      <c r="G39" s="18">
        <v>3196</v>
      </c>
      <c r="H39" s="18">
        <v>1011</v>
      </c>
      <c r="I39" s="18" t="s">
        <v>42</v>
      </c>
      <c r="J39" s="19">
        <v>1</v>
      </c>
      <c r="K39" s="20"/>
      <c r="L39">
        <f t="shared" si="0"/>
        <v>3196</v>
      </c>
    </row>
    <row r="40" spans="1:12" s="11" customFormat="1" ht="15" customHeight="1" x14ac:dyDescent="0.25">
      <c r="A40" s="19"/>
      <c r="B40" s="21" t="s">
        <v>43</v>
      </c>
      <c r="C40" s="33"/>
      <c r="D40" s="17"/>
      <c r="E40" s="17"/>
      <c r="F40" s="17">
        <f>SUM(F35:F39)</f>
        <v>11</v>
      </c>
      <c r="G40" s="22">
        <f>SUM(L35:L39)</f>
        <v>48772</v>
      </c>
      <c r="H40" s="18"/>
      <c r="I40" s="18"/>
      <c r="J40" s="24"/>
      <c r="K40" s="18"/>
      <c r="L40"/>
    </row>
    <row r="41" spans="1:12" ht="15.75" x14ac:dyDescent="0.2">
      <c r="A41" s="142" t="s">
        <v>143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1:12" ht="78.75" x14ac:dyDescent="0.2">
      <c r="A42" s="19">
        <f>A39+1</f>
        <v>20</v>
      </c>
      <c r="B42" s="18" t="s">
        <v>30</v>
      </c>
      <c r="C42" s="32" t="s">
        <v>120</v>
      </c>
      <c r="D42" s="18" t="s">
        <v>22</v>
      </c>
      <c r="E42" s="18" t="s">
        <v>23</v>
      </c>
      <c r="F42" s="18">
        <v>1</v>
      </c>
      <c r="G42" s="18">
        <v>5381</v>
      </c>
      <c r="H42" s="19">
        <v>1934</v>
      </c>
      <c r="I42" s="18" t="s">
        <v>24</v>
      </c>
      <c r="J42" s="19">
        <v>1</v>
      </c>
      <c r="K42" s="18"/>
      <c r="L42">
        <f t="shared" si="0"/>
        <v>5381</v>
      </c>
    </row>
    <row r="43" spans="1:12" ht="78.75" x14ac:dyDescent="0.2">
      <c r="A43" s="19">
        <f>A42+1</f>
        <v>21</v>
      </c>
      <c r="B43" s="18" t="s">
        <v>31</v>
      </c>
      <c r="C43" s="32" t="s">
        <v>120</v>
      </c>
      <c r="D43" s="18" t="s">
        <v>22</v>
      </c>
      <c r="E43" s="18" t="s">
        <v>32</v>
      </c>
      <c r="F43" s="18">
        <v>3</v>
      </c>
      <c r="G43" s="18">
        <v>5044</v>
      </c>
      <c r="H43" s="19">
        <v>1934</v>
      </c>
      <c r="I43" s="18" t="s">
        <v>24</v>
      </c>
      <c r="J43" s="19">
        <v>1</v>
      </c>
      <c r="K43" s="18"/>
      <c r="L43">
        <f t="shared" si="0"/>
        <v>15132</v>
      </c>
    </row>
    <row r="44" spans="1:12" ht="78.75" x14ac:dyDescent="0.2">
      <c r="A44" s="19">
        <f>A43+1</f>
        <v>22</v>
      </c>
      <c r="B44" s="18" t="s">
        <v>33</v>
      </c>
      <c r="C44" s="32" t="s">
        <v>121</v>
      </c>
      <c r="D44" s="18" t="s">
        <v>34</v>
      </c>
      <c r="E44" s="18" t="s">
        <v>35</v>
      </c>
      <c r="F44" s="18">
        <v>2</v>
      </c>
      <c r="G44" s="18">
        <v>4541</v>
      </c>
      <c r="H44" s="18">
        <v>1515</v>
      </c>
      <c r="I44" s="18" t="s">
        <v>36</v>
      </c>
      <c r="J44" s="19">
        <v>1</v>
      </c>
      <c r="K44" s="18"/>
      <c r="L44">
        <f t="shared" si="0"/>
        <v>9082</v>
      </c>
    </row>
    <row r="45" spans="1:12" ht="78.75" x14ac:dyDescent="0.2">
      <c r="A45" s="19">
        <f>A44+1</f>
        <v>23</v>
      </c>
      <c r="B45" s="18" t="s">
        <v>37</v>
      </c>
      <c r="C45" s="32" t="s">
        <v>121</v>
      </c>
      <c r="D45" s="18" t="s">
        <v>34</v>
      </c>
      <c r="E45" s="18" t="s">
        <v>38</v>
      </c>
      <c r="F45" s="18">
        <v>12</v>
      </c>
      <c r="G45" s="18">
        <v>4205</v>
      </c>
      <c r="H45" s="18">
        <v>1515</v>
      </c>
      <c r="I45" s="18" t="s">
        <v>36</v>
      </c>
      <c r="J45" s="19">
        <v>1</v>
      </c>
      <c r="K45" s="18"/>
      <c r="L45">
        <f t="shared" si="0"/>
        <v>50460</v>
      </c>
    </row>
    <row r="46" spans="1:12" ht="78.75" x14ac:dyDescent="0.2">
      <c r="A46" s="19">
        <f>A45+1</f>
        <v>24</v>
      </c>
      <c r="B46" s="18" t="s">
        <v>55</v>
      </c>
      <c r="C46" s="32" t="s">
        <v>121</v>
      </c>
      <c r="D46" s="18" t="s">
        <v>56</v>
      </c>
      <c r="E46" s="18" t="s">
        <v>57</v>
      </c>
      <c r="F46" s="18">
        <v>2</v>
      </c>
      <c r="G46" s="18">
        <v>3868</v>
      </c>
      <c r="H46" s="18">
        <v>1515</v>
      </c>
      <c r="I46" s="18" t="s">
        <v>36</v>
      </c>
      <c r="J46" s="19">
        <v>1</v>
      </c>
      <c r="K46" s="20"/>
      <c r="L46">
        <f t="shared" si="0"/>
        <v>7736</v>
      </c>
    </row>
    <row r="47" spans="1:12" ht="78.75" x14ac:dyDescent="0.2">
      <c r="A47" s="19">
        <f>A46+1</f>
        <v>25</v>
      </c>
      <c r="B47" s="18" t="s">
        <v>39</v>
      </c>
      <c r="C47" s="32" t="s">
        <v>122</v>
      </c>
      <c r="D47" s="18" t="s">
        <v>40</v>
      </c>
      <c r="E47" s="18" t="s">
        <v>41</v>
      </c>
      <c r="F47" s="18">
        <v>9</v>
      </c>
      <c r="G47" s="18">
        <v>3196</v>
      </c>
      <c r="H47" s="18">
        <v>1011</v>
      </c>
      <c r="I47" s="18" t="s">
        <v>42</v>
      </c>
      <c r="J47" s="19">
        <v>1</v>
      </c>
      <c r="K47" s="18"/>
      <c r="L47">
        <f t="shared" si="0"/>
        <v>28764</v>
      </c>
    </row>
    <row r="48" spans="1:12" s="11" customFormat="1" ht="15.75" x14ac:dyDescent="0.25">
      <c r="A48" s="19"/>
      <c r="B48" s="21" t="s">
        <v>43</v>
      </c>
      <c r="C48" s="33"/>
      <c r="D48" s="17"/>
      <c r="E48" s="17"/>
      <c r="F48" s="17">
        <f>SUM(F42:F47)</f>
        <v>29</v>
      </c>
      <c r="G48" s="22">
        <f>SUM(L42:L47)</f>
        <v>116555</v>
      </c>
      <c r="H48" s="18"/>
      <c r="I48" s="18"/>
      <c r="J48" s="24"/>
      <c r="K48" s="18"/>
      <c r="L48"/>
    </row>
    <row r="49" spans="1:12" ht="15.75" x14ac:dyDescent="0.2">
      <c r="A49" s="142" t="s">
        <v>172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</row>
    <row r="50" spans="1:12" ht="84" customHeight="1" x14ac:dyDescent="0.2">
      <c r="A50" s="19">
        <f>A47+1</f>
        <v>26</v>
      </c>
      <c r="B50" s="18" t="s">
        <v>30</v>
      </c>
      <c r="C50" s="32" t="s">
        <v>120</v>
      </c>
      <c r="D50" s="18" t="s">
        <v>22</v>
      </c>
      <c r="E50" s="18" t="s">
        <v>23</v>
      </c>
      <c r="F50" s="18">
        <v>1</v>
      </c>
      <c r="G50" s="18">
        <v>5381</v>
      </c>
      <c r="H50" s="19">
        <v>1934</v>
      </c>
      <c r="I50" s="18" t="s">
        <v>24</v>
      </c>
      <c r="J50" s="19">
        <v>1</v>
      </c>
      <c r="K50" s="18"/>
      <c r="L50">
        <f t="shared" si="0"/>
        <v>5381</v>
      </c>
    </row>
    <row r="51" spans="1:12" ht="76.5" customHeight="1" x14ac:dyDescent="0.2">
      <c r="A51" s="19">
        <f>A50+1</f>
        <v>27</v>
      </c>
      <c r="B51" s="18" t="s">
        <v>31</v>
      </c>
      <c r="C51" s="32" t="s">
        <v>120</v>
      </c>
      <c r="D51" s="18" t="s">
        <v>22</v>
      </c>
      <c r="E51" s="18" t="s">
        <v>32</v>
      </c>
      <c r="F51" s="18">
        <v>2</v>
      </c>
      <c r="G51" s="18">
        <v>5044</v>
      </c>
      <c r="H51" s="19">
        <v>1934</v>
      </c>
      <c r="I51" s="18" t="s">
        <v>24</v>
      </c>
      <c r="J51" s="19">
        <v>1</v>
      </c>
      <c r="K51" s="18"/>
      <c r="L51">
        <f t="shared" si="0"/>
        <v>10088</v>
      </c>
    </row>
    <row r="52" spans="1:12" ht="83.25" customHeight="1" x14ac:dyDescent="0.2">
      <c r="A52" s="19">
        <f>A51+1</f>
        <v>28</v>
      </c>
      <c r="B52" s="18" t="s">
        <v>33</v>
      </c>
      <c r="C52" s="32" t="s">
        <v>121</v>
      </c>
      <c r="D52" s="18" t="s">
        <v>34</v>
      </c>
      <c r="E52" s="18" t="s">
        <v>35</v>
      </c>
      <c r="F52" s="18">
        <v>4</v>
      </c>
      <c r="G52" s="18">
        <v>4541</v>
      </c>
      <c r="H52" s="18">
        <v>1515</v>
      </c>
      <c r="I52" s="18" t="s">
        <v>36</v>
      </c>
      <c r="J52" s="19">
        <v>1</v>
      </c>
      <c r="K52" s="18"/>
      <c r="L52">
        <f t="shared" si="0"/>
        <v>18164</v>
      </c>
    </row>
    <row r="53" spans="1:12" ht="82.5" customHeight="1" x14ac:dyDescent="0.2">
      <c r="A53" s="19">
        <f>A52+1</f>
        <v>29</v>
      </c>
      <c r="B53" s="18" t="s">
        <v>37</v>
      </c>
      <c r="C53" s="32" t="s">
        <v>121</v>
      </c>
      <c r="D53" s="18" t="s">
        <v>34</v>
      </c>
      <c r="E53" s="18" t="s">
        <v>38</v>
      </c>
      <c r="F53" s="18">
        <v>9</v>
      </c>
      <c r="G53" s="18">
        <v>4205</v>
      </c>
      <c r="H53" s="18">
        <v>1515</v>
      </c>
      <c r="I53" s="18" t="s">
        <v>36</v>
      </c>
      <c r="J53" s="19">
        <v>1</v>
      </c>
      <c r="K53" s="18"/>
      <c r="L53">
        <f t="shared" si="0"/>
        <v>37845</v>
      </c>
    </row>
    <row r="54" spans="1:12" ht="84" customHeight="1" x14ac:dyDescent="0.2">
      <c r="A54" s="19">
        <f>A53+1</f>
        <v>30</v>
      </c>
      <c r="B54" s="18" t="s">
        <v>39</v>
      </c>
      <c r="C54" s="32" t="s">
        <v>122</v>
      </c>
      <c r="D54" s="18" t="s">
        <v>40</v>
      </c>
      <c r="E54" s="18" t="s">
        <v>41</v>
      </c>
      <c r="F54" s="18">
        <v>1</v>
      </c>
      <c r="G54" s="18">
        <v>3196</v>
      </c>
      <c r="H54" s="18">
        <v>1011</v>
      </c>
      <c r="I54" s="18" t="s">
        <v>42</v>
      </c>
      <c r="J54" s="19">
        <v>1</v>
      </c>
      <c r="K54" s="18"/>
      <c r="L54">
        <f t="shared" si="0"/>
        <v>3196</v>
      </c>
    </row>
    <row r="55" spans="1:12" ht="15.75" customHeight="1" x14ac:dyDescent="0.25">
      <c r="A55" s="19"/>
      <c r="B55" s="21" t="s">
        <v>43</v>
      </c>
      <c r="C55" s="33"/>
      <c r="D55" s="17"/>
      <c r="E55" s="17"/>
      <c r="F55" s="17">
        <f>SUM(F50:F54)</f>
        <v>17</v>
      </c>
      <c r="G55" s="22">
        <f>SUM(L50:L54)</f>
        <v>74674</v>
      </c>
      <c r="H55" s="18"/>
      <c r="I55" s="18"/>
      <c r="J55" s="23"/>
      <c r="K55" s="18"/>
    </row>
    <row r="56" spans="1:12" ht="15.75" x14ac:dyDescent="0.2">
      <c r="A56" s="142" t="s">
        <v>171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>
        <f t="shared" si="0"/>
        <v>0</v>
      </c>
    </row>
    <row r="57" spans="1:12" ht="76.5" customHeight="1" x14ac:dyDescent="0.2">
      <c r="A57" s="19">
        <f>A54+1</f>
        <v>31</v>
      </c>
      <c r="B57" s="18" t="s">
        <v>30</v>
      </c>
      <c r="C57" s="32" t="s">
        <v>120</v>
      </c>
      <c r="D57" s="18" t="s">
        <v>22</v>
      </c>
      <c r="E57" s="18" t="s">
        <v>23</v>
      </c>
      <c r="F57" s="18">
        <v>1</v>
      </c>
      <c r="G57" s="18">
        <v>5381</v>
      </c>
      <c r="H57" s="19">
        <v>1934</v>
      </c>
      <c r="I57" s="18" t="s">
        <v>24</v>
      </c>
      <c r="J57" s="19">
        <v>1</v>
      </c>
      <c r="K57" s="18"/>
      <c r="L57">
        <f t="shared" si="0"/>
        <v>5381</v>
      </c>
    </row>
    <row r="58" spans="1:12" ht="76.5" customHeight="1" x14ac:dyDescent="0.2">
      <c r="A58" s="19">
        <f>A57+1</f>
        <v>32</v>
      </c>
      <c r="B58" s="18" t="s">
        <v>33</v>
      </c>
      <c r="C58" s="32" t="s">
        <v>121</v>
      </c>
      <c r="D58" s="18" t="s">
        <v>34</v>
      </c>
      <c r="E58" s="18" t="s">
        <v>35</v>
      </c>
      <c r="F58" s="18">
        <v>1</v>
      </c>
      <c r="G58" s="18">
        <v>4541</v>
      </c>
      <c r="H58" s="18">
        <v>1515</v>
      </c>
      <c r="I58" s="18" t="s">
        <v>36</v>
      </c>
      <c r="J58" s="19">
        <v>1</v>
      </c>
      <c r="K58" s="18"/>
      <c r="L58">
        <f t="shared" si="0"/>
        <v>4541</v>
      </c>
    </row>
    <row r="59" spans="1:12" ht="88.5" customHeight="1" x14ac:dyDescent="0.2">
      <c r="A59" s="19">
        <f>A58+1</f>
        <v>33</v>
      </c>
      <c r="B59" s="18" t="s">
        <v>37</v>
      </c>
      <c r="C59" s="32" t="s">
        <v>121</v>
      </c>
      <c r="D59" s="18" t="s">
        <v>34</v>
      </c>
      <c r="E59" s="18" t="s">
        <v>38</v>
      </c>
      <c r="F59" s="18">
        <v>2</v>
      </c>
      <c r="G59" s="18">
        <v>4205</v>
      </c>
      <c r="H59" s="18">
        <v>1515</v>
      </c>
      <c r="I59" s="18" t="s">
        <v>36</v>
      </c>
      <c r="J59" s="19">
        <v>1</v>
      </c>
      <c r="K59" s="18"/>
      <c r="L59">
        <f t="shared" si="0"/>
        <v>8410</v>
      </c>
    </row>
    <row r="60" spans="1:12" ht="102" customHeight="1" x14ac:dyDescent="0.2">
      <c r="A60" s="19">
        <f>A59+1</f>
        <v>34</v>
      </c>
      <c r="B60" s="18" t="s">
        <v>39</v>
      </c>
      <c r="C60" s="32" t="s">
        <v>122</v>
      </c>
      <c r="D60" s="18" t="s">
        <v>40</v>
      </c>
      <c r="E60" s="18" t="s">
        <v>41</v>
      </c>
      <c r="F60" s="18">
        <v>1</v>
      </c>
      <c r="G60" s="18">
        <v>3196</v>
      </c>
      <c r="H60" s="18">
        <v>1011</v>
      </c>
      <c r="I60" s="18" t="s">
        <v>42</v>
      </c>
      <c r="J60" s="19">
        <v>1</v>
      </c>
      <c r="K60" s="18"/>
      <c r="L60">
        <f t="shared" si="0"/>
        <v>3196</v>
      </c>
    </row>
    <row r="61" spans="1:12" ht="27" customHeight="1" x14ac:dyDescent="0.25">
      <c r="A61" s="19"/>
      <c r="B61" s="21" t="s">
        <v>43</v>
      </c>
      <c r="C61" s="33"/>
      <c r="D61" s="17"/>
      <c r="E61" s="17"/>
      <c r="F61" s="17">
        <f>SUM(F57:F60)</f>
        <v>5</v>
      </c>
      <c r="G61" s="17">
        <f>SUM(L57:L60)</f>
        <v>21528</v>
      </c>
      <c r="H61" s="18"/>
      <c r="I61" s="18"/>
      <c r="J61" s="23"/>
      <c r="K61" s="18"/>
    </row>
    <row r="62" spans="1:12" ht="23.25" customHeight="1" x14ac:dyDescent="0.2">
      <c r="A62" s="142" t="s">
        <v>148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</row>
    <row r="63" spans="1:12" ht="90" customHeight="1" x14ac:dyDescent="0.2">
      <c r="A63" s="19">
        <f>A60+1</f>
        <v>35</v>
      </c>
      <c r="B63" s="18" t="s">
        <v>30</v>
      </c>
      <c r="C63" s="32" t="s">
        <v>120</v>
      </c>
      <c r="D63" s="18" t="s">
        <v>22</v>
      </c>
      <c r="E63" s="18" t="s">
        <v>23</v>
      </c>
      <c r="F63" s="18">
        <v>1</v>
      </c>
      <c r="G63" s="18">
        <v>5381</v>
      </c>
      <c r="H63" s="19">
        <v>1934</v>
      </c>
      <c r="I63" s="18" t="s">
        <v>24</v>
      </c>
      <c r="J63" s="19">
        <v>1</v>
      </c>
      <c r="K63" s="18"/>
      <c r="L63">
        <f t="shared" si="0"/>
        <v>5381</v>
      </c>
    </row>
    <row r="64" spans="1:12" ht="92.25" customHeight="1" x14ac:dyDescent="0.2">
      <c r="A64" s="19">
        <f>A63+1</f>
        <v>36</v>
      </c>
      <c r="B64" s="18" t="s">
        <v>31</v>
      </c>
      <c r="C64" s="32" t="s">
        <v>120</v>
      </c>
      <c r="D64" s="18" t="s">
        <v>22</v>
      </c>
      <c r="E64" s="18" t="s">
        <v>32</v>
      </c>
      <c r="F64" s="18">
        <v>3</v>
      </c>
      <c r="G64" s="18">
        <v>5044</v>
      </c>
      <c r="H64" s="19">
        <v>1934</v>
      </c>
      <c r="I64" s="18" t="s">
        <v>24</v>
      </c>
      <c r="J64" s="19">
        <v>1</v>
      </c>
      <c r="K64" s="18"/>
      <c r="L64">
        <f t="shared" si="0"/>
        <v>15132</v>
      </c>
    </row>
    <row r="65" spans="1:12" ht="91.5" customHeight="1" x14ac:dyDescent="0.2">
      <c r="A65" s="19">
        <f>A64+1</f>
        <v>37</v>
      </c>
      <c r="B65" s="18" t="s">
        <v>33</v>
      </c>
      <c r="C65" s="32" t="s">
        <v>121</v>
      </c>
      <c r="D65" s="18" t="s">
        <v>34</v>
      </c>
      <c r="E65" s="18" t="s">
        <v>35</v>
      </c>
      <c r="F65" s="18">
        <v>3</v>
      </c>
      <c r="G65" s="18">
        <v>4541</v>
      </c>
      <c r="H65" s="18">
        <v>1515</v>
      </c>
      <c r="I65" s="18" t="s">
        <v>36</v>
      </c>
      <c r="J65" s="19">
        <v>1</v>
      </c>
      <c r="K65" s="18"/>
      <c r="L65">
        <f t="shared" si="0"/>
        <v>13623</v>
      </c>
    </row>
    <row r="66" spans="1:12" ht="77.25" customHeight="1" x14ac:dyDescent="0.2">
      <c r="A66" s="19">
        <f>A65+1</f>
        <v>38</v>
      </c>
      <c r="B66" s="18" t="s">
        <v>37</v>
      </c>
      <c r="C66" s="32" t="s">
        <v>121</v>
      </c>
      <c r="D66" s="18" t="s">
        <v>34</v>
      </c>
      <c r="E66" s="18" t="s">
        <v>38</v>
      </c>
      <c r="F66" s="18">
        <v>7</v>
      </c>
      <c r="G66" s="18">
        <v>4205</v>
      </c>
      <c r="H66" s="18">
        <v>1515</v>
      </c>
      <c r="I66" s="18" t="s">
        <v>36</v>
      </c>
      <c r="J66" s="19">
        <v>1</v>
      </c>
      <c r="K66" s="18"/>
      <c r="L66">
        <f t="shared" si="0"/>
        <v>29435</v>
      </c>
    </row>
    <row r="67" spans="1:12" ht="82.5" customHeight="1" x14ac:dyDescent="0.2">
      <c r="A67" s="19">
        <f>A66+1</f>
        <v>39</v>
      </c>
      <c r="B67" s="18" t="s">
        <v>39</v>
      </c>
      <c r="C67" s="32" t="s">
        <v>122</v>
      </c>
      <c r="D67" s="18" t="s">
        <v>40</v>
      </c>
      <c r="E67" s="18" t="s">
        <v>41</v>
      </c>
      <c r="F67" s="18">
        <v>5</v>
      </c>
      <c r="G67" s="18">
        <v>3196</v>
      </c>
      <c r="H67" s="18">
        <v>1011</v>
      </c>
      <c r="I67" s="18" t="s">
        <v>42</v>
      </c>
      <c r="J67" s="19">
        <v>1</v>
      </c>
      <c r="K67" s="18"/>
      <c r="L67">
        <f t="shared" si="0"/>
        <v>15980</v>
      </c>
    </row>
    <row r="68" spans="1:12" ht="15.75" x14ac:dyDescent="0.25">
      <c r="A68" s="19"/>
      <c r="B68" s="21" t="s">
        <v>43</v>
      </c>
      <c r="C68" s="33"/>
      <c r="D68" s="17"/>
      <c r="E68" s="17"/>
      <c r="F68" s="17">
        <f>SUM(F63:F67)</f>
        <v>19</v>
      </c>
      <c r="G68" s="22">
        <f>SUM(L63:L67)</f>
        <v>79551</v>
      </c>
      <c r="H68" s="18"/>
      <c r="I68" s="18"/>
      <c r="J68" s="23"/>
      <c r="K68" s="18"/>
    </row>
    <row r="69" spans="1:12" ht="15.75" x14ac:dyDescent="0.2">
      <c r="A69" s="142" t="s">
        <v>61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</row>
    <row r="70" spans="1:12" ht="90" customHeight="1" x14ac:dyDescent="0.2">
      <c r="A70" s="19">
        <f>A67+1</f>
        <v>40</v>
      </c>
      <c r="B70" s="18" t="s">
        <v>30</v>
      </c>
      <c r="C70" s="32" t="s">
        <v>120</v>
      </c>
      <c r="D70" s="18" t="s">
        <v>22</v>
      </c>
      <c r="E70" s="18" t="s">
        <v>23</v>
      </c>
      <c r="F70" s="18">
        <v>1</v>
      </c>
      <c r="G70" s="18">
        <v>5381</v>
      </c>
      <c r="H70" s="19">
        <v>1934</v>
      </c>
      <c r="I70" s="18" t="s">
        <v>24</v>
      </c>
      <c r="J70" s="19">
        <v>1</v>
      </c>
      <c r="K70" s="18"/>
      <c r="L70">
        <f t="shared" si="0"/>
        <v>5381</v>
      </c>
    </row>
    <row r="71" spans="1:12" ht="90" customHeight="1" x14ac:dyDescent="0.2">
      <c r="A71" s="19">
        <f>A70+1</f>
        <v>41</v>
      </c>
      <c r="B71" s="18" t="s">
        <v>31</v>
      </c>
      <c r="C71" s="32" t="s">
        <v>120</v>
      </c>
      <c r="D71" s="18" t="s">
        <v>22</v>
      </c>
      <c r="E71" s="18" t="s">
        <v>32</v>
      </c>
      <c r="F71" s="18">
        <v>1</v>
      </c>
      <c r="G71" s="18">
        <v>5044</v>
      </c>
      <c r="H71" s="19">
        <v>1934</v>
      </c>
      <c r="I71" s="18" t="s">
        <v>24</v>
      </c>
      <c r="J71" s="19">
        <v>1</v>
      </c>
      <c r="K71" s="18"/>
      <c r="L71">
        <f t="shared" si="0"/>
        <v>5044</v>
      </c>
    </row>
    <row r="72" spans="1:12" ht="84" customHeight="1" x14ac:dyDescent="0.2">
      <c r="A72" s="19">
        <f>A71+1</f>
        <v>42</v>
      </c>
      <c r="B72" s="18" t="s">
        <v>33</v>
      </c>
      <c r="C72" s="32" t="s">
        <v>121</v>
      </c>
      <c r="D72" s="18" t="s">
        <v>34</v>
      </c>
      <c r="E72" s="18" t="s">
        <v>35</v>
      </c>
      <c r="F72" s="18">
        <v>1</v>
      </c>
      <c r="G72" s="18">
        <v>4541</v>
      </c>
      <c r="H72" s="18">
        <v>1515</v>
      </c>
      <c r="I72" s="18" t="s">
        <v>36</v>
      </c>
      <c r="J72" s="19">
        <v>1</v>
      </c>
      <c r="K72" s="18"/>
      <c r="L72">
        <f t="shared" si="0"/>
        <v>4541</v>
      </c>
    </row>
    <row r="73" spans="1:12" ht="105.75" customHeight="1" x14ac:dyDescent="0.2">
      <c r="A73" s="19">
        <f>A72+1</f>
        <v>43</v>
      </c>
      <c r="B73" s="18" t="s">
        <v>37</v>
      </c>
      <c r="C73" s="32" t="s">
        <v>121</v>
      </c>
      <c r="D73" s="18" t="s">
        <v>34</v>
      </c>
      <c r="E73" s="18" t="s">
        <v>38</v>
      </c>
      <c r="F73" s="18">
        <v>4</v>
      </c>
      <c r="G73" s="18">
        <v>4205</v>
      </c>
      <c r="H73" s="18">
        <v>1515</v>
      </c>
      <c r="I73" s="18" t="s">
        <v>36</v>
      </c>
      <c r="J73" s="19">
        <v>1</v>
      </c>
      <c r="K73" s="18"/>
      <c r="L73">
        <f t="shared" si="0"/>
        <v>16820</v>
      </c>
    </row>
    <row r="74" spans="1:12" ht="21" customHeight="1" x14ac:dyDescent="0.2">
      <c r="A74" s="19"/>
      <c r="B74" s="21" t="s">
        <v>43</v>
      </c>
      <c r="C74" s="33"/>
      <c r="D74" s="17"/>
      <c r="E74" s="17"/>
      <c r="F74" s="17">
        <f>SUM(F70:F73)</f>
        <v>7</v>
      </c>
      <c r="G74" s="22">
        <f>SUM(L70:L73)</f>
        <v>31786</v>
      </c>
      <c r="H74" s="18"/>
      <c r="I74" s="18"/>
      <c r="J74" s="19"/>
      <c r="K74" s="18"/>
    </row>
    <row r="75" spans="1:12" ht="22.5" customHeight="1" x14ac:dyDescent="0.2">
      <c r="A75" s="142" t="s">
        <v>64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</row>
    <row r="76" spans="1:12" ht="87.75" customHeight="1" x14ac:dyDescent="0.2">
      <c r="A76" s="19">
        <f>A73+1</f>
        <v>44</v>
      </c>
      <c r="B76" s="18" t="s">
        <v>30</v>
      </c>
      <c r="C76" s="32" t="s">
        <v>120</v>
      </c>
      <c r="D76" s="18" t="s">
        <v>22</v>
      </c>
      <c r="E76" s="18" t="s">
        <v>23</v>
      </c>
      <c r="F76" s="18">
        <v>1</v>
      </c>
      <c r="G76" s="18">
        <v>5381</v>
      </c>
      <c r="H76" s="19">
        <v>1934</v>
      </c>
      <c r="I76" s="18" t="s">
        <v>24</v>
      </c>
      <c r="J76" s="19">
        <v>1</v>
      </c>
      <c r="K76" s="18"/>
      <c r="L76">
        <f t="shared" si="0"/>
        <v>5381</v>
      </c>
    </row>
    <row r="77" spans="1:12" ht="85.5" customHeight="1" x14ac:dyDescent="0.2">
      <c r="A77" s="19">
        <f>A76+1</f>
        <v>45</v>
      </c>
      <c r="B77" s="18" t="s">
        <v>31</v>
      </c>
      <c r="C77" s="32" t="s">
        <v>120</v>
      </c>
      <c r="D77" s="18" t="s">
        <v>22</v>
      </c>
      <c r="E77" s="18" t="s">
        <v>32</v>
      </c>
      <c r="F77" s="18">
        <v>2</v>
      </c>
      <c r="G77" s="18">
        <v>5044</v>
      </c>
      <c r="H77" s="19">
        <v>1934</v>
      </c>
      <c r="I77" s="18" t="s">
        <v>24</v>
      </c>
      <c r="J77" s="19">
        <v>1</v>
      </c>
      <c r="K77" s="18"/>
      <c r="L77">
        <f t="shared" si="0"/>
        <v>10088</v>
      </c>
    </row>
    <row r="78" spans="1:12" ht="78.75" x14ac:dyDescent="0.2">
      <c r="A78" s="19">
        <f>A77+1</f>
        <v>46</v>
      </c>
      <c r="B78" s="18" t="s">
        <v>33</v>
      </c>
      <c r="C78" s="32" t="s">
        <v>121</v>
      </c>
      <c r="D78" s="18" t="s">
        <v>34</v>
      </c>
      <c r="E78" s="18" t="s">
        <v>35</v>
      </c>
      <c r="F78" s="18">
        <v>6</v>
      </c>
      <c r="G78" s="18">
        <v>4541</v>
      </c>
      <c r="H78" s="18">
        <v>1515</v>
      </c>
      <c r="I78" s="18" t="s">
        <v>36</v>
      </c>
      <c r="J78" s="19">
        <v>1</v>
      </c>
      <c r="K78" s="18"/>
      <c r="L78">
        <f t="shared" si="0"/>
        <v>27246</v>
      </c>
    </row>
    <row r="79" spans="1:12" ht="89.25" customHeight="1" x14ac:dyDescent="0.2">
      <c r="A79" s="19">
        <f>A78+1</f>
        <v>47</v>
      </c>
      <c r="B79" s="18" t="s">
        <v>37</v>
      </c>
      <c r="C79" s="32" t="s">
        <v>121</v>
      </c>
      <c r="D79" s="18" t="s">
        <v>34</v>
      </c>
      <c r="E79" s="18" t="s">
        <v>38</v>
      </c>
      <c r="F79" s="18">
        <v>6</v>
      </c>
      <c r="G79" s="18">
        <v>4205</v>
      </c>
      <c r="H79" s="18">
        <v>1515</v>
      </c>
      <c r="I79" s="18" t="s">
        <v>36</v>
      </c>
      <c r="J79" s="19">
        <v>1</v>
      </c>
      <c r="K79" s="18"/>
      <c r="L79">
        <f t="shared" si="0"/>
        <v>25230</v>
      </c>
    </row>
    <row r="80" spans="1:12" ht="84" customHeight="1" x14ac:dyDescent="0.2">
      <c r="A80" s="19">
        <f>A79+1</f>
        <v>48</v>
      </c>
      <c r="B80" s="18" t="s">
        <v>39</v>
      </c>
      <c r="C80" s="32" t="s">
        <v>122</v>
      </c>
      <c r="D80" s="18" t="s">
        <v>40</v>
      </c>
      <c r="E80" s="18" t="s">
        <v>41</v>
      </c>
      <c r="F80" s="18">
        <v>1</v>
      </c>
      <c r="G80" s="18">
        <v>3196</v>
      </c>
      <c r="H80" s="18">
        <v>1011</v>
      </c>
      <c r="I80" s="18" t="s">
        <v>42</v>
      </c>
      <c r="J80" s="19">
        <v>1</v>
      </c>
      <c r="K80" s="18"/>
      <c r="L80">
        <f t="shared" ref="L80:L134" si="1">F80*G80</f>
        <v>3196</v>
      </c>
    </row>
    <row r="81" spans="1:14" ht="15.75" x14ac:dyDescent="0.2">
      <c r="A81" s="19"/>
      <c r="B81" s="21" t="s">
        <v>43</v>
      </c>
      <c r="C81" s="33"/>
      <c r="D81" s="17"/>
      <c r="E81" s="17"/>
      <c r="F81" s="17">
        <f>SUM(F76:F80)</f>
        <v>16</v>
      </c>
      <c r="G81" s="22">
        <f>SUM(L76:L80)</f>
        <v>71141</v>
      </c>
      <c r="H81" s="18"/>
      <c r="I81" s="18"/>
      <c r="J81" s="19"/>
      <c r="K81" s="18"/>
    </row>
    <row r="82" spans="1:14" ht="15.75" x14ac:dyDescent="0.2">
      <c r="A82" s="142" t="s">
        <v>51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</row>
    <row r="83" spans="1:14" ht="77.25" customHeight="1" x14ac:dyDescent="0.2">
      <c r="A83" s="19">
        <f>A80+1</f>
        <v>49</v>
      </c>
      <c r="B83" s="18" t="s">
        <v>52</v>
      </c>
      <c r="C83" s="32" t="s">
        <v>120</v>
      </c>
      <c r="D83" s="18" t="s">
        <v>22</v>
      </c>
      <c r="E83" s="18" t="s">
        <v>23</v>
      </c>
      <c r="F83" s="18">
        <v>1</v>
      </c>
      <c r="G83" s="18">
        <v>5381</v>
      </c>
      <c r="H83" s="19">
        <v>1934</v>
      </c>
      <c r="I83" s="18" t="s">
        <v>24</v>
      </c>
      <c r="J83" s="19">
        <v>1</v>
      </c>
      <c r="K83" s="18"/>
      <c r="L83">
        <f t="shared" si="1"/>
        <v>5381</v>
      </c>
    </row>
    <row r="84" spans="1:14" ht="96" customHeight="1" x14ac:dyDescent="0.2">
      <c r="A84" s="19">
        <f>A83+1</f>
        <v>50</v>
      </c>
      <c r="B84" s="18" t="s">
        <v>53</v>
      </c>
      <c r="C84" s="32" t="s">
        <v>120</v>
      </c>
      <c r="D84" s="18" t="s">
        <v>22</v>
      </c>
      <c r="E84" s="18" t="s">
        <v>32</v>
      </c>
      <c r="F84" s="18">
        <v>2</v>
      </c>
      <c r="G84" s="18">
        <v>5044</v>
      </c>
      <c r="H84" s="19">
        <v>1934</v>
      </c>
      <c r="I84" s="18" t="s">
        <v>24</v>
      </c>
      <c r="J84" s="19">
        <v>1</v>
      </c>
      <c r="K84" s="18"/>
      <c r="L84">
        <f t="shared" si="1"/>
        <v>10088</v>
      </c>
    </row>
    <row r="85" spans="1:14" ht="105" customHeight="1" x14ac:dyDescent="0.2">
      <c r="A85" s="19">
        <f>A84+1</f>
        <v>51</v>
      </c>
      <c r="B85" s="18" t="s">
        <v>33</v>
      </c>
      <c r="C85" s="32" t="s">
        <v>121</v>
      </c>
      <c r="D85" s="18" t="s">
        <v>34</v>
      </c>
      <c r="E85" s="18" t="s">
        <v>35</v>
      </c>
      <c r="F85" s="18">
        <v>9</v>
      </c>
      <c r="G85" s="18">
        <v>4541</v>
      </c>
      <c r="H85" s="18">
        <v>1515</v>
      </c>
      <c r="I85" s="18" t="s">
        <v>36</v>
      </c>
      <c r="J85" s="19">
        <v>1</v>
      </c>
      <c r="K85" s="18"/>
      <c r="L85">
        <f t="shared" si="1"/>
        <v>40869</v>
      </c>
    </row>
    <row r="86" spans="1:14" ht="103.5" customHeight="1" x14ac:dyDescent="0.2">
      <c r="A86" s="19">
        <f>A85+1</f>
        <v>52</v>
      </c>
      <c r="B86" s="18" t="s">
        <v>37</v>
      </c>
      <c r="C86" s="32" t="s">
        <v>121</v>
      </c>
      <c r="D86" s="18" t="s">
        <v>34</v>
      </c>
      <c r="E86" s="18" t="s">
        <v>38</v>
      </c>
      <c r="F86" s="18">
        <v>10</v>
      </c>
      <c r="G86" s="18">
        <v>4205</v>
      </c>
      <c r="H86" s="18">
        <v>1515</v>
      </c>
      <c r="I86" s="18" t="s">
        <v>36</v>
      </c>
      <c r="J86" s="19">
        <v>1</v>
      </c>
      <c r="K86" s="18"/>
      <c r="L86">
        <f t="shared" si="1"/>
        <v>42050</v>
      </c>
    </row>
    <row r="87" spans="1:14" ht="85.5" customHeight="1" x14ac:dyDescent="0.2">
      <c r="A87" s="19">
        <f>A86+1</f>
        <v>53</v>
      </c>
      <c r="B87" s="18" t="s">
        <v>58</v>
      </c>
      <c r="C87" s="32" t="s">
        <v>121</v>
      </c>
      <c r="D87" s="18" t="s">
        <v>56</v>
      </c>
      <c r="E87" s="18" t="s">
        <v>59</v>
      </c>
      <c r="F87" s="18">
        <v>1</v>
      </c>
      <c r="G87" s="18">
        <v>3700</v>
      </c>
      <c r="H87" s="18">
        <v>1515</v>
      </c>
      <c r="I87" s="18" t="s">
        <v>36</v>
      </c>
      <c r="J87" s="19">
        <v>1</v>
      </c>
      <c r="K87" s="18"/>
      <c r="L87">
        <f>F87*G87</f>
        <v>3700</v>
      </c>
      <c r="M87">
        <f>SUM(L82:M86)</f>
        <v>98388</v>
      </c>
      <c r="N87">
        <f>SUM(L83:L87)</f>
        <v>102088</v>
      </c>
    </row>
    <row r="88" spans="1:14" ht="15.75" x14ac:dyDescent="0.2">
      <c r="A88" s="19"/>
      <c r="B88" s="21" t="s">
        <v>43</v>
      </c>
      <c r="C88" s="33"/>
      <c r="D88" s="17"/>
      <c r="E88" s="17"/>
      <c r="F88" s="17">
        <f>SUM(F83:F87)</f>
        <v>23</v>
      </c>
      <c r="G88" s="22">
        <f>SUM(L83:L87)</f>
        <v>102088</v>
      </c>
      <c r="H88" s="18"/>
      <c r="I88" s="18"/>
      <c r="J88" s="19"/>
      <c r="K88" s="18"/>
      <c r="M88">
        <f>M87/22</f>
        <v>4472.181818181818</v>
      </c>
      <c r="N88">
        <f>N87/23</f>
        <v>4438.608695652174</v>
      </c>
    </row>
    <row r="89" spans="1:14" ht="18.75" customHeight="1" x14ac:dyDescent="0.2">
      <c r="A89" s="142" t="s">
        <v>153</v>
      </c>
      <c r="B89" s="142"/>
      <c r="C89" s="142"/>
      <c r="D89" s="142"/>
      <c r="E89" s="142"/>
      <c r="F89" s="142"/>
      <c r="G89" s="142"/>
      <c r="H89" s="142"/>
      <c r="I89" s="142"/>
      <c r="J89" s="142"/>
      <c r="K89" s="142"/>
    </row>
    <row r="90" spans="1:14" ht="96" customHeight="1" x14ac:dyDescent="0.2">
      <c r="A90" s="19">
        <f>A87+1</f>
        <v>54</v>
      </c>
      <c r="B90" s="18" t="s">
        <v>30</v>
      </c>
      <c r="C90" s="32" t="s">
        <v>120</v>
      </c>
      <c r="D90" s="18" t="s">
        <v>22</v>
      </c>
      <c r="E90" s="18" t="s">
        <v>23</v>
      </c>
      <c r="F90" s="18">
        <v>1</v>
      </c>
      <c r="G90" s="18">
        <v>5381</v>
      </c>
      <c r="H90" s="19">
        <v>1934</v>
      </c>
      <c r="I90" s="18" t="s">
        <v>24</v>
      </c>
      <c r="J90" s="19">
        <v>1</v>
      </c>
      <c r="K90" s="18"/>
      <c r="L90">
        <f t="shared" si="1"/>
        <v>5381</v>
      </c>
    </row>
    <row r="91" spans="1:14" ht="102.75" customHeight="1" x14ac:dyDescent="0.2">
      <c r="A91" s="19">
        <f t="shared" ref="A91:A96" si="2">A90+1</f>
        <v>55</v>
      </c>
      <c r="B91" s="18" t="s">
        <v>31</v>
      </c>
      <c r="C91" s="32" t="s">
        <v>120</v>
      </c>
      <c r="D91" s="18" t="s">
        <v>22</v>
      </c>
      <c r="E91" s="18" t="s">
        <v>32</v>
      </c>
      <c r="F91" s="18">
        <v>2</v>
      </c>
      <c r="G91" s="18">
        <v>5044</v>
      </c>
      <c r="H91" s="19">
        <v>1934</v>
      </c>
      <c r="I91" s="18" t="s">
        <v>24</v>
      </c>
      <c r="J91" s="19">
        <v>1</v>
      </c>
      <c r="K91" s="18"/>
      <c r="L91">
        <f t="shared" si="1"/>
        <v>10088</v>
      </c>
    </row>
    <row r="92" spans="1:14" ht="78.75" x14ac:dyDescent="0.2">
      <c r="A92" s="19">
        <f t="shared" si="2"/>
        <v>56</v>
      </c>
      <c r="B92" s="18" t="s">
        <v>33</v>
      </c>
      <c r="C92" s="32" t="s">
        <v>121</v>
      </c>
      <c r="D92" s="18" t="s">
        <v>34</v>
      </c>
      <c r="E92" s="18" t="s">
        <v>35</v>
      </c>
      <c r="F92" s="18">
        <v>4</v>
      </c>
      <c r="G92" s="18">
        <v>4541</v>
      </c>
      <c r="H92" s="18">
        <v>1515</v>
      </c>
      <c r="I92" s="18" t="s">
        <v>36</v>
      </c>
      <c r="J92" s="19">
        <v>1</v>
      </c>
      <c r="K92" s="18"/>
      <c r="L92">
        <f t="shared" si="1"/>
        <v>18164</v>
      </c>
    </row>
    <row r="93" spans="1:14" ht="78.75" x14ac:dyDescent="0.2">
      <c r="A93" s="19">
        <f t="shared" si="2"/>
        <v>57</v>
      </c>
      <c r="B93" s="18" t="s">
        <v>37</v>
      </c>
      <c r="C93" s="32" t="s">
        <v>121</v>
      </c>
      <c r="D93" s="18" t="s">
        <v>34</v>
      </c>
      <c r="E93" s="18" t="s">
        <v>38</v>
      </c>
      <c r="F93" s="18">
        <v>4</v>
      </c>
      <c r="G93" s="18">
        <v>4205</v>
      </c>
      <c r="H93" s="18">
        <v>1515</v>
      </c>
      <c r="I93" s="18" t="s">
        <v>36</v>
      </c>
      <c r="J93" s="19">
        <v>1</v>
      </c>
      <c r="K93" s="18"/>
      <c r="L93">
        <f t="shared" si="1"/>
        <v>16820</v>
      </c>
    </row>
    <row r="94" spans="1:14" ht="78.75" x14ac:dyDescent="0.2">
      <c r="A94" s="19">
        <f t="shared" si="2"/>
        <v>58</v>
      </c>
      <c r="B94" s="18" t="s">
        <v>55</v>
      </c>
      <c r="C94" s="32" t="s">
        <v>121</v>
      </c>
      <c r="D94" s="18" t="s">
        <v>56</v>
      </c>
      <c r="E94" s="18" t="s">
        <v>57</v>
      </c>
      <c r="F94" s="18">
        <v>1</v>
      </c>
      <c r="G94" s="18">
        <v>3868</v>
      </c>
      <c r="H94" s="18">
        <v>1515</v>
      </c>
      <c r="I94" s="18" t="s">
        <v>36</v>
      </c>
      <c r="J94" s="19">
        <v>1</v>
      </c>
      <c r="K94" s="18"/>
      <c r="L94">
        <f t="shared" si="1"/>
        <v>3868</v>
      </c>
    </row>
    <row r="95" spans="1:14" ht="78.75" x14ac:dyDescent="0.2">
      <c r="A95" s="19">
        <f t="shared" si="2"/>
        <v>59</v>
      </c>
      <c r="B95" s="18" t="s">
        <v>58</v>
      </c>
      <c r="C95" s="32" t="s">
        <v>121</v>
      </c>
      <c r="D95" s="18" t="s">
        <v>56</v>
      </c>
      <c r="E95" s="18" t="s">
        <v>59</v>
      </c>
      <c r="F95" s="18">
        <v>1</v>
      </c>
      <c r="G95" s="18">
        <v>3700</v>
      </c>
      <c r="H95" s="18">
        <v>1515</v>
      </c>
      <c r="I95" s="18" t="s">
        <v>36</v>
      </c>
      <c r="J95" s="19">
        <v>1</v>
      </c>
      <c r="K95" s="18"/>
      <c r="L95">
        <f t="shared" si="1"/>
        <v>3700</v>
      </c>
    </row>
    <row r="96" spans="1:14" ht="80.25" customHeight="1" x14ac:dyDescent="0.2">
      <c r="A96" s="19">
        <f t="shared" si="2"/>
        <v>60</v>
      </c>
      <c r="B96" s="18" t="s">
        <v>39</v>
      </c>
      <c r="C96" s="32" t="s">
        <v>122</v>
      </c>
      <c r="D96" s="18" t="s">
        <v>40</v>
      </c>
      <c r="E96" s="18" t="s">
        <v>41</v>
      </c>
      <c r="F96" s="18">
        <v>2</v>
      </c>
      <c r="G96" s="18">
        <v>3196</v>
      </c>
      <c r="H96" s="18">
        <v>1011</v>
      </c>
      <c r="I96" s="18" t="s">
        <v>42</v>
      </c>
      <c r="J96" s="19">
        <v>1</v>
      </c>
      <c r="K96" s="18"/>
      <c r="L96">
        <f t="shared" si="1"/>
        <v>6392</v>
      </c>
    </row>
    <row r="97" spans="1:12" ht="15.75" x14ac:dyDescent="0.25">
      <c r="A97" s="19"/>
      <c r="B97" s="21" t="s">
        <v>43</v>
      </c>
      <c r="C97" s="33"/>
      <c r="D97" s="17"/>
      <c r="E97" s="17"/>
      <c r="F97" s="17">
        <f>SUM(F90:F96)</f>
        <v>15</v>
      </c>
      <c r="G97" s="22">
        <f>SUM(L90:L96)</f>
        <v>64413</v>
      </c>
      <c r="H97" s="18"/>
      <c r="I97" s="18"/>
      <c r="J97" s="23"/>
      <c r="K97" s="18"/>
    </row>
    <row r="98" spans="1:12" ht="15.75" x14ac:dyDescent="0.2">
      <c r="A98" s="142" t="s">
        <v>65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</row>
    <row r="99" spans="1:12" ht="78.75" x14ac:dyDescent="0.2">
      <c r="A99" s="19">
        <f>A96+1</f>
        <v>61</v>
      </c>
      <c r="B99" s="18" t="s">
        <v>30</v>
      </c>
      <c r="C99" s="32" t="s">
        <v>120</v>
      </c>
      <c r="D99" s="18" t="s">
        <v>22</v>
      </c>
      <c r="E99" s="18" t="s">
        <v>23</v>
      </c>
      <c r="F99" s="18">
        <v>1</v>
      </c>
      <c r="G99" s="18">
        <v>5381</v>
      </c>
      <c r="H99" s="19">
        <v>1934</v>
      </c>
      <c r="I99" s="18" t="s">
        <v>24</v>
      </c>
      <c r="J99" s="19">
        <v>1</v>
      </c>
      <c r="K99" s="18"/>
      <c r="L99">
        <f t="shared" si="1"/>
        <v>5381</v>
      </c>
    </row>
    <row r="100" spans="1:12" ht="84" customHeight="1" x14ac:dyDescent="0.2">
      <c r="A100" s="19">
        <f>A99+1</f>
        <v>62</v>
      </c>
      <c r="B100" s="18" t="s">
        <v>31</v>
      </c>
      <c r="C100" s="32" t="s">
        <v>120</v>
      </c>
      <c r="D100" s="18" t="s">
        <v>22</v>
      </c>
      <c r="E100" s="18" t="s">
        <v>32</v>
      </c>
      <c r="F100" s="18">
        <v>1</v>
      </c>
      <c r="G100" s="18">
        <v>5044</v>
      </c>
      <c r="H100" s="19">
        <v>1934</v>
      </c>
      <c r="I100" s="18" t="s">
        <v>24</v>
      </c>
      <c r="J100" s="19">
        <v>1</v>
      </c>
      <c r="K100" s="18"/>
      <c r="L100">
        <f t="shared" si="1"/>
        <v>5044</v>
      </c>
    </row>
    <row r="101" spans="1:12" ht="80.25" customHeight="1" x14ac:dyDescent="0.2">
      <c r="A101" s="19">
        <f>A100+1</f>
        <v>63</v>
      </c>
      <c r="B101" s="18" t="s">
        <v>33</v>
      </c>
      <c r="C101" s="32" t="s">
        <v>121</v>
      </c>
      <c r="D101" s="18" t="s">
        <v>34</v>
      </c>
      <c r="E101" s="18" t="s">
        <v>35</v>
      </c>
      <c r="F101" s="18">
        <v>2</v>
      </c>
      <c r="G101" s="18">
        <v>4541</v>
      </c>
      <c r="H101" s="18">
        <v>1515</v>
      </c>
      <c r="I101" s="18" t="s">
        <v>36</v>
      </c>
      <c r="J101" s="19">
        <v>1</v>
      </c>
      <c r="K101" s="18"/>
      <c r="L101">
        <f t="shared" si="1"/>
        <v>9082</v>
      </c>
    </row>
    <row r="102" spans="1:12" ht="79.5" customHeight="1" x14ac:dyDescent="0.2">
      <c r="A102" s="19">
        <f>A101+1</f>
        <v>64</v>
      </c>
      <c r="B102" s="18" t="s">
        <v>37</v>
      </c>
      <c r="C102" s="32" t="s">
        <v>121</v>
      </c>
      <c r="D102" s="18" t="s">
        <v>34</v>
      </c>
      <c r="E102" s="18" t="s">
        <v>38</v>
      </c>
      <c r="F102" s="18">
        <v>2</v>
      </c>
      <c r="G102" s="18">
        <v>4205</v>
      </c>
      <c r="H102" s="18">
        <v>1515</v>
      </c>
      <c r="I102" s="18" t="s">
        <v>36</v>
      </c>
      <c r="J102" s="19">
        <v>1</v>
      </c>
      <c r="K102" s="18"/>
      <c r="L102">
        <f t="shared" si="1"/>
        <v>8410</v>
      </c>
    </row>
    <row r="103" spans="1:12" ht="15.75" x14ac:dyDescent="0.25">
      <c r="A103" s="19"/>
      <c r="B103" s="21" t="s">
        <v>43</v>
      </c>
      <c r="C103" s="33"/>
      <c r="D103" s="17"/>
      <c r="E103" s="17"/>
      <c r="F103" s="17">
        <f>SUM(F99:F102)</f>
        <v>6</v>
      </c>
      <c r="G103" s="22">
        <f>SUM(L99:L102)</f>
        <v>27917</v>
      </c>
      <c r="H103" s="18"/>
      <c r="I103" s="18"/>
      <c r="J103" s="23"/>
      <c r="K103" s="18"/>
    </row>
    <row r="104" spans="1:12" s="63" customFormat="1" ht="15.75" x14ac:dyDescent="0.2">
      <c r="A104" s="142" t="s">
        <v>49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/>
    </row>
    <row r="105" spans="1:12" ht="85.5" customHeight="1" x14ac:dyDescent="0.2">
      <c r="A105" s="19">
        <f>A102+1</f>
        <v>65</v>
      </c>
      <c r="B105" s="18" t="s">
        <v>30</v>
      </c>
      <c r="C105" s="32" t="s">
        <v>120</v>
      </c>
      <c r="D105" s="18" t="s">
        <v>22</v>
      </c>
      <c r="E105" s="18" t="s">
        <v>23</v>
      </c>
      <c r="F105" s="18">
        <v>1</v>
      </c>
      <c r="G105" s="18">
        <v>5381</v>
      </c>
      <c r="H105" s="19">
        <v>1934</v>
      </c>
      <c r="I105" s="18" t="s">
        <v>24</v>
      </c>
      <c r="J105" s="19">
        <v>1</v>
      </c>
      <c r="K105" s="18"/>
      <c r="L105">
        <f t="shared" si="1"/>
        <v>5381</v>
      </c>
    </row>
    <row r="106" spans="1:12" ht="84.75" customHeight="1" x14ac:dyDescent="0.2">
      <c r="A106" s="19">
        <f>A105+1</f>
        <v>66</v>
      </c>
      <c r="B106" s="18" t="s">
        <v>31</v>
      </c>
      <c r="C106" s="32" t="s">
        <v>120</v>
      </c>
      <c r="D106" s="18" t="s">
        <v>22</v>
      </c>
      <c r="E106" s="18" t="s">
        <v>32</v>
      </c>
      <c r="F106" s="18">
        <v>2</v>
      </c>
      <c r="G106" s="18">
        <v>5044</v>
      </c>
      <c r="H106" s="19">
        <v>1934</v>
      </c>
      <c r="I106" s="18" t="s">
        <v>24</v>
      </c>
      <c r="J106" s="19">
        <v>1</v>
      </c>
      <c r="K106" s="18"/>
      <c r="L106">
        <f t="shared" si="1"/>
        <v>10088</v>
      </c>
    </row>
    <row r="107" spans="1:12" ht="84.75" customHeight="1" x14ac:dyDescent="0.2">
      <c r="A107" s="19">
        <f>A106+1</f>
        <v>67</v>
      </c>
      <c r="B107" s="18" t="s">
        <v>33</v>
      </c>
      <c r="C107" s="32" t="s">
        <v>121</v>
      </c>
      <c r="D107" s="18" t="s">
        <v>34</v>
      </c>
      <c r="E107" s="18" t="s">
        <v>35</v>
      </c>
      <c r="F107" s="18">
        <v>4</v>
      </c>
      <c r="G107" s="18">
        <v>4541</v>
      </c>
      <c r="H107" s="18">
        <v>1515</v>
      </c>
      <c r="I107" s="18" t="s">
        <v>36</v>
      </c>
      <c r="J107" s="19">
        <v>1</v>
      </c>
      <c r="K107" s="18"/>
      <c r="L107">
        <f t="shared" si="1"/>
        <v>18164</v>
      </c>
    </row>
    <row r="108" spans="1:12" ht="84.75" customHeight="1" x14ac:dyDescent="0.2">
      <c r="A108" s="19">
        <f>A107+1</f>
        <v>68</v>
      </c>
      <c r="B108" s="18" t="s">
        <v>37</v>
      </c>
      <c r="C108" s="32" t="s">
        <v>121</v>
      </c>
      <c r="D108" s="18" t="s">
        <v>34</v>
      </c>
      <c r="E108" s="18" t="s">
        <v>38</v>
      </c>
      <c r="F108" s="18">
        <v>8</v>
      </c>
      <c r="G108" s="18">
        <v>4205</v>
      </c>
      <c r="H108" s="18">
        <v>1515</v>
      </c>
      <c r="I108" s="18" t="s">
        <v>36</v>
      </c>
      <c r="J108" s="19">
        <v>1</v>
      </c>
      <c r="K108" s="18"/>
      <c r="L108">
        <f t="shared" si="1"/>
        <v>33640</v>
      </c>
    </row>
    <row r="109" spans="1:12" ht="82.5" customHeight="1" x14ac:dyDescent="0.2">
      <c r="A109" s="19">
        <f>A108+1</f>
        <v>69</v>
      </c>
      <c r="B109" s="18" t="s">
        <v>55</v>
      </c>
      <c r="C109" s="32" t="s">
        <v>121</v>
      </c>
      <c r="D109" s="18" t="s">
        <v>56</v>
      </c>
      <c r="E109" s="18" t="s">
        <v>57</v>
      </c>
      <c r="F109" s="18">
        <v>1</v>
      </c>
      <c r="G109" s="18">
        <v>3868</v>
      </c>
      <c r="H109" s="18">
        <v>1515</v>
      </c>
      <c r="I109" s="18" t="s">
        <v>36</v>
      </c>
      <c r="J109" s="19">
        <v>1</v>
      </c>
      <c r="K109" s="18"/>
      <c r="L109">
        <f t="shared" si="1"/>
        <v>3868</v>
      </c>
    </row>
    <row r="110" spans="1:12" ht="24.75" customHeight="1" x14ac:dyDescent="0.25">
      <c r="A110" s="19"/>
      <c r="B110" s="21" t="s">
        <v>43</v>
      </c>
      <c r="C110" s="33"/>
      <c r="D110" s="17"/>
      <c r="E110" s="17"/>
      <c r="F110" s="17">
        <f>SUM(F105:F109)</f>
        <v>16</v>
      </c>
      <c r="G110" s="22">
        <f>SUM(L105:L109)</f>
        <v>71141</v>
      </c>
      <c r="H110" s="18"/>
      <c r="I110" s="18"/>
      <c r="J110" s="23"/>
      <c r="K110" s="18"/>
    </row>
    <row r="111" spans="1:12" ht="15.75" x14ac:dyDescent="0.2">
      <c r="A111" s="146" t="s">
        <v>68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</row>
    <row r="112" spans="1:12" ht="78.75" x14ac:dyDescent="0.2">
      <c r="A112" s="65" t="e">
        <f>#REF!+1</f>
        <v>#REF!</v>
      </c>
      <c r="B112" s="66" t="s">
        <v>30</v>
      </c>
      <c r="C112" s="67" t="s">
        <v>120</v>
      </c>
      <c r="D112" s="66" t="s">
        <v>22</v>
      </c>
      <c r="E112" s="66" t="s">
        <v>23</v>
      </c>
      <c r="F112" s="66">
        <v>1</v>
      </c>
      <c r="G112" s="66">
        <v>5381</v>
      </c>
      <c r="H112" s="65">
        <v>1934</v>
      </c>
      <c r="I112" s="66" t="s">
        <v>24</v>
      </c>
      <c r="J112" s="65">
        <v>1</v>
      </c>
      <c r="K112" s="66"/>
      <c r="L112">
        <f>F112*G112</f>
        <v>5381</v>
      </c>
    </row>
    <row r="113" spans="1:12" ht="78.75" x14ac:dyDescent="0.2">
      <c r="A113" s="65" t="e">
        <f>A112+1</f>
        <v>#REF!</v>
      </c>
      <c r="B113" s="66" t="s">
        <v>31</v>
      </c>
      <c r="C113" s="67" t="s">
        <v>120</v>
      </c>
      <c r="D113" s="66" t="s">
        <v>22</v>
      </c>
      <c r="E113" s="66" t="s">
        <v>32</v>
      </c>
      <c r="F113" s="66">
        <v>4</v>
      </c>
      <c r="G113" s="66">
        <v>5044</v>
      </c>
      <c r="H113" s="65">
        <v>1934</v>
      </c>
      <c r="I113" s="66" t="s">
        <v>24</v>
      </c>
      <c r="J113" s="65">
        <v>1</v>
      </c>
      <c r="K113" s="66"/>
      <c r="L113">
        <f>F113*G113</f>
        <v>20176</v>
      </c>
    </row>
    <row r="114" spans="1:12" ht="78.75" x14ac:dyDescent="0.2">
      <c r="A114" s="65" t="e">
        <f>A113+1</f>
        <v>#REF!</v>
      </c>
      <c r="B114" s="66" t="s">
        <v>33</v>
      </c>
      <c r="C114" s="67" t="s">
        <v>121</v>
      </c>
      <c r="D114" s="66" t="s">
        <v>34</v>
      </c>
      <c r="E114" s="66" t="s">
        <v>35</v>
      </c>
      <c r="F114" s="66">
        <v>16</v>
      </c>
      <c r="G114" s="66">
        <v>4541</v>
      </c>
      <c r="H114" s="66">
        <v>1515</v>
      </c>
      <c r="I114" s="66" t="s">
        <v>36</v>
      </c>
      <c r="J114" s="65">
        <v>1</v>
      </c>
      <c r="K114" s="66"/>
      <c r="L114">
        <f>F114*G114</f>
        <v>72656</v>
      </c>
    </row>
    <row r="115" spans="1:12" ht="78.75" x14ac:dyDescent="0.2">
      <c r="A115" s="65" t="e">
        <f>A114+1</f>
        <v>#REF!</v>
      </c>
      <c r="B115" s="66" t="s">
        <v>37</v>
      </c>
      <c r="C115" s="67" t="s">
        <v>121</v>
      </c>
      <c r="D115" s="66" t="s">
        <v>34</v>
      </c>
      <c r="E115" s="66" t="s">
        <v>38</v>
      </c>
      <c r="F115" s="66">
        <v>14</v>
      </c>
      <c r="G115" s="66">
        <v>4205</v>
      </c>
      <c r="H115" s="66">
        <v>1515</v>
      </c>
      <c r="I115" s="66" t="s">
        <v>36</v>
      </c>
      <c r="J115" s="65">
        <v>1</v>
      </c>
      <c r="K115" s="66"/>
      <c r="L115">
        <f>F115*G115</f>
        <v>58870</v>
      </c>
    </row>
    <row r="116" spans="1:12" ht="78.75" x14ac:dyDescent="0.2">
      <c r="A116" s="65" t="e">
        <f>A115+1</f>
        <v>#REF!</v>
      </c>
      <c r="B116" s="66" t="s">
        <v>39</v>
      </c>
      <c r="C116" s="67" t="s">
        <v>122</v>
      </c>
      <c r="D116" s="66" t="s">
        <v>40</v>
      </c>
      <c r="E116" s="66" t="s">
        <v>41</v>
      </c>
      <c r="F116" s="66">
        <v>1</v>
      </c>
      <c r="G116" s="66">
        <v>3196</v>
      </c>
      <c r="H116" s="66">
        <v>1011</v>
      </c>
      <c r="I116" s="66" t="s">
        <v>42</v>
      </c>
      <c r="J116" s="65">
        <v>1</v>
      </c>
      <c r="K116" s="66"/>
      <c r="L116">
        <f>F116*G116</f>
        <v>3196</v>
      </c>
    </row>
    <row r="117" spans="1:12" ht="15.75" x14ac:dyDescent="0.25">
      <c r="A117" s="65"/>
      <c r="B117" s="68" t="s">
        <v>43</v>
      </c>
      <c r="C117" s="69"/>
      <c r="D117" s="70"/>
      <c r="E117" s="70"/>
      <c r="F117" s="70">
        <f>SUM(F112:F116)</f>
        <v>36</v>
      </c>
      <c r="G117" s="71">
        <f>SUM(L112:L116)</f>
        <v>160279</v>
      </c>
      <c r="H117" s="66"/>
      <c r="I117" s="66"/>
      <c r="J117" s="72"/>
      <c r="K117" s="66"/>
    </row>
    <row r="118" spans="1:12" s="11" customFormat="1" ht="15.75" x14ac:dyDescent="0.2">
      <c r="A118" s="142" t="s">
        <v>63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/>
    </row>
    <row r="119" spans="1:12" ht="78.75" x14ac:dyDescent="0.2">
      <c r="A119" s="19" t="e">
        <f>#REF!+1</f>
        <v>#REF!</v>
      </c>
      <c r="B119" s="18" t="s">
        <v>30</v>
      </c>
      <c r="C119" s="32" t="s">
        <v>120</v>
      </c>
      <c r="D119" s="18" t="s">
        <v>22</v>
      </c>
      <c r="E119" s="18" t="s">
        <v>23</v>
      </c>
      <c r="F119" s="18">
        <v>1</v>
      </c>
      <c r="G119" s="18">
        <v>5381</v>
      </c>
      <c r="H119" s="19">
        <v>1934</v>
      </c>
      <c r="I119" s="18" t="s">
        <v>24</v>
      </c>
      <c r="J119" s="19">
        <v>1</v>
      </c>
      <c r="K119" s="18"/>
      <c r="L119">
        <f t="shared" si="1"/>
        <v>5381</v>
      </c>
    </row>
    <row r="120" spans="1:12" ht="78.75" x14ac:dyDescent="0.2">
      <c r="A120" s="19" t="e">
        <f t="shared" ref="A120:A125" si="3">A119+1</f>
        <v>#REF!</v>
      </c>
      <c r="B120" s="18" t="s">
        <v>31</v>
      </c>
      <c r="C120" s="32" t="s">
        <v>120</v>
      </c>
      <c r="D120" s="18" t="s">
        <v>22</v>
      </c>
      <c r="E120" s="18" t="s">
        <v>32</v>
      </c>
      <c r="F120" s="18">
        <v>1</v>
      </c>
      <c r="G120" s="18">
        <v>5044</v>
      </c>
      <c r="H120" s="19">
        <v>1934</v>
      </c>
      <c r="I120" s="18" t="s">
        <v>24</v>
      </c>
      <c r="J120" s="19">
        <v>1</v>
      </c>
      <c r="K120" s="18"/>
      <c r="L120">
        <f t="shared" si="1"/>
        <v>5044</v>
      </c>
    </row>
    <row r="121" spans="1:12" ht="78.75" x14ac:dyDescent="0.2">
      <c r="A121" s="19" t="e">
        <f t="shared" si="3"/>
        <v>#REF!</v>
      </c>
      <c r="B121" s="18" t="s">
        <v>33</v>
      </c>
      <c r="C121" s="32" t="s">
        <v>121</v>
      </c>
      <c r="D121" s="18" t="s">
        <v>34</v>
      </c>
      <c r="E121" s="18" t="s">
        <v>35</v>
      </c>
      <c r="F121" s="18">
        <v>2</v>
      </c>
      <c r="G121" s="18">
        <v>4541</v>
      </c>
      <c r="H121" s="18">
        <v>1515</v>
      </c>
      <c r="I121" s="18" t="s">
        <v>36</v>
      </c>
      <c r="J121" s="19">
        <v>1</v>
      </c>
      <c r="K121" s="18"/>
      <c r="L121">
        <f t="shared" si="1"/>
        <v>9082</v>
      </c>
    </row>
    <row r="122" spans="1:12" ht="78.75" x14ac:dyDescent="0.2">
      <c r="A122" s="19" t="e">
        <f t="shared" si="3"/>
        <v>#REF!</v>
      </c>
      <c r="B122" s="18" t="s">
        <v>37</v>
      </c>
      <c r="C122" s="32" t="s">
        <v>121</v>
      </c>
      <c r="D122" s="18" t="s">
        <v>34</v>
      </c>
      <c r="E122" s="18" t="s">
        <v>38</v>
      </c>
      <c r="F122" s="18">
        <v>4</v>
      </c>
      <c r="G122" s="18">
        <v>4205</v>
      </c>
      <c r="H122" s="18">
        <v>1515</v>
      </c>
      <c r="I122" s="18" t="s">
        <v>36</v>
      </c>
      <c r="J122" s="19">
        <v>1</v>
      </c>
      <c r="K122" s="18"/>
      <c r="L122">
        <f t="shared" si="1"/>
        <v>16820</v>
      </c>
    </row>
    <row r="123" spans="1:12" ht="78.75" x14ac:dyDescent="0.2">
      <c r="A123" s="19" t="e">
        <f t="shared" si="3"/>
        <v>#REF!</v>
      </c>
      <c r="B123" s="18" t="s">
        <v>55</v>
      </c>
      <c r="C123" s="32" t="s">
        <v>121</v>
      </c>
      <c r="D123" s="18" t="s">
        <v>56</v>
      </c>
      <c r="E123" s="18" t="s">
        <v>57</v>
      </c>
      <c r="F123" s="18">
        <v>2</v>
      </c>
      <c r="G123" s="18">
        <v>3868</v>
      </c>
      <c r="H123" s="18">
        <v>1515</v>
      </c>
      <c r="I123" s="18" t="s">
        <v>36</v>
      </c>
      <c r="J123" s="19">
        <v>1</v>
      </c>
      <c r="K123" s="20"/>
      <c r="L123">
        <f t="shared" si="1"/>
        <v>7736</v>
      </c>
    </row>
    <row r="124" spans="1:12" ht="78.75" x14ac:dyDescent="0.2">
      <c r="A124" s="19" t="e">
        <f t="shared" si="3"/>
        <v>#REF!</v>
      </c>
      <c r="B124" s="18" t="s">
        <v>58</v>
      </c>
      <c r="C124" s="32" t="s">
        <v>121</v>
      </c>
      <c r="D124" s="18" t="s">
        <v>56</v>
      </c>
      <c r="E124" s="18" t="s">
        <v>59</v>
      </c>
      <c r="F124" s="18">
        <v>2</v>
      </c>
      <c r="G124" s="18">
        <v>3700</v>
      </c>
      <c r="H124" s="18">
        <v>1515</v>
      </c>
      <c r="I124" s="18" t="s">
        <v>36</v>
      </c>
      <c r="J124" s="19">
        <v>1</v>
      </c>
      <c r="K124" s="20"/>
      <c r="L124">
        <f t="shared" si="1"/>
        <v>7400</v>
      </c>
    </row>
    <row r="125" spans="1:12" ht="78.75" x14ac:dyDescent="0.2">
      <c r="A125" s="19" t="e">
        <f t="shared" si="3"/>
        <v>#REF!</v>
      </c>
      <c r="B125" s="18" t="s">
        <v>39</v>
      </c>
      <c r="C125" s="32" t="s">
        <v>122</v>
      </c>
      <c r="D125" s="18" t="s">
        <v>40</v>
      </c>
      <c r="E125" s="18" t="s">
        <v>41</v>
      </c>
      <c r="F125" s="18">
        <v>4</v>
      </c>
      <c r="G125" s="18">
        <v>3196</v>
      </c>
      <c r="H125" s="18">
        <v>1011</v>
      </c>
      <c r="I125" s="18" t="s">
        <v>42</v>
      </c>
      <c r="J125" s="19">
        <v>1</v>
      </c>
      <c r="K125" s="18"/>
      <c r="L125">
        <f>F125*G125</f>
        <v>12784</v>
      </c>
    </row>
    <row r="126" spans="1:12" ht="15.75" x14ac:dyDescent="0.25">
      <c r="A126" s="19"/>
      <c r="B126" s="21" t="s">
        <v>43</v>
      </c>
      <c r="C126" s="33"/>
      <c r="D126" s="17"/>
      <c r="E126" s="17"/>
      <c r="F126" s="17">
        <f>SUM(F119:F125)</f>
        <v>16</v>
      </c>
      <c r="G126" s="22">
        <f>SUM(L119:L125)</f>
        <v>64247</v>
      </c>
      <c r="H126" s="18"/>
      <c r="I126" s="18"/>
      <c r="J126" s="23"/>
      <c r="K126" s="18"/>
    </row>
    <row r="127" spans="1:12" ht="15.75" x14ac:dyDescent="0.2">
      <c r="A127" s="142" t="s">
        <v>144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</row>
    <row r="128" spans="1:12" ht="78.75" x14ac:dyDescent="0.2">
      <c r="A128" s="19" t="e">
        <f>A125+1</f>
        <v>#REF!</v>
      </c>
      <c r="B128" s="18" t="s">
        <v>30</v>
      </c>
      <c r="C128" s="32" t="s">
        <v>120</v>
      </c>
      <c r="D128" s="18" t="s">
        <v>22</v>
      </c>
      <c r="E128" s="18" t="s">
        <v>23</v>
      </c>
      <c r="F128" s="18">
        <v>1</v>
      </c>
      <c r="G128" s="18">
        <v>5381</v>
      </c>
      <c r="H128" s="19">
        <v>1934</v>
      </c>
      <c r="I128" s="18" t="s">
        <v>24</v>
      </c>
      <c r="J128" s="19">
        <v>1</v>
      </c>
      <c r="K128" s="18"/>
      <c r="L128">
        <f t="shared" si="1"/>
        <v>5381</v>
      </c>
    </row>
    <row r="129" spans="1:12" ht="78.75" x14ac:dyDescent="0.2">
      <c r="A129" s="19" t="e">
        <f>A128+1</f>
        <v>#REF!</v>
      </c>
      <c r="B129" s="18" t="s">
        <v>31</v>
      </c>
      <c r="C129" s="32" t="s">
        <v>120</v>
      </c>
      <c r="D129" s="18" t="s">
        <v>22</v>
      </c>
      <c r="E129" s="18" t="s">
        <v>32</v>
      </c>
      <c r="F129" s="18">
        <v>3</v>
      </c>
      <c r="G129" s="18">
        <v>5044</v>
      </c>
      <c r="H129" s="19">
        <v>1934</v>
      </c>
      <c r="I129" s="18" t="s">
        <v>24</v>
      </c>
      <c r="J129" s="19">
        <v>1</v>
      </c>
      <c r="K129" s="18"/>
      <c r="L129">
        <f t="shared" si="1"/>
        <v>15132</v>
      </c>
    </row>
    <row r="130" spans="1:12" ht="78.75" x14ac:dyDescent="0.2">
      <c r="A130" s="19" t="e">
        <f>A129+1</f>
        <v>#REF!</v>
      </c>
      <c r="B130" s="18" t="s">
        <v>33</v>
      </c>
      <c r="C130" s="32" t="s">
        <v>121</v>
      </c>
      <c r="D130" s="18" t="s">
        <v>34</v>
      </c>
      <c r="E130" s="18" t="s">
        <v>35</v>
      </c>
      <c r="F130" s="18">
        <v>4</v>
      </c>
      <c r="G130" s="18">
        <v>4541</v>
      </c>
      <c r="H130" s="18">
        <v>1515</v>
      </c>
      <c r="I130" s="18" t="s">
        <v>36</v>
      </c>
      <c r="J130" s="19">
        <v>1</v>
      </c>
      <c r="K130" s="18"/>
      <c r="L130">
        <f t="shared" si="1"/>
        <v>18164</v>
      </c>
    </row>
    <row r="131" spans="1:12" ht="78.75" x14ac:dyDescent="0.2">
      <c r="A131" s="19" t="e">
        <f>A130+1</f>
        <v>#REF!</v>
      </c>
      <c r="B131" s="18" t="s">
        <v>37</v>
      </c>
      <c r="C131" s="32" t="s">
        <v>121</v>
      </c>
      <c r="D131" s="18" t="s">
        <v>34</v>
      </c>
      <c r="E131" s="18" t="s">
        <v>38</v>
      </c>
      <c r="F131" s="18">
        <v>11</v>
      </c>
      <c r="G131" s="18">
        <v>4205</v>
      </c>
      <c r="H131" s="18">
        <v>1515</v>
      </c>
      <c r="I131" s="18" t="s">
        <v>36</v>
      </c>
      <c r="J131" s="19">
        <v>1</v>
      </c>
      <c r="K131" s="18"/>
      <c r="L131">
        <f t="shared" si="1"/>
        <v>46255</v>
      </c>
    </row>
    <row r="132" spans="1:12" ht="78.75" x14ac:dyDescent="0.2">
      <c r="A132" s="19" t="e">
        <f>A131+1</f>
        <v>#REF!</v>
      </c>
      <c r="B132" s="18" t="s">
        <v>55</v>
      </c>
      <c r="C132" s="32" t="s">
        <v>121</v>
      </c>
      <c r="D132" s="18" t="s">
        <v>56</v>
      </c>
      <c r="E132" s="18" t="s">
        <v>57</v>
      </c>
      <c r="F132" s="18">
        <v>2</v>
      </c>
      <c r="G132" s="18">
        <v>3868</v>
      </c>
      <c r="H132" s="18">
        <v>1515</v>
      </c>
      <c r="I132" s="18" t="s">
        <v>36</v>
      </c>
      <c r="J132" s="19">
        <v>1</v>
      </c>
      <c r="K132" s="18"/>
      <c r="L132">
        <f t="shared" si="1"/>
        <v>7736</v>
      </c>
    </row>
    <row r="133" spans="1:12" ht="78.75" x14ac:dyDescent="0.2">
      <c r="A133" s="19" t="e">
        <f>A132+1</f>
        <v>#REF!</v>
      </c>
      <c r="B133" s="18" t="s">
        <v>58</v>
      </c>
      <c r="C133" s="32" t="s">
        <v>121</v>
      </c>
      <c r="D133" s="18" t="s">
        <v>56</v>
      </c>
      <c r="E133" s="18" t="s">
        <v>59</v>
      </c>
      <c r="F133" s="18">
        <v>1</v>
      </c>
      <c r="G133" s="18">
        <v>3700</v>
      </c>
      <c r="H133" s="18">
        <v>1515</v>
      </c>
      <c r="I133" s="18" t="s">
        <v>36</v>
      </c>
      <c r="J133" s="19">
        <v>1</v>
      </c>
      <c r="K133" s="18">
        <v>10</v>
      </c>
      <c r="L133">
        <f t="shared" si="1"/>
        <v>3700</v>
      </c>
    </row>
    <row r="134" spans="1:12" ht="78.75" x14ac:dyDescent="0.2">
      <c r="A134" s="19" t="e">
        <f>A132+1</f>
        <v>#REF!</v>
      </c>
      <c r="B134" s="18" t="s">
        <v>39</v>
      </c>
      <c r="C134" s="32" t="s">
        <v>122</v>
      </c>
      <c r="D134" s="18" t="s">
        <v>40</v>
      </c>
      <c r="E134" s="18" t="s">
        <v>41</v>
      </c>
      <c r="F134" s="18">
        <v>2</v>
      </c>
      <c r="G134" s="18">
        <v>3196</v>
      </c>
      <c r="H134" s="18">
        <v>1011</v>
      </c>
      <c r="I134" s="18" t="s">
        <v>42</v>
      </c>
      <c r="J134" s="19">
        <v>1</v>
      </c>
      <c r="K134" s="18"/>
      <c r="L134">
        <f t="shared" si="1"/>
        <v>6392</v>
      </c>
    </row>
    <row r="135" spans="1:12" ht="15.75" x14ac:dyDescent="0.25">
      <c r="A135" s="19"/>
      <c r="B135" s="21" t="s">
        <v>43</v>
      </c>
      <c r="C135" s="33"/>
      <c r="D135" s="17"/>
      <c r="E135" s="17"/>
      <c r="F135" s="17">
        <f>SUM(F128:F134)</f>
        <v>24</v>
      </c>
      <c r="G135" s="22">
        <f>SUM(L128:L134)</f>
        <v>102760</v>
      </c>
      <c r="H135" s="18"/>
      <c r="I135" s="18"/>
      <c r="J135" s="23"/>
      <c r="K135" s="18"/>
    </row>
    <row r="136" spans="1:12" ht="15.75" x14ac:dyDescent="0.2">
      <c r="A136" s="142" t="s">
        <v>70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</row>
    <row r="137" spans="1:12" ht="78.75" x14ac:dyDescent="0.2">
      <c r="A137" s="19" t="e">
        <f>A134+1</f>
        <v>#REF!</v>
      </c>
      <c r="B137" s="18" t="s">
        <v>30</v>
      </c>
      <c r="C137" s="32" t="s">
        <v>120</v>
      </c>
      <c r="D137" s="18" t="s">
        <v>22</v>
      </c>
      <c r="E137" s="18" t="s">
        <v>23</v>
      </c>
      <c r="F137" s="18">
        <v>1</v>
      </c>
      <c r="G137" s="18">
        <v>5381</v>
      </c>
      <c r="H137" s="19">
        <v>1934</v>
      </c>
      <c r="I137" s="18" t="s">
        <v>24</v>
      </c>
      <c r="J137" s="19">
        <v>1</v>
      </c>
      <c r="K137" s="18"/>
      <c r="L137">
        <f t="shared" ref="L137:L193" si="4">F137*G137</f>
        <v>5381</v>
      </c>
    </row>
    <row r="138" spans="1:12" ht="78.75" x14ac:dyDescent="0.2">
      <c r="A138" s="19" t="e">
        <f>A137+1</f>
        <v>#REF!</v>
      </c>
      <c r="B138" s="18" t="s">
        <v>31</v>
      </c>
      <c r="C138" s="32" t="s">
        <v>120</v>
      </c>
      <c r="D138" s="18" t="s">
        <v>22</v>
      </c>
      <c r="E138" s="18" t="s">
        <v>32</v>
      </c>
      <c r="F138" s="18">
        <v>2</v>
      </c>
      <c r="G138" s="18">
        <v>5044</v>
      </c>
      <c r="H138" s="19">
        <v>1934</v>
      </c>
      <c r="I138" s="18" t="s">
        <v>24</v>
      </c>
      <c r="J138" s="19">
        <v>1</v>
      </c>
      <c r="K138" s="18"/>
      <c r="L138">
        <f t="shared" si="4"/>
        <v>10088</v>
      </c>
    </row>
    <row r="139" spans="1:12" ht="78.75" x14ac:dyDescent="0.2">
      <c r="A139" s="19" t="e">
        <f>A138+1</f>
        <v>#REF!</v>
      </c>
      <c r="B139" s="18" t="s">
        <v>33</v>
      </c>
      <c r="C139" s="32" t="s">
        <v>121</v>
      </c>
      <c r="D139" s="18" t="s">
        <v>34</v>
      </c>
      <c r="E139" s="18" t="s">
        <v>35</v>
      </c>
      <c r="F139" s="18">
        <v>4</v>
      </c>
      <c r="G139" s="18">
        <v>4541</v>
      </c>
      <c r="H139" s="18">
        <v>1515</v>
      </c>
      <c r="I139" s="18" t="s">
        <v>36</v>
      </c>
      <c r="J139" s="19">
        <v>1</v>
      </c>
      <c r="K139" s="18"/>
      <c r="L139">
        <f t="shared" si="4"/>
        <v>18164</v>
      </c>
    </row>
    <row r="140" spans="1:12" ht="78.75" x14ac:dyDescent="0.2">
      <c r="A140" s="19" t="e">
        <f>A139+1</f>
        <v>#REF!</v>
      </c>
      <c r="B140" s="18" t="s">
        <v>37</v>
      </c>
      <c r="C140" s="32" t="s">
        <v>121</v>
      </c>
      <c r="D140" s="18" t="s">
        <v>34</v>
      </c>
      <c r="E140" s="18" t="s">
        <v>38</v>
      </c>
      <c r="F140" s="18">
        <v>11</v>
      </c>
      <c r="G140" s="18">
        <v>4205</v>
      </c>
      <c r="H140" s="18">
        <v>1515</v>
      </c>
      <c r="I140" s="18" t="s">
        <v>36</v>
      </c>
      <c r="J140" s="19">
        <v>1</v>
      </c>
      <c r="K140" s="18"/>
      <c r="L140">
        <f t="shared" si="4"/>
        <v>46255</v>
      </c>
    </row>
    <row r="141" spans="1:12" ht="78.75" x14ac:dyDescent="0.2">
      <c r="A141" s="19" t="e">
        <f>A140+1</f>
        <v>#REF!</v>
      </c>
      <c r="B141" s="18" t="s">
        <v>55</v>
      </c>
      <c r="C141" s="32" t="s">
        <v>121</v>
      </c>
      <c r="D141" s="18" t="s">
        <v>56</v>
      </c>
      <c r="E141" s="18" t="s">
        <v>57</v>
      </c>
      <c r="F141" s="18">
        <v>2</v>
      </c>
      <c r="G141" s="18">
        <v>3868</v>
      </c>
      <c r="H141" s="18">
        <v>1515</v>
      </c>
      <c r="I141" s="18" t="s">
        <v>36</v>
      </c>
      <c r="J141" s="19">
        <v>1</v>
      </c>
      <c r="K141" s="18"/>
      <c r="L141">
        <f t="shared" si="4"/>
        <v>7736</v>
      </c>
    </row>
    <row r="142" spans="1:12" ht="78.75" x14ac:dyDescent="0.2">
      <c r="A142" s="19" t="e">
        <f>A141+1</f>
        <v>#REF!</v>
      </c>
      <c r="B142" s="18" t="s">
        <v>39</v>
      </c>
      <c r="C142" s="32" t="s">
        <v>122</v>
      </c>
      <c r="D142" s="18" t="s">
        <v>40</v>
      </c>
      <c r="E142" s="18" t="s">
        <v>41</v>
      </c>
      <c r="F142" s="18">
        <v>10</v>
      </c>
      <c r="G142" s="18">
        <v>3196</v>
      </c>
      <c r="H142" s="18">
        <v>1011</v>
      </c>
      <c r="I142" s="18" t="s">
        <v>42</v>
      </c>
      <c r="J142" s="19">
        <v>1</v>
      </c>
      <c r="K142" s="18"/>
      <c r="L142">
        <f t="shared" si="4"/>
        <v>31960</v>
      </c>
    </row>
    <row r="143" spans="1:12" ht="15.75" x14ac:dyDescent="0.2">
      <c r="A143" s="19"/>
      <c r="B143" s="21" t="s">
        <v>43</v>
      </c>
      <c r="C143" s="33"/>
      <c r="D143" s="17"/>
      <c r="E143" s="17"/>
      <c r="F143" s="17">
        <f>SUM(F137:F142)</f>
        <v>30</v>
      </c>
      <c r="G143" s="22">
        <f>SUM(L137:L142)</f>
        <v>119584</v>
      </c>
      <c r="H143" s="18"/>
      <c r="I143" s="18"/>
      <c r="J143" s="19"/>
      <c r="K143" s="18"/>
    </row>
    <row r="144" spans="1:12" ht="15.75" x14ac:dyDescent="0.2">
      <c r="A144" s="142" t="s">
        <v>71</v>
      </c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</row>
    <row r="145" spans="1:12" ht="78.75" x14ac:dyDescent="0.2">
      <c r="A145" s="19" t="e">
        <f>A142+1</f>
        <v>#REF!</v>
      </c>
      <c r="B145" s="18" t="s">
        <v>30</v>
      </c>
      <c r="C145" s="32" t="s">
        <v>120</v>
      </c>
      <c r="D145" s="18" t="s">
        <v>22</v>
      </c>
      <c r="E145" s="18" t="s">
        <v>23</v>
      </c>
      <c r="F145" s="18">
        <v>1</v>
      </c>
      <c r="G145" s="18">
        <v>5381</v>
      </c>
      <c r="H145" s="19">
        <v>1934</v>
      </c>
      <c r="I145" s="18" t="s">
        <v>24</v>
      </c>
      <c r="J145" s="19">
        <v>1</v>
      </c>
      <c r="K145" s="18"/>
      <c r="L145">
        <f t="shared" si="4"/>
        <v>5381</v>
      </c>
    </row>
    <row r="146" spans="1:12" ht="78.75" x14ac:dyDescent="0.2">
      <c r="A146" s="19" t="e">
        <f>A145+1</f>
        <v>#REF!</v>
      </c>
      <c r="B146" s="18" t="s">
        <v>31</v>
      </c>
      <c r="C146" s="32" t="s">
        <v>120</v>
      </c>
      <c r="D146" s="18" t="s">
        <v>22</v>
      </c>
      <c r="E146" s="18" t="s">
        <v>32</v>
      </c>
      <c r="F146" s="18">
        <v>1</v>
      </c>
      <c r="G146" s="18">
        <v>5044</v>
      </c>
      <c r="H146" s="19">
        <v>1934</v>
      </c>
      <c r="I146" s="18" t="s">
        <v>24</v>
      </c>
      <c r="J146" s="19">
        <v>1</v>
      </c>
      <c r="K146" s="18"/>
      <c r="L146">
        <f t="shared" si="4"/>
        <v>5044</v>
      </c>
    </row>
    <row r="147" spans="1:12" ht="78.75" x14ac:dyDescent="0.2">
      <c r="A147" s="19" t="e">
        <f>A146+1</f>
        <v>#REF!</v>
      </c>
      <c r="B147" s="18" t="s">
        <v>33</v>
      </c>
      <c r="C147" s="32" t="s">
        <v>121</v>
      </c>
      <c r="D147" s="18" t="s">
        <v>34</v>
      </c>
      <c r="E147" s="18" t="s">
        <v>35</v>
      </c>
      <c r="F147" s="18">
        <v>1</v>
      </c>
      <c r="G147" s="18">
        <v>4541</v>
      </c>
      <c r="H147" s="18">
        <v>1515</v>
      </c>
      <c r="I147" s="18" t="s">
        <v>36</v>
      </c>
      <c r="J147" s="19">
        <v>1</v>
      </c>
      <c r="K147" s="18"/>
      <c r="L147">
        <f t="shared" si="4"/>
        <v>4541</v>
      </c>
    </row>
    <row r="148" spans="1:12" ht="78.75" x14ac:dyDescent="0.2">
      <c r="A148" s="19" t="e">
        <f>A147+1</f>
        <v>#REF!</v>
      </c>
      <c r="B148" s="18" t="s">
        <v>37</v>
      </c>
      <c r="C148" s="32" t="s">
        <v>121</v>
      </c>
      <c r="D148" s="18" t="s">
        <v>34</v>
      </c>
      <c r="E148" s="18" t="s">
        <v>38</v>
      </c>
      <c r="F148" s="18">
        <v>2</v>
      </c>
      <c r="G148" s="18">
        <v>4205</v>
      </c>
      <c r="H148" s="18">
        <v>1515</v>
      </c>
      <c r="I148" s="18" t="s">
        <v>36</v>
      </c>
      <c r="J148" s="19">
        <v>1</v>
      </c>
      <c r="K148" s="18"/>
      <c r="L148">
        <f t="shared" si="4"/>
        <v>8410</v>
      </c>
    </row>
    <row r="149" spans="1:12" ht="78.75" x14ac:dyDescent="0.2">
      <c r="A149" s="19" t="e">
        <f>A148+1</f>
        <v>#REF!</v>
      </c>
      <c r="B149" s="18" t="s">
        <v>39</v>
      </c>
      <c r="C149" s="32" t="s">
        <v>122</v>
      </c>
      <c r="D149" s="18" t="s">
        <v>40</v>
      </c>
      <c r="E149" s="18" t="s">
        <v>41</v>
      </c>
      <c r="F149" s="18">
        <v>2</v>
      </c>
      <c r="G149" s="18">
        <v>3196</v>
      </c>
      <c r="H149" s="18">
        <v>1011</v>
      </c>
      <c r="I149" s="18" t="s">
        <v>42</v>
      </c>
      <c r="J149" s="19">
        <v>1</v>
      </c>
      <c r="K149" s="18"/>
      <c r="L149">
        <f t="shared" si="4"/>
        <v>6392</v>
      </c>
    </row>
    <row r="150" spans="1:12" ht="15.75" x14ac:dyDescent="0.2">
      <c r="A150" s="19"/>
      <c r="B150" s="21" t="s">
        <v>43</v>
      </c>
      <c r="C150" s="33"/>
      <c r="D150" s="17"/>
      <c r="E150" s="17"/>
      <c r="F150" s="17">
        <f>SUM(F145:F149)</f>
        <v>7</v>
      </c>
      <c r="G150" s="22">
        <f>SUM(L145:L149)</f>
        <v>29768</v>
      </c>
      <c r="H150" s="18"/>
      <c r="I150" s="18"/>
      <c r="J150" s="19"/>
      <c r="K150" s="18"/>
    </row>
    <row r="151" spans="1:12" ht="15.75" x14ac:dyDescent="0.2">
      <c r="A151" s="142" t="s">
        <v>75</v>
      </c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</row>
    <row r="152" spans="1:12" ht="78.75" x14ac:dyDescent="0.2">
      <c r="A152" s="19" t="e">
        <f>A149+1</f>
        <v>#REF!</v>
      </c>
      <c r="B152" s="18" t="s">
        <v>30</v>
      </c>
      <c r="C152" s="32" t="s">
        <v>120</v>
      </c>
      <c r="D152" s="18" t="s">
        <v>22</v>
      </c>
      <c r="E152" s="18" t="s">
        <v>23</v>
      </c>
      <c r="F152" s="18">
        <v>1</v>
      </c>
      <c r="G152" s="18">
        <v>5381</v>
      </c>
      <c r="H152" s="19">
        <v>1934</v>
      </c>
      <c r="I152" s="18" t="s">
        <v>24</v>
      </c>
      <c r="J152" s="19">
        <v>1</v>
      </c>
      <c r="K152" s="18"/>
      <c r="L152">
        <f t="shared" si="4"/>
        <v>5381</v>
      </c>
    </row>
    <row r="153" spans="1:12" ht="78.75" x14ac:dyDescent="0.2">
      <c r="A153" s="19" t="e">
        <f>A152+1</f>
        <v>#REF!</v>
      </c>
      <c r="B153" s="18" t="s">
        <v>31</v>
      </c>
      <c r="C153" s="32" t="s">
        <v>120</v>
      </c>
      <c r="D153" s="18" t="s">
        <v>22</v>
      </c>
      <c r="E153" s="18" t="s">
        <v>32</v>
      </c>
      <c r="F153" s="18">
        <v>1</v>
      </c>
      <c r="G153" s="18">
        <v>5044</v>
      </c>
      <c r="H153" s="19">
        <v>1934</v>
      </c>
      <c r="I153" s="18" t="s">
        <v>24</v>
      </c>
      <c r="J153" s="19">
        <v>1</v>
      </c>
      <c r="K153" s="18"/>
      <c r="L153">
        <f t="shared" si="4"/>
        <v>5044</v>
      </c>
    </row>
    <row r="154" spans="1:12" ht="78.75" x14ac:dyDescent="0.2">
      <c r="A154" s="19" t="e">
        <f>A153+1</f>
        <v>#REF!</v>
      </c>
      <c r="B154" s="18" t="s">
        <v>33</v>
      </c>
      <c r="C154" s="32" t="s">
        <v>121</v>
      </c>
      <c r="D154" s="18" t="s">
        <v>34</v>
      </c>
      <c r="E154" s="18" t="s">
        <v>35</v>
      </c>
      <c r="F154" s="18">
        <v>1</v>
      </c>
      <c r="G154" s="18">
        <v>4541</v>
      </c>
      <c r="H154" s="18">
        <v>1515</v>
      </c>
      <c r="I154" s="18" t="s">
        <v>36</v>
      </c>
      <c r="J154" s="19">
        <v>1</v>
      </c>
      <c r="K154" s="18"/>
      <c r="L154">
        <f t="shared" si="4"/>
        <v>4541</v>
      </c>
    </row>
    <row r="155" spans="1:12" ht="94.5" customHeight="1" x14ac:dyDescent="0.2">
      <c r="A155" s="19" t="e">
        <f>A154+1</f>
        <v>#REF!</v>
      </c>
      <c r="B155" s="18" t="s">
        <v>37</v>
      </c>
      <c r="C155" s="32" t="s">
        <v>121</v>
      </c>
      <c r="D155" s="18" t="s">
        <v>34</v>
      </c>
      <c r="E155" s="18" t="s">
        <v>38</v>
      </c>
      <c r="F155" s="18">
        <v>2</v>
      </c>
      <c r="G155" s="18">
        <v>4205</v>
      </c>
      <c r="H155" s="18">
        <v>1515</v>
      </c>
      <c r="I155" s="18" t="s">
        <v>36</v>
      </c>
      <c r="J155" s="19">
        <v>1</v>
      </c>
      <c r="K155" s="18"/>
      <c r="L155">
        <f t="shared" si="4"/>
        <v>8410</v>
      </c>
    </row>
    <row r="156" spans="1:12" ht="93" customHeight="1" x14ac:dyDescent="0.2">
      <c r="A156" s="19" t="e">
        <f>A155+1</f>
        <v>#REF!</v>
      </c>
      <c r="B156" s="18" t="s">
        <v>39</v>
      </c>
      <c r="C156" s="32" t="s">
        <v>122</v>
      </c>
      <c r="D156" s="18" t="s">
        <v>40</v>
      </c>
      <c r="E156" s="18" t="s">
        <v>41</v>
      </c>
      <c r="F156" s="18">
        <v>1</v>
      </c>
      <c r="G156" s="18">
        <v>3196</v>
      </c>
      <c r="H156" s="18">
        <v>1011</v>
      </c>
      <c r="I156" s="18" t="s">
        <v>42</v>
      </c>
      <c r="J156" s="19">
        <v>1</v>
      </c>
      <c r="K156" s="18"/>
      <c r="L156">
        <f t="shared" si="4"/>
        <v>3196</v>
      </c>
    </row>
    <row r="157" spans="1:12" ht="15.75" x14ac:dyDescent="0.2">
      <c r="A157" s="19"/>
      <c r="B157" s="21" t="s">
        <v>43</v>
      </c>
      <c r="C157" s="33"/>
      <c r="D157" s="17"/>
      <c r="E157" s="17"/>
      <c r="F157" s="17">
        <f>SUM(F152:F156)</f>
        <v>6</v>
      </c>
      <c r="G157" s="22">
        <f>SUM(L152:L156)</f>
        <v>26572</v>
      </c>
      <c r="H157" s="18"/>
      <c r="I157" s="18"/>
      <c r="J157" s="19"/>
      <c r="K157" s="18"/>
    </row>
    <row r="158" spans="1:12" s="11" customFormat="1" ht="15.75" x14ac:dyDescent="0.2">
      <c r="A158" s="142" t="s">
        <v>79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/>
    </row>
    <row r="159" spans="1:12" ht="77.25" customHeight="1" x14ac:dyDescent="0.2">
      <c r="A159" s="19" t="e">
        <f>A156+1</f>
        <v>#REF!</v>
      </c>
      <c r="B159" s="18" t="s">
        <v>30</v>
      </c>
      <c r="C159" s="32" t="s">
        <v>120</v>
      </c>
      <c r="D159" s="18" t="s">
        <v>22</v>
      </c>
      <c r="E159" s="18" t="s">
        <v>23</v>
      </c>
      <c r="F159" s="18">
        <v>1</v>
      </c>
      <c r="G159" s="18">
        <v>5381</v>
      </c>
      <c r="H159" s="19">
        <v>1934</v>
      </c>
      <c r="I159" s="18" t="s">
        <v>24</v>
      </c>
      <c r="J159" s="19">
        <v>1</v>
      </c>
      <c r="K159" s="18"/>
      <c r="L159">
        <f t="shared" si="4"/>
        <v>5381</v>
      </c>
    </row>
    <row r="160" spans="1:12" ht="77.25" customHeight="1" x14ac:dyDescent="0.2">
      <c r="A160" s="19" t="e">
        <f>A159+1</f>
        <v>#REF!</v>
      </c>
      <c r="B160" s="18" t="s">
        <v>31</v>
      </c>
      <c r="C160" s="32" t="s">
        <v>120</v>
      </c>
      <c r="D160" s="18" t="s">
        <v>22</v>
      </c>
      <c r="E160" s="18" t="s">
        <v>32</v>
      </c>
      <c r="F160" s="18">
        <v>1</v>
      </c>
      <c r="G160" s="18">
        <v>5044</v>
      </c>
      <c r="H160" s="19">
        <v>1934</v>
      </c>
      <c r="I160" s="18" t="s">
        <v>24</v>
      </c>
      <c r="J160" s="19">
        <v>1</v>
      </c>
      <c r="K160" s="18"/>
      <c r="L160">
        <f t="shared" si="4"/>
        <v>5044</v>
      </c>
    </row>
    <row r="161" spans="1:12" ht="77.25" customHeight="1" x14ac:dyDescent="0.2">
      <c r="A161" s="19" t="e">
        <f>A160+1</f>
        <v>#REF!</v>
      </c>
      <c r="B161" s="18" t="s">
        <v>33</v>
      </c>
      <c r="C161" s="32" t="s">
        <v>121</v>
      </c>
      <c r="D161" s="18" t="s">
        <v>34</v>
      </c>
      <c r="E161" s="18" t="s">
        <v>35</v>
      </c>
      <c r="F161" s="18">
        <v>1</v>
      </c>
      <c r="G161" s="18">
        <v>4541</v>
      </c>
      <c r="H161" s="18">
        <v>1515</v>
      </c>
      <c r="I161" s="18" t="s">
        <v>36</v>
      </c>
      <c r="J161" s="19">
        <v>1</v>
      </c>
      <c r="K161" s="18"/>
      <c r="L161">
        <f t="shared" si="4"/>
        <v>4541</v>
      </c>
    </row>
    <row r="162" spans="1:12" ht="77.25" customHeight="1" x14ac:dyDescent="0.2">
      <c r="A162" s="19" t="e">
        <f>A161+1</f>
        <v>#REF!</v>
      </c>
      <c r="B162" s="18" t="s">
        <v>37</v>
      </c>
      <c r="C162" s="32" t="s">
        <v>121</v>
      </c>
      <c r="D162" s="18" t="s">
        <v>34</v>
      </c>
      <c r="E162" s="18" t="s">
        <v>38</v>
      </c>
      <c r="F162" s="18">
        <v>3</v>
      </c>
      <c r="G162" s="18">
        <v>4205</v>
      </c>
      <c r="H162" s="18">
        <v>1515</v>
      </c>
      <c r="I162" s="18" t="s">
        <v>36</v>
      </c>
      <c r="J162" s="19">
        <v>1</v>
      </c>
      <c r="K162" s="18"/>
      <c r="L162">
        <f t="shared" si="4"/>
        <v>12615</v>
      </c>
    </row>
    <row r="163" spans="1:12" ht="77.25" customHeight="1" x14ac:dyDescent="0.2">
      <c r="A163" s="19" t="e">
        <f>A162+1</f>
        <v>#REF!</v>
      </c>
      <c r="B163" s="18" t="s">
        <v>39</v>
      </c>
      <c r="C163" s="32" t="s">
        <v>122</v>
      </c>
      <c r="D163" s="18" t="s">
        <v>40</v>
      </c>
      <c r="E163" s="18" t="s">
        <v>41</v>
      </c>
      <c r="F163" s="18">
        <v>1</v>
      </c>
      <c r="G163" s="18">
        <v>3196</v>
      </c>
      <c r="H163" s="18">
        <v>1011</v>
      </c>
      <c r="I163" s="18" t="s">
        <v>42</v>
      </c>
      <c r="J163" s="19">
        <v>1</v>
      </c>
      <c r="K163" s="18"/>
      <c r="L163">
        <f t="shared" si="4"/>
        <v>3196</v>
      </c>
    </row>
    <row r="164" spans="1:12" s="11" customFormat="1" ht="15.75" x14ac:dyDescent="0.25">
      <c r="A164" s="19"/>
      <c r="B164" s="21" t="s">
        <v>43</v>
      </c>
      <c r="C164" s="33"/>
      <c r="D164" s="17"/>
      <c r="E164" s="17"/>
      <c r="F164" s="17">
        <f>SUM(F159:F163)</f>
        <v>7</v>
      </c>
      <c r="G164" s="22">
        <f>SUM(L159:L163)</f>
        <v>30777</v>
      </c>
      <c r="H164" s="18"/>
      <c r="I164" s="18"/>
      <c r="J164" s="24"/>
      <c r="K164" s="18"/>
      <c r="L164"/>
    </row>
    <row r="165" spans="1:12" s="11" customFormat="1" ht="15.75" x14ac:dyDescent="0.2">
      <c r="A165" s="142" t="s">
        <v>85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/>
    </row>
    <row r="166" spans="1:12" ht="77.25" customHeight="1" x14ac:dyDescent="0.2">
      <c r="A166" s="19" t="e">
        <f>A163+1</f>
        <v>#REF!</v>
      </c>
      <c r="B166" s="18" t="s">
        <v>30</v>
      </c>
      <c r="C166" s="32" t="s">
        <v>120</v>
      </c>
      <c r="D166" s="18" t="s">
        <v>22</v>
      </c>
      <c r="E166" s="18" t="s">
        <v>23</v>
      </c>
      <c r="F166" s="18">
        <v>1</v>
      </c>
      <c r="G166" s="18">
        <v>5381</v>
      </c>
      <c r="H166" s="19">
        <v>1934</v>
      </c>
      <c r="I166" s="18" t="s">
        <v>24</v>
      </c>
      <c r="J166" s="19">
        <v>1</v>
      </c>
      <c r="K166" s="18"/>
      <c r="L166">
        <f t="shared" si="4"/>
        <v>5381</v>
      </c>
    </row>
    <row r="167" spans="1:12" ht="77.25" customHeight="1" x14ac:dyDescent="0.2">
      <c r="A167" s="19" t="e">
        <f>A166+1</f>
        <v>#REF!</v>
      </c>
      <c r="B167" s="18" t="s">
        <v>31</v>
      </c>
      <c r="C167" s="32" t="s">
        <v>120</v>
      </c>
      <c r="D167" s="18" t="s">
        <v>22</v>
      </c>
      <c r="E167" s="18" t="s">
        <v>32</v>
      </c>
      <c r="F167" s="18">
        <v>1</v>
      </c>
      <c r="G167" s="18">
        <v>5044</v>
      </c>
      <c r="H167" s="19">
        <v>1934</v>
      </c>
      <c r="I167" s="18" t="s">
        <v>24</v>
      </c>
      <c r="J167" s="19">
        <v>1</v>
      </c>
      <c r="K167" s="18"/>
      <c r="L167">
        <f t="shared" si="4"/>
        <v>5044</v>
      </c>
    </row>
    <row r="168" spans="1:12" ht="77.25" customHeight="1" x14ac:dyDescent="0.2">
      <c r="A168" s="19" t="e">
        <f>A167+1</f>
        <v>#REF!</v>
      </c>
      <c r="B168" s="18" t="s">
        <v>33</v>
      </c>
      <c r="C168" s="32" t="s">
        <v>121</v>
      </c>
      <c r="D168" s="18" t="s">
        <v>34</v>
      </c>
      <c r="E168" s="18" t="s">
        <v>35</v>
      </c>
      <c r="F168" s="18">
        <v>1</v>
      </c>
      <c r="G168" s="18">
        <v>4541</v>
      </c>
      <c r="H168" s="18">
        <v>1515</v>
      </c>
      <c r="I168" s="18" t="s">
        <v>36</v>
      </c>
      <c r="J168" s="19">
        <v>1</v>
      </c>
      <c r="K168" s="18"/>
      <c r="L168">
        <f t="shared" si="4"/>
        <v>4541</v>
      </c>
    </row>
    <row r="169" spans="1:12" ht="77.25" customHeight="1" x14ac:dyDescent="0.2">
      <c r="A169" s="19" t="e">
        <f>A168+1</f>
        <v>#REF!</v>
      </c>
      <c r="B169" s="18" t="s">
        <v>37</v>
      </c>
      <c r="C169" s="32" t="s">
        <v>121</v>
      </c>
      <c r="D169" s="18" t="s">
        <v>34</v>
      </c>
      <c r="E169" s="18" t="s">
        <v>38</v>
      </c>
      <c r="F169" s="18">
        <v>3</v>
      </c>
      <c r="G169" s="18">
        <v>4205</v>
      </c>
      <c r="H169" s="18">
        <v>1515</v>
      </c>
      <c r="I169" s="18" t="s">
        <v>36</v>
      </c>
      <c r="J169" s="19">
        <v>1</v>
      </c>
      <c r="K169" s="18"/>
      <c r="L169">
        <f t="shared" si="4"/>
        <v>12615</v>
      </c>
    </row>
    <row r="170" spans="1:12" ht="77.25" customHeight="1" x14ac:dyDescent="0.2">
      <c r="A170" s="19" t="e">
        <f>A169+1</f>
        <v>#REF!</v>
      </c>
      <c r="B170" s="18" t="s">
        <v>55</v>
      </c>
      <c r="C170" s="32" t="s">
        <v>121</v>
      </c>
      <c r="D170" s="18" t="s">
        <v>56</v>
      </c>
      <c r="E170" s="18" t="s">
        <v>57</v>
      </c>
      <c r="F170" s="18">
        <v>1</v>
      </c>
      <c r="G170" s="18">
        <v>3868</v>
      </c>
      <c r="H170" s="18">
        <v>1515</v>
      </c>
      <c r="I170" s="18" t="s">
        <v>36</v>
      </c>
      <c r="J170" s="19">
        <v>1</v>
      </c>
      <c r="K170" s="18"/>
      <c r="L170">
        <f t="shared" si="4"/>
        <v>3868</v>
      </c>
    </row>
    <row r="171" spans="1:12" ht="79.5" customHeight="1" x14ac:dyDescent="0.2">
      <c r="A171" s="19" t="e">
        <f>A170+1</f>
        <v>#REF!</v>
      </c>
      <c r="B171" s="18" t="s">
        <v>39</v>
      </c>
      <c r="C171" s="32" t="s">
        <v>122</v>
      </c>
      <c r="D171" s="18" t="s">
        <v>40</v>
      </c>
      <c r="E171" s="18" t="s">
        <v>41</v>
      </c>
      <c r="F171" s="18">
        <v>2</v>
      </c>
      <c r="G171" s="18">
        <v>3196</v>
      </c>
      <c r="H171" s="18">
        <v>1011</v>
      </c>
      <c r="I171" s="18" t="s">
        <v>42</v>
      </c>
      <c r="J171" s="19">
        <v>1</v>
      </c>
      <c r="K171" s="18"/>
      <c r="L171">
        <f t="shared" si="4"/>
        <v>6392</v>
      </c>
    </row>
    <row r="172" spans="1:12" ht="15.75" x14ac:dyDescent="0.2">
      <c r="A172" s="19"/>
      <c r="B172" s="21" t="s">
        <v>43</v>
      </c>
      <c r="C172" s="33"/>
      <c r="D172" s="17"/>
      <c r="E172" s="17"/>
      <c r="F172" s="17">
        <f>SUM(F166:F171)</f>
        <v>9</v>
      </c>
      <c r="G172" s="22">
        <f>SUM(L166:L171)</f>
        <v>37841</v>
      </c>
      <c r="H172" s="18"/>
      <c r="I172" s="18"/>
      <c r="J172" s="19"/>
      <c r="K172" s="18"/>
    </row>
    <row r="173" spans="1:12" ht="15.75" x14ac:dyDescent="0.2">
      <c r="A173" s="142" t="s">
        <v>86</v>
      </c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</row>
    <row r="174" spans="1:12" ht="83.25" customHeight="1" x14ac:dyDescent="0.2">
      <c r="A174" s="19" t="e">
        <f>A171+1</f>
        <v>#REF!</v>
      </c>
      <c r="B174" s="18" t="s">
        <v>30</v>
      </c>
      <c r="C174" s="32" t="s">
        <v>120</v>
      </c>
      <c r="D174" s="18" t="s">
        <v>22</v>
      </c>
      <c r="E174" s="18" t="s">
        <v>23</v>
      </c>
      <c r="F174" s="18">
        <v>1</v>
      </c>
      <c r="G174" s="18">
        <v>5381</v>
      </c>
      <c r="H174" s="19">
        <v>1934</v>
      </c>
      <c r="I174" s="18" t="s">
        <v>24</v>
      </c>
      <c r="J174" s="19">
        <v>1</v>
      </c>
      <c r="K174" s="18"/>
      <c r="L174">
        <f t="shared" si="4"/>
        <v>5381</v>
      </c>
    </row>
    <row r="175" spans="1:12" ht="87" customHeight="1" x14ac:dyDescent="0.2">
      <c r="A175" s="19" t="e">
        <f>A174+1</f>
        <v>#REF!</v>
      </c>
      <c r="B175" s="18" t="s">
        <v>31</v>
      </c>
      <c r="C175" s="32" t="s">
        <v>120</v>
      </c>
      <c r="D175" s="18" t="s">
        <v>22</v>
      </c>
      <c r="E175" s="18" t="s">
        <v>32</v>
      </c>
      <c r="F175" s="18">
        <v>1</v>
      </c>
      <c r="G175" s="18">
        <v>5044</v>
      </c>
      <c r="H175" s="19">
        <v>1934</v>
      </c>
      <c r="I175" s="18" t="s">
        <v>24</v>
      </c>
      <c r="J175" s="19">
        <v>1</v>
      </c>
      <c r="K175" s="18"/>
      <c r="L175">
        <f t="shared" si="4"/>
        <v>5044</v>
      </c>
    </row>
    <row r="176" spans="1:12" ht="78" customHeight="1" x14ac:dyDescent="0.2">
      <c r="A176" s="19" t="e">
        <f>A175+1</f>
        <v>#REF!</v>
      </c>
      <c r="B176" s="18" t="s">
        <v>33</v>
      </c>
      <c r="C176" s="32" t="s">
        <v>121</v>
      </c>
      <c r="D176" s="18" t="s">
        <v>34</v>
      </c>
      <c r="E176" s="18" t="s">
        <v>35</v>
      </c>
      <c r="F176" s="18">
        <v>2</v>
      </c>
      <c r="G176" s="18">
        <v>4541</v>
      </c>
      <c r="H176" s="18">
        <v>1515</v>
      </c>
      <c r="I176" s="18" t="s">
        <v>36</v>
      </c>
      <c r="J176" s="19">
        <v>1</v>
      </c>
      <c r="K176" s="18"/>
      <c r="L176">
        <f t="shared" si="4"/>
        <v>9082</v>
      </c>
    </row>
    <row r="177" spans="1:12" ht="77.25" customHeight="1" x14ac:dyDescent="0.2">
      <c r="A177" s="19" t="e">
        <f>A176+1</f>
        <v>#REF!</v>
      </c>
      <c r="B177" s="18" t="s">
        <v>37</v>
      </c>
      <c r="C177" s="32" t="s">
        <v>121</v>
      </c>
      <c r="D177" s="18" t="s">
        <v>34</v>
      </c>
      <c r="E177" s="18" t="s">
        <v>38</v>
      </c>
      <c r="F177" s="18">
        <v>4</v>
      </c>
      <c r="G177" s="18">
        <v>4205</v>
      </c>
      <c r="H177" s="18">
        <v>1515</v>
      </c>
      <c r="I177" s="18" t="s">
        <v>36</v>
      </c>
      <c r="J177" s="19">
        <v>1</v>
      </c>
      <c r="K177" s="18"/>
      <c r="L177">
        <f t="shared" si="4"/>
        <v>16820</v>
      </c>
    </row>
    <row r="178" spans="1:12" ht="77.25" customHeight="1" x14ac:dyDescent="0.2">
      <c r="A178" s="19" t="e">
        <f>A177+1</f>
        <v>#REF!</v>
      </c>
      <c r="B178" s="18" t="s">
        <v>39</v>
      </c>
      <c r="C178" s="32" t="s">
        <v>122</v>
      </c>
      <c r="D178" s="18" t="s">
        <v>40</v>
      </c>
      <c r="E178" s="18" t="s">
        <v>41</v>
      </c>
      <c r="F178" s="18">
        <v>2</v>
      </c>
      <c r="G178" s="18">
        <v>3196</v>
      </c>
      <c r="H178" s="18">
        <v>1011</v>
      </c>
      <c r="I178" s="18" t="s">
        <v>42</v>
      </c>
      <c r="J178" s="19">
        <v>1</v>
      </c>
      <c r="K178" s="18"/>
      <c r="L178">
        <f t="shared" si="4"/>
        <v>6392</v>
      </c>
    </row>
    <row r="179" spans="1:12" ht="15.75" x14ac:dyDescent="0.2">
      <c r="A179" s="19"/>
      <c r="B179" s="21" t="s">
        <v>43</v>
      </c>
      <c r="C179" s="33"/>
      <c r="D179" s="17"/>
      <c r="E179" s="17"/>
      <c r="F179" s="17">
        <f>SUM(F174:F178)</f>
        <v>10</v>
      </c>
      <c r="G179" s="22">
        <f>SUM(L174:L178)</f>
        <v>42719</v>
      </c>
      <c r="H179" s="18"/>
      <c r="I179" s="18"/>
      <c r="J179" s="19"/>
      <c r="K179" s="18"/>
    </row>
    <row r="180" spans="1:12" ht="15.75" x14ac:dyDescent="0.2">
      <c r="A180" s="142" t="s">
        <v>88</v>
      </c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</row>
    <row r="181" spans="1:12" ht="78.75" x14ac:dyDescent="0.2">
      <c r="A181" s="19" t="e">
        <f>A178+1</f>
        <v>#REF!</v>
      </c>
      <c r="B181" s="18" t="s">
        <v>30</v>
      </c>
      <c r="C181" s="32" t="s">
        <v>120</v>
      </c>
      <c r="D181" s="18" t="s">
        <v>22</v>
      </c>
      <c r="E181" s="18" t="s">
        <v>23</v>
      </c>
      <c r="F181" s="18">
        <v>1</v>
      </c>
      <c r="G181" s="18">
        <v>5381</v>
      </c>
      <c r="H181" s="19">
        <v>1934</v>
      </c>
      <c r="I181" s="18" t="s">
        <v>24</v>
      </c>
      <c r="J181" s="19">
        <v>1</v>
      </c>
      <c r="K181" s="18"/>
      <c r="L181">
        <f t="shared" si="4"/>
        <v>5381</v>
      </c>
    </row>
    <row r="182" spans="1:12" ht="78.75" x14ac:dyDescent="0.2">
      <c r="A182" s="19" t="e">
        <f>A181+1</f>
        <v>#REF!</v>
      </c>
      <c r="B182" s="18" t="s">
        <v>31</v>
      </c>
      <c r="C182" s="32" t="s">
        <v>120</v>
      </c>
      <c r="D182" s="18" t="s">
        <v>22</v>
      </c>
      <c r="E182" s="18" t="s">
        <v>32</v>
      </c>
      <c r="F182" s="18">
        <v>1</v>
      </c>
      <c r="G182" s="18">
        <v>5044</v>
      </c>
      <c r="H182" s="19">
        <v>1934</v>
      </c>
      <c r="I182" s="18" t="s">
        <v>24</v>
      </c>
      <c r="J182" s="19">
        <v>1</v>
      </c>
      <c r="K182" s="18"/>
      <c r="L182">
        <f t="shared" si="4"/>
        <v>5044</v>
      </c>
    </row>
    <row r="183" spans="1:12" ht="78.75" x14ac:dyDescent="0.2">
      <c r="A183" s="19" t="e">
        <f>A182+1</f>
        <v>#REF!</v>
      </c>
      <c r="B183" s="18" t="s">
        <v>37</v>
      </c>
      <c r="C183" s="32" t="s">
        <v>121</v>
      </c>
      <c r="D183" s="18" t="s">
        <v>34</v>
      </c>
      <c r="E183" s="18" t="s">
        <v>38</v>
      </c>
      <c r="F183" s="18">
        <v>3</v>
      </c>
      <c r="G183" s="18">
        <v>4205</v>
      </c>
      <c r="H183" s="18">
        <v>1515</v>
      </c>
      <c r="I183" s="18" t="s">
        <v>36</v>
      </c>
      <c r="J183" s="19">
        <v>1</v>
      </c>
      <c r="K183" s="18"/>
      <c r="L183">
        <f t="shared" si="4"/>
        <v>12615</v>
      </c>
    </row>
    <row r="184" spans="1:12" ht="78.75" x14ac:dyDescent="0.2">
      <c r="A184" s="19" t="e">
        <f>A183+1</f>
        <v>#REF!</v>
      </c>
      <c r="B184" s="18" t="s">
        <v>39</v>
      </c>
      <c r="C184" s="32" t="s">
        <v>122</v>
      </c>
      <c r="D184" s="18" t="s">
        <v>40</v>
      </c>
      <c r="E184" s="18" t="s">
        <v>41</v>
      </c>
      <c r="F184" s="18">
        <v>1</v>
      </c>
      <c r="G184" s="18">
        <v>3196</v>
      </c>
      <c r="H184" s="18">
        <v>1011</v>
      </c>
      <c r="I184" s="18" t="s">
        <v>42</v>
      </c>
      <c r="J184" s="19">
        <v>1</v>
      </c>
      <c r="K184" s="18"/>
      <c r="L184">
        <f t="shared" si="4"/>
        <v>3196</v>
      </c>
    </row>
    <row r="185" spans="1:12" ht="15.75" x14ac:dyDescent="0.2">
      <c r="A185" s="19"/>
      <c r="B185" s="21" t="s">
        <v>43</v>
      </c>
      <c r="C185" s="33"/>
      <c r="D185" s="17"/>
      <c r="E185" s="17"/>
      <c r="F185" s="17">
        <f>SUM(F181:F184)</f>
        <v>6</v>
      </c>
      <c r="G185" s="22">
        <f>SUM(L181:L184)</f>
        <v>26236</v>
      </c>
      <c r="H185" s="18"/>
      <c r="I185" s="18"/>
      <c r="J185" s="19"/>
      <c r="K185" s="18"/>
    </row>
    <row r="186" spans="1:12" ht="15.75" x14ac:dyDescent="0.2">
      <c r="A186" s="142" t="s">
        <v>89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</row>
    <row r="187" spans="1:12" ht="78.75" x14ac:dyDescent="0.2">
      <c r="A187" s="19" t="e">
        <f>A184+1</f>
        <v>#REF!</v>
      </c>
      <c r="B187" s="18" t="s">
        <v>30</v>
      </c>
      <c r="C187" s="32" t="s">
        <v>120</v>
      </c>
      <c r="D187" s="18" t="s">
        <v>22</v>
      </c>
      <c r="E187" s="18" t="s">
        <v>23</v>
      </c>
      <c r="F187" s="18">
        <v>1</v>
      </c>
      <c r="G187" s="18">
        <v>5381</v>
      </c>
      <c r="H187" s="19">
        <v>1934</v>
      </c>
      <c r="I187" s="18" t="s">
        <v>24</v>
      </c>
      <c r="J187" s="19">
        <v>1</v>
      </c>
      <c r="K187" s="18"/>
      <c r="L187">
        <f t="shared" si="4"/>
        <v>5381</v>
      </c>
    </row>
    <row r="188" spans="1:12" ht="78.75" x14ac:dyDescent="0.2">
      <c r="A188" s="19" t="e">
        <f>A187+1</f>
        <v>#REF!</v>
      </c>
      <c r="B188" s="18" t="s">
        <v>31</v>
      </c>
      <c r="C188" s="32" t="s">
        <v>120</v>
      </c>
      <c r="D188" s="18" t="s">
        <v>22</v>
      </c>
      <c r="E188" s="18" t="s">
        <v>32</v>
      </c>
      <c r="F188" s="18">
        <v>1</v>
      </c>
      <c r="G188" s="18">
        <v>5044</v>
      </c>
      <c r="H188" s="19">
        <v>1934</v>
      </c>
      <c r="I188" s="18" t="s">
        <v>24</v>
      </c>
      <c r="J188" s="19">
        <v>1</v>
      </c>
      <c r="K188" s="18"/>
      <c r="L188">
        <f t="shared" si="4"/>
        <v>5044</v>
      </c>
    </row>
    <row r="189" spans="1:12" ht="78.75" x14ac:dyDescent="0.2">
      <c r="A189" s="19" t="e">
        <f>A188+1</f>
        <v>#REF!</v>
      </c>
      <c r="B189" s="18" t="s">
        <v>33</v>
      </c>
      <c r="C189" s="32" t="s">
        <v>121</v>
      </c>
      <c r="D189" s="18" t="s">
        <v>34</v>
      </c>
      <c r="E189" s="18" t="s">
        <v>35</v>
      </c>
      <c r="F189" s="18">
        <v>1</v>
      </c>
      <c r="G189" s="18">
        <v>4541</v>
      </c>
      <c r="H189" s="18">
        <v>1515</v>
      </c>
      <c r="I189" s="18" t="s">
        <v>36</v>
      </c>
      <c r="J189" s="19">
        <v>1</v>
      </c>
      <c r="K189" s="18"/>
      <c r="L189">
        <f t="shared" si="4"/>
        <v>4541</v>
      </c>
    </row>
    <row r="190" spans="1:12" ht="78.75" x14ac:dyDescent="0.2">
      <c r="A190" s="19" t="e">
        <f>A189+1</f>
        <v>#REF!</v>
      </c>
      <c r="B190" s="18" t="s">
        <v>37</v>
      </c>
      <c r="C190" s="32" t="s">
        <v>121</v>
      </c>
      <c r="D190" s="18" t="s">
        <v>34</v>
      </c>
      <c r="E190" s="18" t="s">
        <v>38</v>
      </c>
      <c r="F190" s="18">
        <v>3</v>
      </c>
      <c r="G190" s="18">
        <v>4205</v>
      </c>
      <c r="H190" s="18">
        <v>1515</v>
      </c>
      <c r="I190" s="18" t="s">
        <v>36</v>
      </c>
      <c r="J190" s="19">
        <v>1</v>
      </c>
      <c r="K190" s="18"/>
      <c r="L190">
        <f t="shared" si="4"/>
        <v>12615</v>
      </c>
    </row>
    <row r="191" spans="1:12" ht="78.75" x14ac:dyDescent="0.2">
      <c r="A191" s="19" t="e">
        <f>A189+1</f>
        <v>#REF!</v>
      </c>
      <c r="B191" s="18" t="s">
        <v>55</v>
      </c>
      <c r="C191" s="32" t="s">
        <v>121</v>
      </c>
      <c r="D191" s="18" t="s">
        <v>56</v>
      </c>
      <c r="E191" s="18" t="s">
        <v>57</v>
      </c>
      <c r="F191" s="18">
        <v>1</v>
      </c>
      <c r="G191" s="18">
        <v>3868</v>
      </c>
      <c r="H191" s="18">
        <v>1515</v>
      </c>
      <c r="I191" s="18" t="s">
        <v>36</v>
      </c>
      <c r="J191" s="19">
        <v>1</v>
      </c>
      <c r="K191" s="18"/>
      <c r="L191">
        <f>F191*G191</f>
        <v>3868</v>
      </c>
    </row>
    <row r="192" spans="1:12" ht="78.75" x14ac:dyDescent="0.2">
      <c r="A192" s="19" t="e">
        <f>A190+1</f>
        <v>#REF!</v>
      </c>
      <c r="B192" s="18" t="s">
        <v>58</v>
      </c>
      <c r="C192" s="32" t="s">
        <v>121</v>
      </c>
      <c r="D192" s="18" t="s">
        <v>56</v>
      </c>
      <c r="E192" s="18" t="s">
        <v>57</v>
      </c>
      <c r="F192" s="18">
        <v>1</v>
      </c>
      <c r="G192" s="18">
        <v>3700</v>
      </c>
      <c r="H192" s="18">
        <v>1515</v>
      </c>
      <c r="I192" s="18" t="s">
        <v>36</v>
      </c>
      <c r="J192" s="19">
        <v>1</v>
      </c>
      <c r="K192" s="18"/>
      <c r="L192">
        <f t="shared" si="4"/>
        <v>3700</v>
      </c>
    </row>
    <row r="193" spans="1:12" ht="78.75" x14ac:dyDescent="0.2">
      <c r="A193" s="19" t="e">
        <f>A192+1</f>
        <v>#REF!</v>
      </c>
      <c r="B193" s="18" t="s">
        <v>39</v>
      </c>
      <c r="C193" s="32" t="s">
        <v>122</v>
      </c>
      <c r="D193" s="18" t="s">
        <v>40</v>
      </c>
      <c r="E193" s="18" t="s">
        <v>41</v>
      </c>
      <c r="F193" s="18">
        <v>4</v>
      </c>
      <c r="G193" s="18">
        <v>3196</v>
      </c>
      <c r="H193" s="18">
        <v>1011</v>
      </c>
      <c r="I193" s="18" t="s">
        <v>42</v>
      </c>
      <c r="J193" s="19">
        <v>1</v>
      </c>
      <c r="K193" s="18"/>
      <c r="L193">
        <f t="shared" si="4"/>
        <v>12784</v>
      </c>
    </row>
    <row r="194" spans="1:12" ht="15.75" x14ac:dyDescent="0.2">
      <c r="A194" s="19"/>
      <c r="B194" s="21" t="s">
        <v>43</v>
      </c>
      <c r="C194" s="33"/>
      <c r="D194" s="17"/>
      <c r="E194" s="17"/>
      <c r="F194" s="17">
        <f>SUM(F187:F193)</f>
        <v>12</v>
      </c>
      <c r="G194" s="22">
        <f>SUM(L187:L193)</f>
        <v>47933</v>
      </c>
      <c r="H194" s="18"/>
      <c r="I194" s="18"/>
      <c r="J194" s="19"/>
      <c r="K194" s="18"/>
    </row>
    <row r="195" spans="1:12" ht="15.75" x14ac:dyDescent="0.2">
      <c r="A195" s="142" t="s">
        <v>91</v>
      </c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</row>
    <row r="196" spans="1:12" ht="78.75" x14ac:dyDescent="0.2">
      <c r="A196" s="19" t="e">
        <f>A193+1</f>
        <v>#REF!</v>
      </c>
      <c r="B196" s="18" t="s">
        <v>30</v>
      </c>
      <c r="C196" s="32" t="s">
        <v>120</v>
      </c>
      <c r="D196" s="18" t="s">
        <v>22</v>
      </c>
      <c r="E196" s="18" t="s">
        <v>23</v>
      </c>
      <c r="F196" s="18">
        <v>1</v>
      </c>
      <c r="G196" s="18">
        <v>5381</v>
      </c>
      <c r="H196" s="19">
        <v>1934</v>
      </c>
      <c r="I196" s="18" t="s">
        <v>24</v>
      </c>
      <c r="J196" s="19">
        <v>1</v>
      </c>
      <c r="K196" s="18"/>
      <c r="L196">
        <f t="shared" ref="L196:L259" si="5">F196*G196</f>
        <v>5381</v>
      </c>
    </row>
    <row r="197" spans="1:12" ht="78.75" x14ac:dyDescent="0.2">
      <c r="A197" s="19" t="e">
        <f>A196+1</f>
        <v>#REF!</v>
      </c>
      <c r="B197" s="18" t="s">
        <v>31</v>
      </c>
      <c r="C197" s="32" t="s">
        <v>120</v>
      </c>
      <c r="D197" s="18" t="s">
        <v>22</v>
      </c>
      <c r="E197" s="18" t="s">
        <v>32</v>
      </c>
      <c r="F197" s="18">
        <v>1</v>
      </c>
      <c r="G197" s="18">
        <v>5044</v>
      </c>
      <c r="H197" s="19">
        <v>1934</v>
      </c>
      <c r="I197" s="18" t="s">
        <v>24</v>
      </c>
      <c r="J197" s="19">
        <v>1</v>
      </c>
      <c r="K197" s="18"/>
      <c r="L197">
        <f t="shared" si="5"/>
        <v>5044</v>
      </c>
    </row>
    <row r="198" spans="1:12" ht="78.75" x14ac:dyDescent="0.2">
      <c r="A198" s="19" t="e">
        <f>A197+1</f>
        <v>#REF!</v>
      </c>
      <c r="B198" s="18" t="s">
        <v>33</v>
      </c>
      <c r="C198" s="32" t="s">
        <v>121</v>
      </c>
      <c r="D198" s="18" t="s">
        <v>34</v>
      </c>
      <c r="E198" s="18" t="s">
        <v>35</v>
      </c>
      <c r="F198" s="18">
        <v>2</v>
      </c>
      <c r="G198" s="18">
        <v>4541</v>
      </c>
      <c r="H198" s="18">
        <v>1515</v>
      </c>
      <c r="I198" s="18" t="s">
        <v>36</v>
      </c>
      <c r="J198" s="19">
        <v>1</v>
      </c>
      <c r="K198" s="18"/>
      <c r="L198">
        <f t="shared" si="5"/>
        <v>9082</v>
      </c>
    </row>
    <row r="199" spans="1:12" ht="78.75" x14ac:dyDescent="0.2">
      <c r="A199" s="19" t="e">
        <f>A198+1</f>
        <v>#REF!</v>
      </c>
      <c r="B199" s="18" t="s">
        <v>37</v>
      </c>
      <c r="C199" s="32" t="s">
        <v>121</v>
      </c>
      <c r="D199" s="18" t="s">
        <v>34</v>
      </c>
      <c r="E199" s="18" t="s">
        <v>38</v>
      </c>
      <c r="F199" s="18">
        <v>1</v>
      </c>
      <c r="G199" s="18">
        <v>4205</v>
      </c>
      <c r="H199" s="18">
        <v>1515</v>
      </c>
      <c r="I199" s="18" t="s">
        <v>36</v>
      </c>
      <c r="J199" s="19">
        <v>1</v>
      </c>
      <c r="K199" s="18"/>
      <c r="L199">
        <f t="shared" si="5"/>
        <v>4205</v>
      </c>
    </row>
    <row r="200" spans="1:12" ht="78" customHeight="1" x14ac:dyDescent="0.2">
      <c r="A200" s="19" t="e">
        <f>A199+1</f>
        <v>#REF!</v>
      </c>
      <c r="B200" s="18" t="s">
        <v>39</v>
      </c>
      <c r="C200" s="32" t="s">
        <v>122</v>
      </c>
      <c r="D200" s="18" t="s">
        <v>40</v>
      </c>
      <c r="E200" s="18" t="s">
        <v>41</v>
      </c>
      <c r="F200" s="18">
        <v>1</v>
      </c>
      <c r="G200" s="18">
        <v>3196</v>
      </c>
      <c r="H200" s="18">
        <v>1011</v>
      </c>
      <c r="I200" s="18" t="s">
        <v>42</v>
      </c>
      <c r="J200" s="19">
        <v>1</v>
      </c>
      <c r="K200" s="18"/>
      <c r="L200">
        <f t="shared" si="5"/>
        <v>3196</v>
      </c>
    </row>
    <row r="201" spans="1:12" ht="15.75" x14ac:dyDescent="0.2">
      <c r="A201" s="19"/>
      <c r="B201" s="21" t="s">
        <v>43</v>
      </c>
      <c r="C201" s="33"/>
      <c r="D201" s="17"/>
      <c r="E201" s="17"/>
      <c r="F201" s="17">
        <f>SUM(F196:F200)</f>
        <v>6</v>
      </c>
      <c r="G201" s="22">
        <f>SUM(L196:L200)</f>
        <v>26908</v>
      </c>
      <c r="H201" s="18"/>
      <c r="I201" s="18"/>
      <c r="J201" s="19"/>
      <c r="K201" s="18"/>
    </row>
    <row r="202" spans="1:12" ht="15.75" x14ac:dyDescent="0.2">
      <c r="A202" s="142" t="s">
        <v>96</v>
      </c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</row>
    <row r="203" spans="1:12" ht="78.75" x14ac:dyDescent="0.2">
      <c r="A203" s="19" t="e">
        <f>A200+1</f>
        <v>#REF!</v>
      </c>
      <c r="B203" s="18" t="s">
        <v>30</v>
      </c>
      <c r="C203" s="32" t="s">
        <v>120</v>
      </c>
      <c r="D203" s="18" t="s">
        <v>22</v>
      </c>
      <c r="E203" s="18" t="s">
        <v>23</v>
      </c>
      <c r="F203" s="18">
        <v>1</v>
      </c>
      <c r="G203" s="18">
        <v>5381</v>
      </c>
      <c r="H203" s="19">
        <v>1934</v>
      </c>
      <c r="I203" s="18" t="s">
        <v>24</v>
      </c>
      <c r="J203" s="19">
        <v>1</v>
      </c>
      <c r="K203" s="18"/>
      <c r="L203">
        <f t="shared" si="5"/>
        <v>5381</v>
      </c>
    </row>
    <row r="204" spans="1:12" ht="78.75" x14ac:dyDescent="0.2">
      <c r="A204" s="19" t="e">
        <f>A203+1</f>
        <v>#REF!</v>
      </c>
      <c r="B204" s="18" t="s">
        <v>31</v>
      </c>
      <c r="C204" s="32" t="s">
        <v>120</v>
      </c>
      <c r="D204" s="18" t="s">
        <v>22</v>
      </c>
      <c r="E204" s="18" t="s">
        <v>32</v>
      </c>
      <c r="F204" s="18">
        <v>1</v>
      </c>
      <c r="G204" s="18">
        <v>5044</v>
      </c>
      <c r="H204" s="19">
        <v>1934</v>
      </c>
      <c r="I204" s="18" t="s">
        <v>24</v>
      </c>
      <c r="J204" s="19">
        <v>1</v>
      </c>
      <c r="K204" s="18"/>
      <c r="L204">
        <f t="shared" si="5"/>
        <v>5044</v>
      </c>
    </row>
    <row r="205" spans="1:12" ht="78.75" x14ac:dyDescent="0.2">
      <c r="A205" s="19" t="e">
        <f>A204+1</f>
        <v>#REF!</v>
      </c>
      <c r="B205" s="18" t="s">
        <v>33</v>
      </c>
      <c r="C205" s="32" t="s">
        <v>121</v>
      </c>
      <c r="D205" s="18" t="s">
        <v>34</v>
      </c>
      <c r="E205" s="18" t="s">
        <v>35</v>
      </c>
      <c r="F205" s="18">
        <v>3</v>
      </c>
      <c r="G205" s="18">
        <v>4541</v>
      </c>
      <c r="H205" s="18">
        <v>1515</v>
      </c>
      <c r="I205" s="18" t="s">
        <v>36</v>
      </c>
      <c r="J205" s="19">
        <v>1</v>
      </c>
      <c r="K205" s="18"/>
      <c r="L205">
        <f t="shared" si="5"/>
        <v>13623</v>
      </c>
    </row>
    <row r="206" spans="1:12" ht="78.75" x14ac:dyDescent="0.2">
      <c r="A206" s="19" t="e">
        <f>A205+1</f>
        <v>#REF!</v>
      </c>
      <c r="B206" s="18" t="s">
        <v>37</v>
      </c>
      <c r="C206" s="32" t="s">
        <v>121</v>
      </c>
      <c r="D206" s="18" t="s">
        <v>34</v>
      </c>
      <c r="E206" s="18" t="s">
        <v>38</v>
      </c>
      <c r="F206" s="18">
        <v>3</v>
      </c>
      <c r="G206" s="18">
        <v>4205</v>
      </c>
      <c r="H206" s="18">
        <v>1515</v>
      </c>
      <c r="I206" s="18" t="s">
        <v>36</v>
      </c>
      <c r="J206" s="19">
        <v>1</v>
      </c>
      <c r="K206" s="18"/>
      <c r="L206">
        <f t="shared" si="5"/>
        <v>12615</v>
      </c>
    </row>
    <row r="207" spans="1:12" ht="78" customHeight="1" x14ac:dyDescent="0.2">
      <c r="A207" s="19" t="e">
        <f>A206+1</f>
        <v>#REF!</v>
      </c>
      <c r="B207" s="18" t="s">
        <v>39</v>
      </c>
      <c r="C207" s="32" t="s">
        <v>122</v>
      </c>
      <c r="D207" s="18" t="s">
        <v>40</v>
      </c>
      <c r="E207" s="18" t="s">
        <v>41</v>
      </c>
      <c r="F207" s="18">
        <v>3</v>
      </c>
      <c r="G207" s="18">
        <v>3196</v>
      </c>
      <c r="H207" s="18">
        <v>1011</v>
      </c>
      <c r="I207" s="18" t="s">
        <v>42</v>
      </c>
      <c r="J207" s="19">
        <v>1</v>
      </c>
      <c r="K207" s="18"/>
      <c r="L207">
        <f t="shared" si="5"/>
        <v>9588</v>
      </c>
    </row>
    <row r="208" spans="1:12" ht="15.75" x14ac:dyDescent="0.2">
      <c r="A208" s="19"/>
      <c r="B208" s="21" t="s">
        <v>43</v>
      </c>
      <c r="C208" s="33"/>
      <c r="D208" s="17"/>
      <c r="E208" s="17"/>
      <c r="F208" s="17">
        <f>SUM(F203:F207)</f>
        <v>11</v>
      </c>
      <c r="G208" s="22">
        <f>SUM(L203:L207)</f>
        <v>46251</v>
      </c>
      <c r="H208" s="18"/>
      <c r="I208" s="18"/>
      <c r="J208" s="19"/>
      <c r="K208" s="18"/>
    </row>
    <row r="209" spans="1:12" ht="15.75" x14ac:dyDescent="0.2">
      <c r="A209" s="142" t="s">
        <v>98</v>
      </c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</row>
    <row r="210" spans="1:12" ht="77.25" customHeight="1" x14ac:dyDescent="0.2">
      <c r="A210" s="19" t="e">
        <f>A207+1</f>
        <v>#REF!</v>
      </c>
      <c r="B210" s="18" t="s">
        <v>30</v>
      </c>
      <c r="C210" s="32" t="s">
        <v>120</v>
      </c>
      <c r="D210" s="18" t="s">
        <v>22</v>
      </c>
      <c r="E210" s="18" t="s">
        <v>23</v>
      </c>
      <c r="F210" s="18">
        <v>1</v>
      </c>
      <c r="G210" s="18">
        <v>5381</v>
      </c>
      <c r="H210" s="19">
        <v>1934</v>
      </c>
      <c r="I210" s="18" t="s">
        <v>24</v>
      </c>
      <c r="J210" s="19">
        <v>1</v>
      </c>
      <c r="K210" s="18"/>
      <c r="L210">
        <f t="shared" si="5"/>
        <v>5381</v>
      </c>
    </row>
    <row r="211" spans="1:12" ht="77.25" customHeight="1" x14ac:dyDescent="0.2">
      <c r="A211" s="19" t="e">
        <f>A210+1</f>
        <v>#REF!</v>
      </c>
      <c r="B211" s="18" t="s">
        <v>31</v>
      </c>
      <c r="C211" s="32" t="s">
        <v>120</v>
      </c>
      <c r="D211" s="18" t="s">
        <v>22</v>
      </c>
      <c r="E211" s="18" t="s">
        <v>32</v>
      </c>
      <c r="F211" s="18">
        <v>2</v>
      </c>
      <c r="G211" s="18">
        <v>5044</v>
      </c>
      <c r="H211" s="19">
        <v>1934</v>
      </c>
      <c r="I211" s="18" t="s">
        <v>24</v>
      </c>
      <c r="J211" s="19">
        <v>1</v>
      </c>
      <c r="K211" s="18"/>
      <c r="L211">
        <f t="shared" si="5"/>
        <v>10088</v>
      </c>
    </row>
    <row r="212" spans="1:12" ht="77.25" customHeight="1" x14ac:dyDescent="0.2">
      <c r="A212" s="19" t="e">
        <f>A211+1</f>
        <v>#REF!</v>
      </c>
      <c r="B212" s="18" t="s">
        <v>33</v>
      </c>
      <c r="C212" s="32" t="s">
        <v>121</v>
      </c>
      <c r="D212" s="18" t="s">
        <v>34</v>
      </c>
      <c r="E212" s="18" t="s">
        <v>35</v>
      </c>
      <c r="F212" s="18">
        <v>4</v>
      </c>
      <c r="G212" s="18">
        <v>4541</v>
      </c>
      <c r="H212" s="18">
        <v>1515</v>
      </c>
      <c r="I212" s="18" t="s">
        <v>36</v>
      </c>
      <c r="J212" s="19">
        <v>1</v>
      </c>
      <c r="K212" s="18"/>
      <c r="L212">
        <f t="shared" si="5"/>
        <v>18164</v>
      </c>
    </row>
    <row r="213" spans="1:12" ht="77.25" customHeight="1" x14ac:dyDescent="0.2">
      <c r="A213" s="19" t="e">
        <f>A212+1</f>
        <v>#REF!</v>
      </c>
      <c r="B213" s="18" t="s">
        <v>37</v>
      </c>
      <c r="C213" s="32" t="s">
        <v>121</v>
      </c>
      <c r="D213" s="18" t="s">
        <v>34</v>
      </c>
      <c r="E213" s="18" t="s">
        <v>38</v>
      </c>
      <c r="F213" s="18">
        <v>10</v>
      </c>
      <c r="G213" s="18">
        <v>4205</v>
      </c>
      <c r="H213" s="18">
        <v>1515</v>
      </c>
      <c r="I213" s="18" t="s">
        <v>36</v>
      </c>
      <c r="J213" s="19">
        <v>1</v>
      </c>
      <c r="K213" s="18"/>
      <c r="L213">
        <f t="shared" si="5"/>
        <v>42050</v>
      </c>
    </row>
    <row r="214" spans="1:12" ht="77.25" customHeight="1" x14ac:dyDescent="0.2">
      <c r="A214" s="19" t="e">
        <f>A213+1</f>
        <v>#REF!</v>
      </c>
      <c r="B214" s="18" t="s">
        <v>39</v>
      </c>
      <c r="C214" s="32" t="s">
        <v>122</v>
      </c>
      <c r="D214" s="18" t="s">
        <v>40</v>
      </c>
      <c r="E214" s="18" t="s">
        <v>41</v>
      </c>
      <c r="F214" s="18">
        <v>7</v>
      </c>
      <c r="G214" s="18">
        <v>3196</v>
      </c>
      <c r="H214" s="18">
        <v>1011</v>
      </c>
      <c r="I214" s="18" t="s">
        <v>42</v>
      </c>
      <c r="J214" s="19">
        <v>1</v>
      </c>
      <c r="K214" s="18"/>
      <c r="L214">
        <f t="shared" si="5"/>
        <v>22372</v>
      </c>
    </row>
    <row r="215" spans="1:12" ht="15.75" x14ac:dyDescent="0.2">
      <c r="A215" s="19"/>
      <c r="B215" s="21" t="s">
        <v>43</v>
      </c>
      <c r="C215" s="33"/>
      <c r="D215" s="17"/>
      <c r="E215" s="17"/>
      <c r="F215" s="17">
        <f>SUM(F210:F214)</f>
        <v>24</v>
      </c>
      <c r="G215" s="22">
        <f>SUM(L210:L214)</f>
        <v>98055</v>
      </c>
      <c r="H215" s="18"/>
      <c r="I215" s="18"/>
      <c r="J215" s="19"/>
      <c r="K215" s="18"/>
    </row>
    <row r="216" spans="1:12" ht="15.75" x14ac:dyDescent="0.2">
      <c r="A216" s="142" t="s">
        <v>99</v>
      </c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</row>
    <row r="217" spans="1:12" ht="78.75" x14ac:dyDescent="0.2">
      <c r="A217" s="19" t="e">
        <f>A214+1</f>
        <v>#REF!</v>
      </c>
      <c r="B217" s="18" t="s">
        <v>30</v>
      </c>
      <c r="C217" s="32" t="s">
        <v>120</v>
      </c>
      <c r="D217" s="18" t="s">
        <v>22</v>
      </c>
      <c r="E217" s="18" t="s">
        <v>23</v>
      </c>
      <c r="F217" s="18">
        <v>1</v>
      </c>
      <c r="G217" s="18">
        <v>5381</v>
      </c>
      <c r="H217" s="19">
        <v>1934</v>
      </c>
      <c r="I217" s="18" t="s">
        <v>24</v>
      </c>
      <c r="J217" s="19">
        <v>1</v>
      </c>
      <c r="K217" s="18"/>
      <c r="L217">
        <f t="shared" si="5"/>
        <v>5381</v>
      </c>
    </row>
    <row r="218" spans="1:12" ht="78.75" x14ac:dyDescent="0.2">
      <c r="A218" s="19" t="e">
        <f>A217+1</f>
        <v>#REF!</v>
      </c>
      <c r="B218" s="18" t="s">
        <v>31</v>
      </c>
      <c r="C218" s="32" t="s">
        <v>120</v>
      </c>
      <c r="D218" s="18" t="s">
        <v>22</v>
      </c>
      <c r="E218" s="18" t="s">
        <v>32</v>
      </c>
      <c r="F218" s="18">
        <v>1</v>
      </c>
      <c r="G218" s="18">
        <v>5044</v>
      </c>
      <c r="H218" s="19">
        <v>1934</v>
      </c>
      <c r="I218" s="18" t="s">
        <v>24</v>
      </c>
      <c r="J218" s="19">
        <v>1</v>
      </c>
      <c r="K218" s="18"/>
      <c r="L218">
        <f t="shared" si="5"/>
        <v>5044</v>
      </c>
    </row>
    <row r="219" spans="1:12" ht="78.75" x14ac:dyDescent="0.2">
      <c r="A219" s="19" t="e">
        <f>A218+1</f>
        <v>#REF!</v>
      </c>
      <c r="B219" s="18" t="s">
        <v>33</v>
      </c>
      <c r="C219" s="32" t="s">
        <v>121</v>
      </c>
      <c r="D219" s="18" t="s">
        <v>34</v>
      </c>
      <c r="E219" s="18" t="s">
        <v>35</v>
      </c>
      <c r="F219" s="18">
        <v>2</v>
      </c>
      <c r="G219" s="18">
        <v>4541</v>
      </c>
      <c r="H219" s="18">
        <v>1515</v>
      </c>
      <c r="I219" s="18" t="s">
        <v>36</v>
      </c>
      <c r="J219" s="19">
        <v>1</v>
      </c>
      <c r="K219" s="18"/>
      <c r="L219">
        <f t="shared" si="5"/>
        <v>9082</v>
      </c>
    </row>
    <row r="220" spans="1:12" ht="78.75" x14ac:dyDescent="0.2">
      <c r="A220" s="19" t="e">
        <f>A219+1</f>
        <v>#REF!</v>
      </c>
      <c r="B220" s="18" t="s">
        <v>37</v>
      </c>
      <c r="C220" s="32" t="s">
        <v>121</v>
      </c>
      <c r="D220" s="18" t="s">
        <v>34</v>
      </c>
      <c r="E220" s="18" t="s">
        <v>38</v>
      </c>
      <c r="F220" s="18">
        <v>5</v>
      </c>
      <c r="G220" s="18">
        <v>4205</v>
      </c>
      <c r="H220" s="18">
        <v>1515</v>
      </c>
      <c r="I220" s="18" t="s">
        <v>36</v>
      </c>
      <c r="J220" s="19">
        <v>1</v>
      </c>
      <c r="K220" s="18"/>
      <c r="L220">
        <f t="shared" si="5"/>
        <v>21025</v>
      </c>
    </row>
    <row r="221" spans="1:12" ht="78.75" x14ac:dyDescent="0.2">
      <c r="A221" s="19" t="e">
        <f>A220+1</f>
        <v>#REF!</v>
      </c>
      <c r="B221" s="18" t="s">
        <v>39</v>
      </c>
      <c r="C221" s="32" t="s">
        <v>122</v>
      </c>
      <c r="D221" s="18" t="s">
        <v>40</v>
      </c>
      <c r="E221" s="18" t="s">
        <v>41</v>
      </c>
      <c r="F221" s="18">
        <v>1</v>
      </c>
      <c r="G221" s="18">
        <v>3196</v>
      </c>
      <c r="H221" s="18">
        <v>1011</v>
      </c>
      <c r="I221" s="18" t="s">
        <v>42</v>
      </c>
      <c r="J221" s="19">
        <v>1</v>
      </c>
      <c r="K221" s="18"/>
      <c r="L221">
        <f t="shared" si="5"/>
        <v>3196</v>
      </c>
    </row>
    <row r="222" spans="1:12" ht="15.75" x14ac:dyDescent="0.2">
      <c r="A222" s="19"/>
      <c r="B222" s="21" t="s">
        <v>43</v>
      </c>
      <c r="C222" s="33"/>
      <c r="D222" s="17"/>
      <c r="E222" s="17"/>
      <c r="F222" s="17">
        <f>SUM(F217:F221)</f>
        <v>10</v>
      </c>
      <c r="G222" s="22">
        <f>SUM(L217:L221)</f>
        <v>43728</v>
      </c>
      <c r="H222" s="18"/>
      <c r="I222" s="18"/>
      <c r="J222" s="19"/>
      <c r="K222" s="18"/>
    </row>
    <row r="223" spans="1:12" ht="15.75" x14ac:dyDescent="0.2">
      <c r="A223" s="142" t="s">
        <v>100</v>
      </c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</row>
    <row r="224" spans="1:12" ht="78.75" x14ac:dyDescent="0.2">
      <c r="A224" s="19" t="e">
        <f>A221+1</f>
        <v>#REF!</v>
      </c>
      <c r="B224" s="18" t="s">
        <v>30</v>
      </c>
      <c r="C224" s="32" t="s">
        <v>120</v>
      </c>
      <c r="D224" s="18" t="s">
        <v>22</v>
      </c>
      <c r="E224" s="18" t="s">
        <v>23</v>
      </c>
      <c r="F224" s="18">
        <v>1</v>
      </c>
      <c r="G224" s="18">
        <v>5381</v>
      </c>
      <c r="H224" s="19">
        <v>1934</v>
      </c>
      <c r="I224" s="18" t="s">
        <v>24</v>
      </c>
      <c r="J224" s="19">
        <v>1</v>
      </c>
      <c r="K224" s="18"/>
      <c r="L224">
        <f t="shared" si="5"/>
        <v>5381</v>
      </c>
    </row>
    <row r="225" spans="1:12" ht="78.75" x14ac:dyDescent="0.2">
      <c r="A225" s="19" t="e">
        <f>A224+1</f>
        <v>#REF!</v>
      </c>
      <c r="B225" s="18" t="s">
        <v>31</v>
      </c>
      <c r="C225" s="32" t="s">
        <v>120</v>
      </c>
      <c r="D225" s="18" t="s">
        <v>22</v>
      </c>
      <c r="E225" s="18" t="s">
        <v>32</v>
      </c>
      <c r="F225" s="18">
        <v>1</v>
      </c>
      <c r="G225" s="18">
        <v>5044</v>
      </c>
      <c r="H225" s="19">
        <v>1934</v>
      </c>
      <c r="I225" s="18" t="s">
        <v>24</v>
      </c>
      <c r="J225" s="19">
        <v>1</v>
      </c>
      <c r="K225" s="18"/>
      <c r="L225">
        <f t="shared" si="5"/>
        <v>5044</v>
      </c>
    </row>
    <row r="226" spans="1:12" ht="78.75" x14ac:dyDescent="0.2">
      <c r="A226" s="19" t="e">
        <f>A225+1</f>
        <v>#REF!</v>
      </c>
      <c r="B226" s="18" t="s">
        <v>37</v>
      </c>
      <c r="C226" s="32" t="s">
        <v>121</v>
      </c>
      <c r="D226" s="18" t="s">
        <v>34</v>
      </c>
      <c r="E226" s="18" t="s">
        <v>38</v>
      </c>
      <c r="F226" s="18">
        <v>2</v>
      </c>
      <c r="G226" s="18">
        <v>4205</v>
      </c>
      <c r="H226" s="18">
        <v>1515</v>
      </c>
      <c r="I226" s="18" t="s">
        <v>36</v>
      </c>
      <c r="J226" s="19">
        <v>1</v>
      </c>
      <c r="K226" s="18"/>
      <c r="L226">
        <f t="shared" si="5"/>
        <v>8410</v>
      </c>
    </row>
    <row r="227" spans="1:12" ht="78.75" x14ac:dyDescent="0.2">
      <c r="A227" s="19" t="e">
        <f>A226+1</f>
        <v>#REF!</v>
      </c>
      <c r="B227" s="18" t="s">
        <v>39</v>
      </c>
      <c r="C227" s="32" t="s">
        <v>122</v>
      </c>
      <c r="D227" s="18" t="s">
        <v>40</v>
      </c>
      <c r="E227" s="18" t="s">
        <v>41</v>
      </c>
      <c r="F227" s="18">
        <v>1</v>
      </c>
      <c r="G227" s="18">
        <v>3196</v>
      </c>
      <c r="H227" s="18">
        <v>1011</v>
      </c>
      <c r="I227" s="18" t="s">
        <v>42</v>
      </c>
      <c r="J227" s="19">
        <v>1</v>
      </c>
      <c r="K227" s="18"/>
      <c r="L227">
        <f t="shared" si="5"/>
        <v>3196</v>
      </c>
    </row>
    <row r="228" spans="1:12" ht="15.75" x14ac:dyDescent="0.25">
      <c r="A228" s="19"/>
      <c r="B228" s="21" t="s">
        <v>43</v>
      </c>
      <c r="C228" s="33"/>
      <c r="D228" s="17"/>
      <c r="E228" s="17"/>
      <c r="F228" s="17">
        <f>SUM(F224:F227)</f>
        <v>5</v>
      </c>
      <c r="G228" s="22">
        <f>SUM(L224:L227)</f>
        <v>22031</v>
      </c>
      <c r="H228" s="18"/>
      <c r="I228" s="18"/>
      <c r="J228" s="23"/>
      <c r="K228" s="18"/>
    </row>
    <row r="229" spans="1:12" ht="15.75" x14ac:dyDescent="0.2">
      <c r="A229" s="142" t="s">
        <v>101</v>
      </c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</row>
    <row r="230" spans="1:12" ht="78.75" x14ac:dyDescent="0.2">
      <c r="A230" s="19" t="e">
        <f>A227+1</f>
        <v>#REF!</v>
      </c>
      <c r="B230" s="18" t="s">
        <v>30</v>
      </c>
      <c r="C230" s="32" t="s">
        <v>120</v>
      </c>
      <c r="D230" s="18" t="s">
        <v>22</v>
      </c>
      <c r="E230" s="18" t="s">
        <v>23</v>
      </c>
      <c r="F230" s="18">
        <v>1</v>
      </c>
      <c r="G230" s="18">
        <v>5381</v>
      </c>
      <c r="H230" s="19">
        <v>1934</v>
      </c>
      <c r="I230" s="18" t="s">
        <v>24</v>
      </c>
      <c r="J230" s="19">
        <v>1</v>
      </c>
      <c r="K230" s="18"/>
      <c r="L230">
        <f t="shared" si="5"/>
        <v>5381</v>
      </c>
    </row>
    <row r="231" spans="1:12" ht="78.75" x14ac:dyDescent="0.2">
      <c r="A231" s="19" t="e">
        <f>A230+1</f>
        <v>#REF!</v>
      </c>
      <c r="B231" s="18" t="s">
        <v>31</v>
      </c>
      <c r="C231" s="32" t="s">
        <v>120</v>
      </c>
      <c r="D231" s="18" t="s">
        <v>22</v>
      </c>
      <c r="E231" s="18" t="s">
        <v>32</v>
      </c>
      <c r="F231" s="18">
        <v>1</v>
      </c>
      <c r="G231" s="18">
        <v>5044</v>
      </c>
      <c r="H231" s="19">
        <v>1934</v>
      </c>
      <c r="I231" s="18" t="s">
        <v>24</v>
      </c>
      <c r="J231" s="19">
        <v>1</v>
      </c>
      <c r="K231" s="18"/>
      <c r="L231">
        <f t="shared" si="5"/>
        <v>5044</v>
      </c>
    </row>
    <row r="232" spans="1:12" ht="78.75" x14ac:dyDescent="0.2">
      <c r="A232" s="19" t="e">
        <f>A231+1</f>
        <v>#REF!</v>
      </c>
      <c r="B232" s="18" t="s">
        <v>33</v>
      </c>
      <c r="C232" s="32" t="s">
        <v>121</v>
      </c>
      <c r="D232" s="18" t="s">
        <v>34</v>
      </c>
      <c r="E232" s="18" t="s">
        <v>35</v>
      </c>
      <c r="F232" s="18">
        <v>4</v>
      </c>
      <c r="G232" s="18">
        <v>4541</v>
      </c>
      <c r="H232" s="18">
        <v>1515</v>
      </c>
      <c r="I232" s="18" t="s">
        <v>36</v>
      </c>
      <c r="J232" s="19">
        <v>1</v>
      </c>
      <c r="K232" s="18"/>
      <c r="L232">
        <f t="shared" si="5"/>
        <v>18164</v>
      </c>
    </row>
    <row r="233" spans="1:12" ht="78.75" x14ac:dyDescent="0.2">
      <c r="A233" s="19" t="e">
        <f>A232+1</f>
        <v>#REF!</v>
      </c>
      <c r="B233" s="18" t="s">
        <v>37</v>
      </c>
      <c r="C233" s="32" t="s">
        <v>121</v>
      </c>
      <c r="D233" s="18" t="s">
        <v>34</v>
      </c>
      <c r="E233" s="18" t="s">
        <v>38</v>
      </c>
      <c r="F233" s="18">
        <v>2</v>
      </c>
      <c r="G233" s="18">
        <v>4205</v>
      </c>
      <c r="H233" s="18">
        <v>1515</v>
      </c>
      <c r="I233" s="18" t="s">
        <v>36</v>
      </c>
      <c r="J233" s="19">
        <v>1</v>
      </c>
      <c r="K233" s="18"/>
      <c r="L233">
        <f t="shared" si="5"/>
        <v>8410</v>
      </c>
    </row>
    <row r="234" spans="1:12" ht="78.75" x14ac:dyDescent="0.2">
      <c r="A234" s="19" t="e">
        <f>A233+1</f>
        <v>#REF!</v>
      </c>
      <c r="B234" s="18" t="s">
        <v>39</v>
      </c>
      <c r="C234" s="32" t="s">
        <v>122</v>
      </c>
      <c r="D234" s="18" t="s">
        <v>40</v>
      </c>
      <c r="E234" s="18" t="s">
        <v>41</v>
      </c>
      <c r="F234" s="18">
        <v>1</v>
      </c>
      <c r="G234" s="18">
        <v>3196</v>
      </c>
      <c r="H234" s="18">
        <v>1011</v>
      </c>
      <c r="I234" s="18" t="s">
        <v>42</v>
      </c>
      <c r="J234" s="19">
        <v>1</v>
      </c>
      <c r="K234" s="18"/>
      <c r="L234">
        <f t="shared" si="5"/>
        <v>3196</v>
      </c>
    </row>
    <row r="235" spans="1:12" ht="15.75" x14ac:dyDescent="0.2">
      <c r="A235" s="19"/>
      <c r="B235" s="21" t="s">
        <v>43</v>
      </c>
      <c r="C235" s="33"/>
      <c r="D235" s="17"/>
      <c r="E235" s="17"/>
      <c r="F235" s="17">
        <f>SUM(F230:F234)</f>
        <v>9</v>
      </c>
      <c r="G235" s="22">
        <f>SUM(L230:L234)</f>
        <v>40195</v>
      </c>
      <c r="H235" s="18"/>
      <c r="I235" s="18"/>
      <c r="J235" s="19"/>
      <c r="K235" s="18"/>
    </row>
    <row r="236" spans="1:12" ht="15.75" x14ac:dyDescent="0.2">
      <c r="A236" s="142" t="s">
        <v>102</v>
      </c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</row>
    <row r="237" spans="1:12" ht="76.5" customHeight="1" x14ac:dyDescent="0.2">
      <c r="A237" s="19" t="e">
        <f>A234+1</f>
        <v>#REF!</v>
      </c>
      <c r="B237" s="18" t="s">
        <v>30</v>
      </c>
      <c r="C237" s="32" t="s">
        <v>120</v>
      </c>
      <c r="D237" s="18" t="s">
        <v>22</v>
      </c>
      <c r="E237" s="18" t="s">
        <v>23</v>
      </c>
      <c r="F237" s="18">
        <v>1</v>
      </c>
      <c r="G237" s="18">
        <v>5381</v>
      </c>
      <c r="H237" s="19">
        <v>1934</v>
      </c>
      <c r="I237" s="18" t="s">
        <v>24</v>
      </c>
      <c r="J237" s="19">
        <v>1</v>
      </c>
      <c r="K237" s="18"/>
      <c r="L237">
        <f t="shared" si="5"/>
        <v>5381</v>
      </c>
    </row>
    <row r="238" spans="1:12" ht="76.5" customHeight="1" x14ac:dyDescent="0.2">
      <c r="A238" s="19" t="e">
        <f>A237+1</f>
        <v>#REF!</v>
      </c>
      <c r="B238" s="18" t="s">
        <v>31</v>
      </c>
      <c r="C238" s="32" t="s">
        <v>120</v>
      </c>
      <c r="D238" s="18" t="s">
        <v>22</v>
      </c>
      <c r="E238" s="18" t="s">
        <v>32</v>
      </c>
      <c r="F238" s="18">
        <v>1</v>
      </c>
      <c r="G238" s="18">
        <v>5044</v>
      </c>
      <c r="H238" s="19">
        <v>1934</v>
      </c>
      <c r="I238" s="18" t="s">
        <v>24</v>
      </c>
      <c r="J238" s="19">
        <v>1</v>
      </c>
      <c r="K238" s="18"/>
      <c r="L238">
        <f t="shared" si="5"/>
        <v>5044</v>
      </c>
    </row>
    <row r="239" spans="1:12" ht="76.5" customHeight="1" x14ac:dyDescent="0.2">
      <c r="A239" s="19" t="e">
        <f>A238+1</f>
        <v>#REF!</v>
      </c>
      <c r="B239" s="18" t="s">
        <v>33</v>
      </c>
      <c r="C239" s="32" t="s">
        <v>121</v>
      </c>
      <c r="D239" s="18" t="s">
        <v>34</v>
      </c>
      <c r="E239" s="18" t="s">
        <v>35</v>
      </c>
      <c r="F239" s="18">
        <v>1</v>
      </c>
      <c r="G239" s="18">
        <v>4541</v>
      </c>
      <c r="H239" s="18">
        <v>1515</v>
      </c>
      <c r="I239" s="18" t="s">
        <v>36</v>
      </c>
      <c r="J239" s="19">
        <v>1</v>
      </c>
      <c r="K239" s="18"/>
      <c r="L239">
        <f t="shared" si="5"/>
        <v>4541</v>
      </c>
    </row>
    <row r="240" spans="1:12" ht="76.5" customHeight="1" x14ac:dyDescent="0.2">
      <c r="A240" s="19" t="e">
        <f>A239+1</f>
        <v>#REF!</v>
      </c>
      <c r="B240" s="18" t="s">
        <v>37</v>
      </c>
      <c r="C240" s="32" t="s">
        <v>121</v>
      </c>
      <c r="D240" s="18" t="s">
        <v>34</v>
      </c>
      <c r="E240" s="18" t="s">
        <v>38</v>
      </c>
      <c r="F240" s="18">
        <v>2</v>
      </c>
      <c r="G240" s="18">
        <v>4205</v>
      </c>
      <c r="H240" s="18">
        <v>1515</v>
      </c>
      <c r="I240" s="18" t="s">
        <v>36</v>
      </c>
      <c r="J240" s="19">
        <v>1</v>
      </c>
      <c r="K240" s="18"/>
      <c r="L240">
        <f t="shared" si="5"/>
        <v>8410</v>
      </c>
    </row>
    <row r="241" spans="1:12" ht="76.5" customHeight="1" x14ac:dyDescent="0.2">
      <c r="A241" s="19" t="e">
        <f>A240+1</f>
        <v>#REF!</v>
      </c>
      <c r="B241" s="18" t="s">
        <v>39</v>
      </c>
      <c r="C241" s="32" t="s">
        <v>122</v>
      </c>
      <c r="D241" s="18" t="s">
        <v>40</v>
      </c>
      <c r="E241" s="18" t="s">
        <v>41</v>
      </c>
      <c r="F241" s="18">
        <v>2</v>
      </c>
      <c r="G241" s="18">
        <v>3196</v>
      </c>
      <c r="H241" s="18">
        <v>1011</v>
      </c>
      <c r="I241" s="18" t="s">
        <v>42</v>
      </c>
      <c r="J241" s="19">
        <v>1</v>
      </c>
      <c r="K241" s="18"/>
      <c r="L241">
        <f t="shared" si="5"/>
        <v>6392</v>
      </c>
    </row>
    <row r="242" spans="1:12" ht="15.75" x14ac:dyDescent="0.2">
      <c r="A242" s="19"/>
      <c r="B242" s="21" t="s">
        <v>43</v>
      </c>
      <c r="C242" s="33"/>
      <c r="D242" s="17"/>
      <c r="E242" s="17"/>
      <c r="F242" s="17">
        <f>SUM(F237:F241)</f>
        <v>7</v>
      </c>
      <c r="G242" s="22">
        <f>SUM(L237:L241)</f>
        <v>29768</v>
      </c>
      <c r="H242" s="18"/>
      <c r="I242" s="18"/>
      <c r="J242" s="19"/>
      <c r="K242" s="18"/>
    </row>
    <row r="243" spans="1:12" ht="15.75" x14ac:dyDescent="0.2">
      <c r="A243" s="142" t="s">
        <v>103</v>
      </c>
      <c r="B243" s="142"/>
      <c r="C243" s="142"/>
      <c r="D243" s="142"/>
      <c r="E243" s="142"/>
      <c r="F243" s="142"/>
      <c r="G243" s="142"/>
      <c r="H243" s="142"/>
      <c r="I243" s="142"/>
      <c r="J243" s="142"/>
      <c r="K243" s="142"/>
    </row>
    <row r="244" spans="1:12" ht="76.5" customHeight="1" x14ac:dyDescent="0.2">
      <c r="A244" s="19" t="e">
        <f>A241+1</f>
        <v>#REF!</v>
      </c>
      <c r="B244" s="18" t="s">
        <v>30</v>
      </c>
      <c r="C244" s="32" t="s">
        <v>120</v>
      </c>
      <c r="D244" s="18" t="s">
        <v>22</v>
      </c>
      <c r="E244" s="18" t="s">
        <v>23</v>
      </c>
      <c r="F244" s="18">
        <v>1</v>
      </c>
      <c r="G244" s="18">
        <v>5381</v>
      </c>
      <c r="H244" s="19">
        <v>1934</v>
      </c>
      <c r="I244" s="18" t="s">
        <v>24</v>
      </c>
      <c r="J244" s="19">
        <v>1</v>
      </c>
      <c r="K244" s="18"/>
      <c r="L244">
        <f t="shared" si="5"/>
        <v>5381</v>
      </c>
    </row>
    <row r="245" spans="1:12" ht="76.5" customHeight="1" x14ac:dyDescent="0.2">
      <c r="A245" s="19" t="e">
        <f>A244+1</f>
        <v>#REF!</v>
      </c>
      <c r="B245" s="18" t="s">
        <v>31</v>
      </c>
      <c r="C245" s="32" t="s">
        <v>120</v>
      </c>
      <c r="D245" s="18" t="s">
        <v>22</v>
      </c>
      <c r="E245" s="18" t="s">
        <v>32</v>
      </c>
      <c r="F245" s="18">
        <v>1</v>
      </c>
      <c r="G245" s="18">
        <v>5044</v>
      </c>
      <c r="H245" s="19">
        <v>1934</v>
      </c>
      <c r="I245" s="18" t="s">
        <v>24</v>
      </c>
      <c r="J245" s="19">
        <v>1</v>
      </c>
      <c r="K245" s="18"/>
      <c r="L245">
        <f t="shared" si="5"/>
        <v>5044</v>
      </c>
    </row>
    <row r="246" spans="1:12" ht="76.5" customHeight="1" x14ac:dyDescent="0.2">
      <c r="A246" s="19" t="e">
        <f>A245+1</f>
        <v>#REF!</v>
      </c>
      <c r="B246" s="18" t="s">
        <v>33</v>
      </c>
      <c r="C246" s="32" t="s">
        <v>121</v>
      </c>
      <c r="D246" s="18" t="s">
        <v>34</v>
      </c>
      <c r="E246" s="18" t="s">
        <v>35</v>
      </c>
      <c r="F246" s="18">
        <v>1</v>
      </c>
      <c r="G246" s="18">
        <v>4541</v>
      </c>
      <c r="H246" s="18">
        <v>1515</v>
      </c>
      <c r="I246" s="18" t="s">
        <v>36</v>
      </c>
      <c r="J246" s="19">
        <v>1</v>
      </c>
      <c r="K246" s="18"/>
      <c r="L246">
        <f t="shared" si="5"/>
        <v>4541</v>
      </c>
    </row>
    <row r="247" spans="1:12" ht="76.5" customHeight="1" x14ac:dyDescent="0.2">
      <c r="A247" s="19" t="e">
        <f>A246+1</f>
        <v>#REF!</v>
      </c>
      <c r="B247" s="18" t="s">
        <v>37</v>
      </c>
      <c r="C247" s="32" t="s">
        <v>121</v>
      </c>
      <c r="D247" s="18" t="s">
        <v>34</v>
      </c>
      <c r="E247" s="18" t="s">
        <v>38</v>
      </c>
      <c r="F247" s="18">
        <v>2</v>
      </c>
      <c r="G247" s="18">
        <v>4205</v>
      </c>
      <c r="H247" s="18">
        <v>1515</v>
      </c>
      <c r="I247" s="18" t="s">
        <v>36</v>
      </c>
      <c r="J247" s="19">
        <v>1</v>
      </c>
      <c r="K247" s="18"/>
      <c r="L247">
        <f t="shared" si="5"/>
        <v>8410</v>
      </c>
    </row>
    <row r="248" spans="1:12" ht="76.5" customHeight="1" x14ac:dyDescent="0.2">
      <c r="A248" s="19" t="e">
        <f>A247+1</f>
        <v>#REF!</v>
      </c>
      <c r="B248" s="18" t="s">
        <v>39</v>
      </c>
      <c r="C248" s="32" t="s">
        <v>122</v>
      </c>
      <c r="D248" s="18" t="s">
        <v>40</v>
      </c>
      <c r="E248" s="18" t="s">
        <v>41</v>
      </c>
      <c r="F248" s="18">
        <v>2</v>
      </c>
      <c r="G248" s="18">
        <v>3196</v>
      </c>
      <c r="H248" s="18">
        <v>1011</v>
      </c>
      <c r="I248" s="18" t="s">
        <v>42</v>
      </c>
      <c r="J248" s="19">
        <v>1</v>
      </c>
      <c r="K248" s="18"/>
      <c r="L248">
        <f t="shared" si="5"/>
        <v>6392</v>
      </c>
    </row>
    <row r="249" spans="1:12" ht="15.75" x14ac:dyDescent="0.2">
      <c r="A249" s="19"/>
      <c r="B249" s="21" t="s">
        <v>43</v>
      </c>
      <c r="C249" s="33"/>
      <c r="D249" s="17"/>
      <c r="E249" s="17"/>
      <c r="F249" s="17">
        <f>SUM(F244:F248)</f>
        <v>7</v>
      </c>
      <c r="G249" s="22">
        <f>SUM(L244:L248)</f>
        <v>29768</v>
      </c>
      <c r="H249" s="18"/>
      <c r="I249" s="18"/>
      <c r="J249" s="19"/>
      <c r="K249" s="18"/>
    </row>
    <row r="250" spans="1:12" ht="15.75" x14ac:dyDescent="0.2">
      <c r="A250" s="142" t="s">
        <v>105</v>
      </c>
      <c r="B250" s="142"/>
      <c r="C250" s="142"/>
      <c r="D250" s="142"/>
      <c r="E250" s="142"/>
      <c r="F250" s="142"/>
      <c r="G250" s="142"/>
      <c r="H250" s="142"/>
      <c r="I250" s="142"/>
      <c r="J250" s="142"/>
      <c r="K250" s="142"/>
    </row>
    <row r="251" spans="1:12" ht="77.25" customHeight="1" x14ac:dyDescent="0.2">
      <c r="A251" s="19" t="e">
        <f>A248+1</f>
        <v>#REF!</v>
      </c>
      <c r="B251" s="18" t="s">
        <v>30</v>
      </c>
      <c r="C251" s="32" t="s">
        <v>120</v>
      </c>
      <c r="D251" s="18" t="s">
        <v>22</v>
      </c>
      <c r="E251" s="18" t="s">
        <v>23</v>
      </c>
      <c r="F251" s="18">
        <v>1</v>
      </c>
      <c r="G251" s="18">
        <v>5381</v>
      </c>
      <c r="H251" s="19">
        <v>1934</v>
      </c>
      <c r="I251" s="18" t="s">
        <v>24</v>
      </c>
      <c r="J251" s="19">
        <v>1</v>
      </c>
      <c r="K251" s="18">
        <v>10</v>
      </c>
      <c r="L251">
        <f t="shared" si="5"/>
        <v>5381</v>
      </c>
    </row>
    <row r="252" spans="1:12" ht="77.25" customHeight="1" x14ac:dyDescent="0.2">
      <c r="A252" s="19" t="e">
        <f>A251+1</f>
        <v>#REF!</v>
      </c>
      <c r="B252" s="18" t="s">
        <v>31</v>
      </c>
      <c r="C252" s="32" t="s">
        <v>120</v>
      </c>
      <c r="D252" s="18" t="s">
        <v>22</v>
      </c>
      <c r="E252" s="18" t="s">
        <v>32</v>
      </c>
      <c r="F252" s="18">
        <v>1</v>
      </c>
      <c r="G252" s="18">
        <v>5044</v>
      </c>
      <c r="H252" s="19">
        <v>1934</v>
      </c>
      <c r="I252" s="18" t="s">
        <v>24</v>
      </c>
      <c r="J252" s="19">
        <v>1</v>
      </c>
      <c r="K252" s="18">
        <v>10</v>
      </c>
      <c r="L252">
        <f t="shared" si="5"/>
        <v>5044</v>
      </c>
    </row>
    <row r="253" spans="1:12" ht="77.25" customHeight="1" x14ac:dyDescent="0.2">
      <c r="A253" s="19" t="e">
        <f>A252+1</f>
        <v>#REF!</v>
      </c>
      <c r="B253" s="18" t="s">
        <v>33</v>
      </c>
      <c r="C253" s="32" t="s">
        <v>121</v>
      </c>
      <c r="D253" s="18" t="s">
        <v>34</v>
      </c>
      <c r="E253" s="18" t="s">
        <v>35</v>
      </c>
      <c r="F253" s="18">
        <v>1</v>
      </c>
      <c r="G253" s="18">
        <v>4541</v>
      </c>
      <c r="H253" s="18">
        <v>1515</v>
      </c>
      <c r="I253" s="18" t="s">
        <v>36</v>
      </c>
      <c r="J253" s="19">
        <v>1</v>
      </c>
      <c r="K253" s="18">
        <v>10</v>
      </c>
      <c r="L253">
        <f t="shared" si="5"/>
        <v>4541</v>
      </c>
    </row>
    <row r="254" spans="1:12" ht="77.25" customHeight="1" x14ac:dyDescent="0.2">
      <c r="A254" s="19" t="e">
        <f>A253+1</f>
        <v>#REF!</v>
      </c>
      <c r="B254" s="18" t="s">
        <v>37</v>
      </c>
      <c r="C254" s="32" t="s">
        <v>121</v>
      </c>
      <c r="D254" s="18" t="s">
        <v>34</v>
      </c>
      <c r="E254" s="18" t="s">
        <v>38</v>
      </c>
      <c r="F254" s="18">
        <v>1</v>
      </c>
      <c r="G254" s="18">
        <v>4205</v>
      </c>
      <c r="H254" s="18">
        <v>1515</v>
      </c>
      <c r="I254" s="18" t="s">
        <v>36</v>
      </c>
      <c r="J254" s="19">
        <v>1</v>
      </c>
      <c r="K254" s="18">
        <v>10</v>
      </c>
      <c r="L254">
        <f t="shared" si="5"/>
        <v>4205</v>
      </c>
    </row>
    <row r="255" spans="1:12" ht="78.75" x14ac:dyDescent="0.2">
      <c r="A255" s="19" t="e">
        <f>A254+1</f>
        <v>#REF!</v>
      </c>
      <c r="B255" s="18" t="s">
        <v>58</v>
      </c>
      <c r="C255" s="32" t="s">
        <v>121</v>
      </c>
      <c r="D255" s="18" t="s">
        <v>56</v>
      </c>
      <c r="E255" s="18" t="s">
        <v>59</v>
      </c>
      <c r="F255" s="18">
        <v>1</v>
      </c>
      <c r="G255" s="18">
        <v>3700</v>
      </c>
      <c r="H255" s="18">
        <v>1515</v>
      </c>
      <c r="I255" s="18" t="s">
        <v>36</v>
      </c>
      <c r="J255" s="19">
        <v>1</v>
      </c>
      <c r="K255" s="18">
        <v>10</v>
      </c>
      <c r="L255">
        <f t="shared" si="5"/>
        <v>3700</v>
      </c>
    </row>
    <row r="256" spans="1:12" ht="15.75" x14ac:dyDescent="0.25">
      <c r="A256" s="19"/>
      <c r="B256" s="21" t="s">
        <v>43</v>
      </c>
      <c r="C256" s="33"/>
      <c r="D256" s="17"/>
      <c r="E256" s="17"/>
      <c r="F256" s="17">
        <f>SUM(F251:F255)</f>
        <v>5</v>
      </c>
      <c r="G256" s="22">
        <f>SUM(L251:L255)</f>
        <v>22871</v>
      </c>
      <c r="H256" s="18"/>
      <c r="I256" s="18"/>
      <c r="J256" s="23"/>
      <c r="K256" s="18"/>
    </row>
    <row r="257" spans="1:12" ht="15.75" x14ac:dyDescent="0.2">
      <c r="A257" s="142" t="s">
        <v>106</v>
      </c>
      <c r="B257" s="142"/>
      <c r="C257" s="142"/>
      <c r="D257" s="142"/>
      <c r="E257" s="142"/>
      <c r="F257" s="142"/>
      <c r="G257" s="142"/>
      <c r="H257" s="142"/>
      <c r="I257" s="142"/>
      <c r="J257" s="142"/>
      <c r="K257" s="142"/>
    </row>
    <row r="258" spans="1:12" ht="76.5" customHeight="1" x14ac:dyDescent="0.2">
      <c r="A258" s="19" t="e">
        <f>A255+1</f>
        <v>#REF!</v>
      </c>
      <c r="B258" s="18" t="s">
        <v>30</v>
      </c>
      <c r="C258" s="32" t="s">
        <v>120</v>
      </c>
      <c r="D258" s="18" t="s">
        <v>22</v>
      </c>
      <c r="E258" s="18" t="s">
        <v>23</v>
      </c>
      <c r="F258" s="18">
        <v>1</v>
      </c>
      <c r="G258" s="18">
        <v>5381</v>
      </c>
      <c r="H258" s="19">
        <v>1934</v>
      </c>
      <c r="I258" s="18" t="s">
        <v>24</v>
      </c>
      <c r="J258" s="19">
        <v>1</v>
      </c>
      <c r="K258" s="18"/>
      <c r="L258">
        <f t="shared" si="5"/>
        <v>5381</v>
      </c>
    </row>
    <row r="259" spans="1:12" ht="76.5" customHeight="1" x14ac:dyDescent="0.2">
      <c r="A259" s="19" t="e">
        <f>A258+1</f>
        <v>#REF!</v>
      </c>
      <c r="B259" s="18" t="s">
        <v>31</v>
      </c>
      <c r="C259" s="32" t="s">
        <v>120</v>
      </c>
      <c r="D259" s="18" t="s">
        <v>22</v>
      </c>
      <c r="E259" s="18" t="s">
        <v>32</v>
      </c>
      <c r="F259" s="18">
        <v>1</v>
      </c>
      <c r="G259" s="18">
        <v>5044</v>
      </c>
      <c r="H259" s="19">
        <v>1934</v>
      </c>
      <c r="I259" s="18" t="s">
        <v>24</v>
      </c>
      <c r="J259" s="19">
        <v>1</v>
      </c>
      <c r="K259" s="18"/>
      <c r="L259">
        <f t="shared" si="5"/>
        <v>5044</v>
      </c>
    </row>
    <row r="260" spans="1:12" ht="76.5" customHeight="1" x14ac:dyDescent="0.2">
      <c r="A260" s="19" t="e">
        <f>A259+1</f>
        <v>#REF!</v>
      </c>
      <c r="B260" s="18" t="s">
        <v>33</v>
      </c>
      <c r="C260" s="32" t="s">
        <v>121</v>
      </c>
      <c r="D260" s="18" t="s">
        <v>34</v>
      </c>
      <c r="E260" s="18" t="s">
        <v>35</v>
      </c>
      <c r="F260" s="18">
        <v>1</v>
      </c>
      <c r="G260" s="18">
        <v>4541</v>
      </c>
      <c r="H260" s="18">
        <v>1515</v>
      </c>
      <c r="I260" s="18" t="s">
        <v>36</v>
      </c>
      <c r="J260" s="19">
        <v>1</v>
      </c>
      <c r="K260" s="18"/>
      <c r="L260">
        <f>F260*G260</f>
        <v>4541</v>
      </c>
    </row>
    <row r="261" spans="1:12" ht="76.5" customHeight="1" x14ac:dyDescent="0.2">
      <c r="A261" s="19" t="e">
        <f>A260+1</f>
        <v>#REF!</v>
      </c>
      <c r="B261" s="18" t="s">
        <v>37</v>
      </c>
      <c r="C261" s="32" t="s">
        <v>121</v>
      </c>
      <c r="D261" s="18" t="s">
        <v>34</v>
      </c>
      <c r="E261" s="18" t="s">
        <v>38</v>
      </c>
      <c r="F261" s="18">
        <v>1</v>
      </c>
      <c r="G261" s="18">
        <v>4205</v>
      </c>
      <c r="H261" s="18">
        <v>1515</v>
      </c>
      <c r="I261" s="18" t="s">
        <v>36</v>
      </c>
      <c r="J261" s="19">
        <v>1</v>
      </c>
      <c r="K261" s="18"/>
      <c r="L261">
        <f>F261*G261</f>
        <v>4205</v>
      </c>
    </row>
    <row r="262" spans="1:12" ht="76.5" customHeight="1" x14ac:dyDescent="0.2">
      <c r="A262" s="19" t="e">
        <f>A261+1</f>
        <v>#REF!</v>
      </c>
      <c r="B262" s="18" t="s">
        <v>39</v>
      </c>
      <c r="C262" s="32" t="s">
        <v>122</v>
      </c>
      <c r="D262" s="18" t="s">
        <v>40</v>
      </c>
      <c r="E262" s="18" t="s">
        <v>41</v>
      </c>
      <c r="F262" s="18">
        <v>3</v>
      </c>
      <c r="G262" s="18">
        <v>3196</v>
      </c>
      <c r="H262" s="18">
        <v>1011</v>
      </c>
      <c r="I262" s="18" t="s">
        <v>42</v>
      </c>
      <c r="J262" s="19">
        <v>1</v>
      </c>
      <c r="K262" s="18"/>
      <c r="L262">
        <f>F262*G262</f>
        <v>9588</v>
      </c>
    </row>
    <row r="263" spans="1:12" ht="15.75" x14ac:dyDescent="0.2">
      <c r="A263" s="19"/>
      <c r="B263" s="21" t="s">
        <v>43</v>
      </c>
      <c r="C263" s="33"/>
      <c r="D263" s="17"/>
      <c r="E263" s="17"/>
      <c r="F263" s="17">
        <f>SUM(F258:F262)</f>
        <v>7</v>
      </c>
      <c r="G263" s="22">
        <f>SUM(L258:L262)</f>
        <v>28759</v>
      </c>
      <c r="H263" s="18"/>
      <c r="I263" s="18"/>
      <c r="J263" s="19"/>
      <c r="K263" s="18"/>
    </row>
    <row r="264" spans="1:12" ht="15.75" x14ac:dyDescent="0.2">
      <c r="A264" s="142" t="s">
        <v>108</v>
      </c>
      <c r="B264" s="142"/>
      <c r="C264" s="142"/>
      <c r="D264" s="142"/>
      <c r="E264" s="142"/>
      <c r="F264" s="142"/>
      <c r="G264" s="142"/>
      <c r="H264" s="142"/>
      <c r="I264" s="142"/>
      <c r="J264" s="142"/>
      <c r="K264" s="142"/>
    </row>
    <row r="265" spans="1:12" ht="78.75" x14ac:dyDescent="0.2">
      <c r="A265" s="19" t="e">
        <f>A262+1</f>
        <v>#REF!</v>
      </c>
      <c r="B265" s="18" t="s">
        <v>30</v>
      </c>
      <c r="C265" s="32" t="s">
        <v>120</v>
      </c>
      <c r="D265" s="18" t="s">
        <v>22</v>
      </c>
      <c r="E265" s="18" t="s">
        <v>23</v>
      </c>
      <c r="F265" s="18">
        <v>1</v>
      </c>
      <c r="G265" s="18">
        <v>5381</v>
      </c>
      <c r="H265" s="19">
        <v>1934</v>
      </c>
      <c r="I265" s="18" t="s">
        <v>24</v>
      </c>
      <c r="J265" s="19">
        <v>1</v>
      </c>
      <c r="K265" s="18"/>
      <c r="L265">
        <f>F265*G265</f>
        <v>5381</v>
      </c>
    </row>
    <row r="266" spans="1:12" ht="78.75" x14ac:dyDescent="0.2">
      <c r="A266" s="19" t="e">
        <f>A265+1</f>
        <v>#REF!</v>
      </c>
      <c r="B266" s="18" t="s">
        <v>31</v>
      </c>
      <c r="C266" s="32" t="s">
        <v>120</v>
      </c>
      <c r="D266" s="18" t="s">
        <v>22</v>
      </c>
      <c r="E266" s="18" t="s">
        <v>32</v>
      </c>
      <c r="F266" s="18">
        <v>1</v>
      </c>
      <c r="G266" s="18">
        <v>5044</v>
      </c>
      <c r="H266" s="19">
        <v>1934</v>
      </c>
      <c r="I266" s="18" t="s">
        <v>24</v>
      </c>
      <c r="J266" s="19">
        <v>1</v>
      </c>
      <c r="K266" s="18"/>
      <c r="L266">
        <f>F266*G266</f>
        <v>5044</v>
      </c>
    </row>
    <row r="267" spans="1:12" ht="78.75" x14ac:dyDescent="0.2">
      <c r="A267" s="19" t="e">
        <f>A266+1</f>
        <v>#REF!</v>
      </c>
      <c r="B267" s="18" t="s">
        <v>33</v>
      </c>
      <c r="C267" s="32" t="s">
        <v>121</v>
      </c>
      <c r="D267" s="18" t="s">
        <v>34</v>
      </c>
      <c r="E267" s="18" t="s">
        <v>35</v>
      </c>
      <c r="F267" s="18">
        <v>3</v>
      </c>
      <c r="G267" s="18">
        <v>4541</v>
      </c>
      <c r="H267" s="18">
        <v>1515</v>
      </c>
      <c r="I267" s="18" t="s">
        <v>36</v>
      </c>
      <c r="J267" s="19">
        <v>1</v>
      </c>
      <c r="K267" s="18"/>
      <c r="L267">
        <f>F267*G267</f>
        <v>13623</v>
      </c>
    </row>
    <row r="268" spans="1:12" ht="78.75" x14ac:dyDescent="0.2">
      <c r="A268" s="19" t="e">
        <f>A267+1</f>
        <v>#REF!</v>
      </c>
      <c r="B268" s="18" t="s">
        <v>37</v>
      </c>
      <c r="C268" s="32" t="s">
        <v>121</v>
      </c>
      <c r="D268" s="18" t="s">
        <v>34</v>
      </c>
      <c r="E268" s="18" t="s">
        <v>38</v>
      </c>
      <c r="F268" s="18">
        <v>1</v>
      </c>
      <c r="G268" s="18">
        <v>4205</v>
      </c>
      <c r="H268" s="18">
        <v>1515</v>
      </c>
      <c r="I268" s="18" t="s">
        <v>36</v>
      </c>
      <c r="J268" s="19">
        <v>1</v>
      </c>
      <c r="K268" s="18"/>
      <c r="L268">
        <f>F268*G268</f>
        <v>4205</v>
      </c>
    </row>
    <row r="269" spans="1:12" ht="78.75" x14ac:dyDescent="0.2">
      <c r="A269" s="19" t="e">
        <f>A268+1</f>
        <v>#REF!</v>
      </c>
      <c r="B269" s="18" t="s">
        <v>39</v>
      </c>
      <c r="C269" s="32" t="s">
        <v>122</v>
      </c>
      <c r="D269" s="18" t="s">
        <v>40</v>
      </c>
      <c r="E269" s="18" t="s">
        <v>41</v>
      </c>
      <c r="F269" s="18">
        <v>3</v>
      </c>
      <c r="G269" s="18">
        <v>3196</v>
      </c>
      <c r="H269" s="18">
        <v>1011</v>
      </c>
      <c r="I269" s="18" t="s">
        <v>42</v>
      </c>
      <c r="J269" s="19">
        <v>1</v>
      </c>
      <c r="K269" s="18"/>
      <c r="L269">
        <f>F269*G269</f>
        <v>9588</v>
      </c>
    </row>
    <row r="270" spans="1:12" ht="15.75" x14ac:dyDescent="0.2">
      <c r="A270" s="19"/>
      <c r="B270" s="21" t="s">
        <v>43</v>
      </c>
      <c r="C270" s="33"/>
      <c r="D270" s="17"/>
      <c r="E270" s="17"/>
      <c r="F270" s="17">
        <f>SUM(F265:F269)</f>
        <v>9</v>
      </c>
      <c r="G270" s="22">
        <f>SUM(L265:L269)</f>
        <v>37841</v>
      </c>
      <c r="H270" s="18"/>
      <c r="I270" s="18"/>
      <c r="J270" s="19"/>
      <c r="K270" s="18"/>
    </row>
    <row r="271" spans="1:12" ht="15.75" x14ac:dyDescent="0.2">
      <c r="A271" s="142" t="s">
        <v>112</v>
      </c>
      <c r="B271" s="142"/>
      <c r="C271" s="142"/>
      <c r="D271" s="142"/>
      <c r="E271" s="142"/>
      <c r="F271" s="142"/>
      <c r="G271" s="142"/>
      <c r="H271" s="142"/>
      <c r="I271" s="142"/>
      <c r="J271" s="142"/>
      <c r="K271" s="142"/>
    </row>
    <row r="272" spans="1:12" ht="76.5" customHeight="1" x14ac:dyDescent="0.2">
      <c r="A272" s="19" t="e">
        <f>A269+1</f>
        <v>#REF!</v>
      </c>
      <c r="B272" s="18" t="s">
        <v>30</v>
      </c>
      <c r="C272" s="32" t="s">
        <v>120</v>
      </c>
      <c r="D272" s="18" t="s">
        <v>22</v>
      </c>
      <c r="E272" s="18" t="s">
        <v>23</v>
      </c>
      <c r="F272" s="18">
        <v>1</v>
      </c>
      <c r="G272" s="18">
        <v>5381</v>
      </c>
      <c r="H272" s="19">
        <v>1934</v>
      </c>
      <c r="I272" s="18" t="s">
        <v>24</v>
      </c>
      <c r="J272" s="19">
        <v>1</v>
      </c>
      <c r="K272" s="18"/>
      <c r="L272">
        <f t="shared" ref="L272:L303" si="6">F272*G272</f>
        <v>5381</v>
      </c>
    </row>
    <row r="273" spans="1:12" ht="76.5" customHeight="1" x14ac:dyDescent="0.2">
      <c r="A273" s="19" t="e">
        <f>A272+1</f>
        <v>#REF!</v>
      </c>
      <c r="B273" s="18" t="s">
        <v>31</v>
      </c>
      <c r="C273" s="32" t="s">
        <v>120</v>
      </c>
      <c r="D273" s="18" t="s">
        <v>22</v>
      </c>
      <c r="E273" s="18" t="s">
        <v>32</v>
      </c>
      <c r="F273" s="18">
        <v>1</v>
      </c>
      <c r="G273" s="18">
        <v>5044</v>
      </c>
      <c r="H273" s="19">
        <v>1934</v>
      </c>
      <c r="I273" s="18" t="s">
        <v>24</v>
      </c>
      <c r="J273" s="19">
        <v>1</v>
      </c>
      <c r="K273" s="18"/>
      <c r="L273">
        <f t="shared" si="6"/>
        <v>5044</v>
      </c>
    </row>
    <row r="274" spans="1:12" ht="76.5" customHeight="1" x14ac:dyDescent="0.2">
      <c r="A274" s="19" t="e">
        <f>A273+1</f>
        <v>#REF!</v>
      </c>
      <c r="B274" s="18" t="s">
        <v>33</v>
      </c>
      <c r="C274" s="32" t="s">
        <v>121</v>
      </c>
      <c r="D274" s="18" t="s">
        <v>34</v>
      </c>
      <c r="E274" s="18" t="s">
        <v>35</v>
      </c>
      <c r="F274" s="18">
        <v>1</v>
      </c>
      <c r="G274" s="18">
        <v>4541</v>
      </c>
      <c r="H274" s="18">
        <v>1515</v>
      </c>
      <c r="I274" s="18" t="s">
        <v>36</v>
      </c>
      <c r="J274" s="19">
        <v>1</v>
      </c>
      <c r="K274" s="18"/>
      <c r="L274">
        <f t="shared" si="6"/>
        <v>4541</v>
      </c>
    </row>
    <row r="275" spans="1:12" ht="76.5" customHeight="1" x14ac:dyDescent="0.2">
      <c r="A275" s="19" t="e">
        <f>A274+1</f>
        <v>#REF!</v>
      </c>
      <c r="B275" s="18" t="s">
        <v>37</v>
      </c>
      <c r="C275" s="32" t="s">
        <v>121</v>
      </c>
      <c r="D275" s="18" t="s">
        <v>34</v>
      </c>
      <c r="E275" s="18" t="s">
        <v>38</v>
      </c>
      <c r="F275" s="18">
        <v>1</v>
      </c>
      <c r="G275" s="18">
        <v>4205</v>
      </c>
      <c r="H275" s="18">
        <v>1515</v>
      </c>
      <c r="I275" s="18" t="s">
        <v>36</v>
      </c>
      <c r="J275" s="19">
        <v>1</v>
      </c>
      <c r="K275" s="18"/>
      <c r="L275">
        <f t="shared" si="6"/>
        <v>4205</v>
      </c>
    </row>
    <row r="276" spans="1:12" ht="76.5" customHeight="1" x14ac:dyDescent="0.2">
      <c r="A276" s="19" t="e">
        <f>A275+1</f>
        <v>#REF!</v>
      </c>
      <c r="B276" s="18" t="s">
        <v>39</v>
      </c>
      <c r="C276" s="32" t="s">
        <v>122</v>
      </c>
      <c r="D276" s="18" t="s">
        <v>40</v>
      </c>
      <c r="E276" s="18" t="s">
        <v>41</v>
      </c>
      <c r="F276" s="18">
        <v>2</v>
      </c>
      <c r="G276" s="18">
        <v>3196</v>
      </c>
      <c r="H276" s="18">
        <v>1011</v>
      </c>
      <c r="I276" s="18" t="s">
        <v>42</v>
      </c>
      <c r="J276" s="19">
        <v>1</v>
      </c>
      <c r="K276" s="18"/>
      <c r="L276">
        <f t="shared" si="6"/>
        <v>6392</v>
      </c>
    </row>
    <row r="277" spans="1:12" ht="15.75" x14ac:dyDescent="0.2">
      <c r="A277" s="19"/>
      <c r="B277" s="21" t="s">
        <v>43</v>
      </c>
      <c r="C277" s="33"/>
      <c r="D277" s="17"/>
      <c r="E277" s="17"/>
      <c r="F277" s="17">
        <f>SUM(F272:F276)</f>
        <v>6</v>
      </c>
      <c r="G277" s="22">
        <f>SUM(L272:L276)</f>
        <v>25563</v>
      </c>
      <c r="H277" s="18"/>
      <c r="I277" s="18"/>
      <c r="J277" s="19"/>
      <c r="K277" s="18"/>
    </row>
    <row r="278" spans="1:12" ht="15.75" x14ac:dyDescent="0.2">
      <c r="A278" s="142" t="s">
        <v>113</v>
      </c>
      <c r="B278" s="142"/>
      <c r="C278" s="142"/>
      <c r="D278" s="142"/>
      <c r="E278" s="142"/>
      <c r="F278" s="142"/>
      <c r="G278" s="142"/>
      <c r="H278" s="142"/>
      <c r="I278" s="142"/>
      <c r="J278" s="142"/>
      <c r="K278" s="142"/>
    </row>
    <row r="279" spans="1:12" ht="77.25" customHeight="1" x14ac:dyDescent="0.2">
      <c r="A279" s="19" t="e">
        <f>A276+1</f>
        <v>#REF!</v>
      </c>
      <c r="B279" s="18" t="s">
        <v>30</v>
      </c>
      <c r="C279" s="32" t="s">
        <v>120</v>
      </c>
      <c r="D279" s="18" t="s">
        <v>22</v>
      </c>
      <c r="E279" s="18" t="s">
        <v>23</v>
      </c>
      <c r="F279" s="18">
        <v>1</v>
      </c>
      <c r="G279" s="18">
        <v>5381</v>
      </c>
      <c r="H279" s="19">
        <v>1934</v>
      </c>
      <c r="I279" s="18" t="s">
        <v>24</v>
      </c>
      <c r="J279" s="19">
        <v>1</v>
      </c>
      <c r="K279" s="18"/>
      <c r="L279">
        <f t="shared" si="6"/>
        <v>5381</v>
      </c>
    </row>
    <row r="280" spans="1:12" ht="77.25" customHeight="1" x14ac:dyDescent="0.2">
      <c r="A280" s="19" t="e">
        <f>A279+1</f>
        <v>#REF!</v>
      </c>
      <c r="B280" s="18" t="s">
        <v>31</v>
      </c>
      <c r="C280" s="32" t="s">
        <v>120</v>
      </c>
      <c r="D280" s="18" t="s">
        <v>22</v>
      </c>
      <c r="E280" s="18" t="s">
        <v>32</v>
      </c>
      <c r="F280" s="18">
        <v>1</v>
      </c>
      <c r="G280" s="18">
        <v>5044</v>
      </c>
      <c r="H280" s="19">
        <v>1934</v>
      </c>
      <c r="I280" s="18" t="s">
        <v>24</v>
      </c>
      <c r="J280" s="19">
        <v>1</v>
      </c>
      <c r="K280" s="18"/>
      <c r="L280">
        <f t="shared" si="6"/>
        <v>5044</v>
      </c>
    </row>
    <row r="281" spans="1:12" ht="77.25" customHeight="1" x14ac:dyDescent="0.2">
      <c r="A281" s="19" t="e">
        <f>A280+1</f>
        <v>#REF!</v>
      </c>
      <c r="B281" s="18" t="s">
        <v>33</v>
      </c>
      <c r="C281" s="32" t="s">
        <v>121</v>
      </c>
      <c r="D281" s="18" t="s">
        <v>34</v>
      </c>
      <c r="E281" s="18" t="s">
        <v>35</v>
      </c>
      <c r="F281" s="18">
        <v>1</v>
      </c>
      <c r="G281" s="18">
        <v>4541</v>
      </c>
      <c r="H281" s="18">
        <v>1515</v>
      </c>
      <c r="I281" s="18" t="s">
        <v>36</v>
      </c>
      <c r="J281" s="19">
        <v>1</v>
      </c>
      <c r="K281" s="18"/>
      <c r="L281">
        <f t="shared" si="6"/>
        <v>4541</v>
      </c>
    </row>
    <row r="282" spans="1:12" ht="77.25" customHeight="1" x14ac:dyDescent="0.2">
      <c r="A282" s="19" t="e">
        <f>A281+1</f>
        <v>#REF!</v>
      </c>
      <c r="B282" s="18" t="s">
        <v>37</v>
      </c>
      <c r="C282" s="32" t="s">
        <v>121</v>
      </c>
      <c r="D282" s="18" t="s">
        <v>34</v>
      </c>
      <c r="E282" s="18" t="s">
        <v>38</v>
      </c>
      <c r="F282" s="18">
        <v>3</v>
      </c>
      <c r="G282" s="18">
        <v>4205</v>
      </c>
      <c r="H282" s="18">
        <v>1515</v>
      </c>
      <c r="I282" s="18" t="s">
        <v>36</v>
      </c>
      <c r="J282" s="19">
        <v>1</v>
      </c>
      <c r="K282" s="18"/>
      <c r="L282">
        <f t="shared" si="6"/>
        <v>12615</v>
      </c>
    </row>
    <row r="283" spans="1:12" ht="78" customHeight="1" x14ac:dyDescent="0.2">
      <c r="A283" s="19" t="e">
        <f>A282+1</f>
        <v>#REF!</v>
      </c>
      <c r="B283" s="18" t="s">
        <v>39</v>
      </c>
      <c r="C283" s="32" t="s">
        <v>122</v>
      </c>
      <c r="D283" s="18" t="s">
        <v>40</v>
      </c>
      <c r="E283" s="18" t="s">
        <v>41</v>
      </c>
      <c r="F283" s="18">
        <v>2</v>
      </c>
      <c r="G283" s="18">
        <v>3196</v>
      </c>
      <c r="H283" s="18">
        <v>1011</v>
      </c>
      <c r="I283" s="18" t="s">
        <v>42</v>
      </c>
      <c r="J283" s="19">
        <v>1</v>
      </c>
      <c r="K283" s="18"/>
      <c r="L283">
        <f t="shared" si="6"/>
        <v>6392</v>
      </c>
    </row>
    <row r="284" spans="1:12" ht="15.75" x14ac:dyDescent="0.2">
      <c r="A284" s="19"/>
      <c r="B284" s="21" t="s">
        <v>43</v>
      </c>
      <c r="C284" s="33"/>
      <c r="D284" s="17"/>
      <c r="E284" s="17"/>
      <c r="F284" s="17">
        <f>SUM(F279:F283)</f>
        <v>8</v>
      </c>
      <c r="G284" s="22">
        <f>SUM(L279:L283)</f>
        <v>33973</v>
      </c>
      <c r="H284" s="18"/>
      <c r="I284" s="18"/>
      <c r="J284" s="19"/>
      <c r="K284" s="18"/>
    </row>
    <row r="285" spans="1:12" ht="15.75" x14ac:dyDescent="0.2">
      <c r="A285" s="142" t="s">
        <v>114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</row>
    <row r="286" spans="1:12" ht="95.25" customHeight="1" x14ac:dyDescent="0.2">
      <c r="A286" s="19" t="e">
        <f>A283+1</f>
        <v>#REF!</v>
      </c>
      <c r="B286" s="18" t="s">
        <v>30</v>
      </c>
      <c r="C286" s="32" t="s">
        <v>120</v>
      </c>
      <c r="D286" s="18" t="s">
        <v>22</v>
      </c>
      <c r="E286" s="18" t="s">
        <v>23</v>
      </c>
      <c r="F286" s="18">
        <v>1</v>
      </c>
      <c r="G286" s="18">
        <v>5381</v>
      </c>
      <c r="H286" s="19">
        <v>1934</v>
      </c>
      <c r="I286" s="18" t="s">
        <v>24</v>
      </c>
      <c r="J286" s="19">
        <v>1</v>
      </c>
      <c r="K286" s="18"/>
      <c r="L286">
        <f t="shared" si="6"/>
        <v>5381</v>
      </c>
    </row>
    <row r="287" spans="1:12" ht="94.5" customHeight="1" x14ac:dyDescent="0.2">
      <c r="A287" s="19" t="e">
        <f>A286+1</f>
        <v>#REF!</v>
      </c>
      <c r="B287" s="18" t="s">
        <v>31</v>
      </c>
      <c r="C287" s="32" t="s">
        <v>120</v>
      </c>
      <c r="D287" s="18" t="s">
        <v>22</v>
      </c>
      <c r="E287" s="18" t="s">
        <v>32</v>
      </c>
      <c r="F287" s="18">
        <v>1</v>
      </c>
      <c r="G287" s="18">
        <v>5044</v>
      </c>
      <c r="H287" s="19">
        <v>1934</v>
      </c>
      <c r="I287" s="18" t="s">
        <v>24</v>
      </c>
      <c r="J287" s="19">
        <v>1</v>
      </c>
      <c r="K287" s="18"/>
      <c r="L287">
        <f t="shared" si="6"/>
        <v>5044</v>
      </c>
    </row>
    <row r="288" spans="1:12" ht="96" customHeight="1" x14ac:dyDescent="0.2">
      <c r="A288" s="19" t="e">
        <f>A287+1</f>
        <v>#REF!</v>
      </c>
      <c r="B288" s="18" t="s">
        <v>37</v>
      </c>
      <c r="C288" s="32" t="s">
        <v>121</v>
      </c>
      <c r="D288" s="18" t="s">
        <v>34</v>
      </c>
      <c r="E288" s="18" t="s">
        <v>38</v>
      </c>
      <c r="F288" s="18">
        <v>1</v>
      </c>
      <c r="G288" s="18">
        <v>4205</v>
      </c>
      <c r="H288" s="18">
        <v>1515</v>
      </c>
      <c r="I288" s="18" t="s">
        <v>36</v>
      </c>
      <c r="J288" s="19">
        <v>1</v>
      </c>
      <c r="K288" s="18"/>
      <c r="L288">
        <f t="shared" si="6"/>
        <v>4205</v>
      </c>
    </row>
    <row r="289" spans="1:12" ht="95.25" customHeight="1" x14ac:dyDescent="0.2">
      <c r="A289" s="19" t="e">
        <f>A288+1</f>
        <v>#REF!</v>
      </c>
      <c r="B289" s="18" t="s">
        <v>39</v>
      </c>
      <c r="C289" s="32" t="s">
        <v>122</v>
      </c>
      <c r="D289" s="18" t="s">
        <v>40</v>
      </c>
      <c r="E289" s="18" t="s">
        <v>41</v>
      </c>
      <c r="F289" s="18">
        <v>3</v>
      </c>
      <c r="G289" s="18">
        <v>3196</v>
      </c>
      <c r="H289" s="18">
        <v>1011</v>
      </c>
      <c r="I289" s="18" t="s">
        <v>42</v>
      </c>
      <c r="J289" s="19">
        <v>1</v>
      </c>
      <c r="K289" s="18"/>
      <c r="L289">
        <f t="shared" si="6"/>
        <v>9588</v>
      </c>
    </row>
    <row r="290" spans="1:12" ht="15.75" x14ac:dyDescent="0.2">
      <c r="A290" s="19"/>
      <c r="B290" s="21" t="s">
        <v>43</v>
      </c>
      <c r="C290" s="33"/>
      <c r="D290" s="17"/>
      <c r="E290" s="17"/>
      <c r="F290" s="17">
        <f>SUM(F286:F289)</f>
        <v>6</v>
      </c>
      <c r="G290" s="22">
        <f>SUM(L286:L289)</f>
        <v>24218</v>
      </c>
      <c r="H290" s="18"/>
      <c r="I290" s="18"/>
      <c r="J290" s="19"/>
      <c r="K290" s="18"/>
    </row>
    <row r="291" spans="1:12" ht="15.75" x14ac:dyDescent="0.2">
      <c r="A291" s="142" t="s">
        <v>115</v>
      </c>
      <c r="B291" s="142"/>
      <c r="C291" s="142"/>
      <c r="D291" s="142"/>
      <c r="E291" s="142"/>
      <c r="F291" s="142"/>
      <c r="G291" s="142"/>
      <c r="H291" s="142"/>
      <c r="I291" s="142"/>
      <c r="J291" s="142"/>
      <c r="K291" s="142"/>
    </row>
    <row r="292" spans="1:12" ht="91.5" customHeight="1" x14ac:dyDescent="0.2">
      <c r="A292" s="19" t="e">
        <f>A289+1</f>
        <v>#REF!</v>
      </c>
      <c r="B292" s="18" t="s">
        <v>30</v>
      </c>
      <c r="C292" s="32" t="s">
        <v>120</v>
      </c>
      <c r="D292" s="18" t="s">
        <v>22</v>
      </c>
      <c r="E292" s="18" t="s">
        <v>23</v>
      </c>
      <c r="F292" s="18">
        <v>1</v>
      </c>
      <c r="G292" s="18">
        <v>5381</v>
      </c>
      <c r="H292" s="19">
        <v>1934</v>
      </c>
      <c r="I292" s="18" t="s">
        <v>24</v>
      </c>
      <c r="J292" s="19">
        <v>1</v>
      </c>
      <c r="K292" s="18"/>
      <c r="L292">
        <f t="shared" si="6"/>
        <v>5381</v>
      </c>
    </row>
    <row r="293" spans="1:12" ht="96.75" customHeight="1" x14ac:dyDescent="0.2">
      <c r="A293" s="19" t="e">
        <f>A292+1</f>
        <v>#REF!</v>
      </c>
      <c r="B293" s="18" t="s">
        <v>31</v>
      </c>
      <c r="C293" s="32" t="s">
        <v>120</v>
      </c>
      <c r="D293" s="18" t="s">
        <v>22</v>
      </c>
      <c r="E293" s="18" t="s">
        <v>32</v>
      </c>
      <c r="F293" s="18">
        <v>1</v>
      </c>
      <c r="G293" s="18">
        <v>5044</v>
      </c>
      <c r="H293" s="19">
        <v>1934</v>
      </c>
      <c r="I293" s="18" t="s">
        <v>24</v>
      </c>
      <c r="J293" s="19">
        <v>1</v>
      </c>
      <c r="K293" s="18"/>
      <c r="L293">
        <f t="shared" si="6"/>
        <v>5044</v>
      </c>
    </row>
    <row r="294" spans="1:12" ht="94.5" customHeight="1" x14ac:dyDescent="0.2">
      <c r="A294" s="19" t="e">
        <f>A293+1</f>
        <v>#REF!</v>
      </c>
      <c r="B294" s="18" t="s">
        <v>33</v>
      </c>
      <c r="C294" s="32" t="s">
        <v>121</v>
      </c>
      <c r="D294" s="18" t="s">
        <v>34</v>
      </c>
      <c r="E294" s="18" t="s">
        <v>35</v>
      </c>
      <c r="F294" s="18">
        <v>2</v>
      </c>
      <c r="G294" s="18">
        <v>4541</v>
      </c>
      <c r="H294" s="18">
        <v>1515</v>
      </c>
      <c r="I294" s="18" t="s">
        <v>36</v>
      </c>
      <c r="J294" s="19">
        <v>1</v>
      </c>
      <c r="K294" s="18"/>
      <c r="L294">
        <f t="shared" si="6"/>
        <v>9082</v>
      </c>
    </row>
    <row r="295" spans="1:12" ht="92.25" customHeight="1" x14ac:dyDescent="0.2">
      <c r="A295" s="19" t="e">
        <f>A294+1</f>
        <v>#REF!</v>
      </c>
      <c r="B295" s="18" t="s">
        <v>37</v>
      </c>
      <c r="C295" s="32" t="s">
        <v>121</v>
      </c>
      <c r="D295" s="18" t="s">
        <v>34</v>
      </c>
      <c r="E295" s="18" t="s">
        <v>38</v>
      </c>
      <c r="F295" s="18">
        <v>3</v>
      </c>
      <c r="G295" s="18">
        <v>4205</v>
      </c>
      <c r="H295" s="18">
        <v>1515</v>
      </c>
      <c r="I295" s="18" t="s">
        <v>36</v>
      </c>
      <c r="J295" s="19">
        <v>1</v>
      </c>
      <c r="K295" s="18"/>
      <c r="L295">
        <f t="shared" si="6"/>
        <v>12615</v>
      </c>
    </row>
    <row r="296" spans="1:12" ht="78.75" x14ac:dyDescent="0.2">
      <c r="A296" s="19" t="e">
        <f>A295+1</f>
        <v>#REF!</v>
      </c>
      <c r="B296" s="18" t="s">
        <v>58</v>
      </c>
      <c r="C296" s="32" t="s">
        <v>121</v>
      </c>
      <c r="D296" s="18" t="s">
        <v>56</v>
      </c>
      <c r="E296" s="18" t="s">
        <v>59</v>
      </c>
      <c r="F296" s="18">
        <v>1</v>
      </c>
      <c r="G296" s="18">
        <v>3700</v>
      </c>
      <c r="H296" s="18">
        <v>1515</v>
      </c>
      <c r="I296" s="18" t="s">
        <v>36</v>
      </c>
      <c r="J296" s="19">
        <v>1</v>
      </c>
      <c r="K296" s="18"/>
      <c r="L296">
        <f t="shared" si="6"/>
        <v>3700</v>
      </c>
    </row>
    <row r="297" spans="1:12" ht="21.75" customHeight="1" x14ac:dyDescent="0.2">
      <c r="A297" s="19"/>
      <c r="B297" s="21" t="s">
        <v>43</v>
      </c>
      <c r="C297" s="33"/>
      <c r="D297" s="17"/>
      <c r="E297" s="17"/>
      <c r="F297" s="17">
        <f>SUM(F292:F296)</f>
        <v>8</v>
      </c>
      <c r="G297" s="22">
        <f>SUM(L292:L296)</f>
        <v>35822</v>
      </c>
      <c r="H297" s="18"/>
      <c r="I297" s="18"/>
      <c r="J297" s="19"/>
      <c r="K297" s="18"/>
    </row>
    <row r="298" spans="1:12" ht="21.75" customHeight="1" x14ac:dyDescent="0.2">
      <c r="A298" s="142" t="s">
        <v>116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</row>
    <row r="299" spans="1:12" ht="97.5" customHeight="1" x14ac:dyDescent="0.2">
      <c r="A299" s="19" t="e">
        <f>A296+1</f>
        <v>#REF!</v>
      </c>
      <c r="B299" s="18" t="s">
        <v>30</v>
      </c>
      <c r="C299" s="32" t="s">
        <v>120</v>
      </c>
      <c r="D299" s="18" t="s">
        <v>22</v>
      </c>
      <c r="E299" s="18" t="s">
        <v>23</v>
      </c>
      <c r="F299" s="18">
        <v>1</v>
      </c>
      <c r="G299" s="18">
        <v>5381</v>
      </c>
      <c r="H299" s="19">
        <v>1934</v>
      </c>
      <c r="I299" s="18" t="s">
        <v>24</v>
      </c>
      <c r="J299" s="19">
        <v>1</v>
      </c>
      <c r="K299" s="18"/>
      <c r="L299">
        <f t="shared" si="6"/>
        <v>5381</v>
      </c>
    </row>
    <row r="300" spans="1:12" ht="94.5" customHeight="1" x14ac:dyDescent="0.2">
      <c r="A300" s="19" t="e">
        <f>A299+1</f>
        <v>#REF!</v>
      </c>
      <c r="B300" s="18" t="s">
        <v>31</v>
      </c>
      <c r="C300" s="32" t="s">
        <v>120</v>
      </c>
      <c r="D300" s="18" t="s">
        <v>22</v>
      </c>
      <c r="E300" s="18" t="s">
        <v>32</v>
      </c>
      <c r="F300" s="18">
        <v>2</v>
      </c>
      <c r="G300" s="18">
        <v>5044</v>
      </c>
      <c r="H300" s="19">
        <v>1934</v>
      </c>
      <c r="I300" s="18" t="s">
        <v>24</v>
      </c>
      <c r="J300" s="19">
        <v>1</v>
      </c>
      <c r="K300" s="18"/>
      <c r="L300">
        <f t="shared" si="6"/>
        <v>10088</v>
      </c>
    </row>
    <row r="301" spans="1:12" ht="96.75" customHeight="1" x14ac:dyDescent="0.2">
      <c r="A301" s="19" t="e">
        <f>A300+1</f>
        <v>#REF!</v>
      </c>
      <c r="B301" s="18" t="s">
        <v>33</v>
      </c>
      <c r="C301" s="32" t="s">
        <v>121</v>
      </c>
      <c r="D301" s="18" t="s">
        <v>34</v>
      </c>
      <c r="E301" s="18" t="s">
        <v>35</v>
      </c>
      <c r="F301" s="18">
        <v>5</v>
      </c>
      <c r="G301" s="18">
        <v>4541</v>
      </c>
      <c r="H301" s="18">
        <v>1515</v>
      </c>
      <c r="I301" s="18" t="s">
        <v>36</v>
      </c>
      <c r="J301" s="19">
        <v>1</v>
      </c>
      <c r="K301" s="18"/>
      <c r="L301">
        <f t="shared" si="6"/>
        <v>22705</v>
      </c>
    </row>
    <row r="302" spans="1:12" ht="94.5" customHeight="1" x14ac:dyDescent="0.2">
      <c r="A302" s="19" t="e">
        <f>A301+1</f>
        <v>#REF!</v>
      </c>
      <c r="B302" s="18" t="s">
        <v>37</v>
      </c>
      <c r="C302" s="32" t="s">
        <v>121</v>
      </c>
      <c r="D302" s="18" t="s">
        <v>34</v>
      </c>
      <c r="E302" s="18" t="s">
        <v>38</v>
      </c>
      <c r="F302" s="18">
        <v>10</v>
      </c>
      <c r="G302" s="18">
        <v>4205</v>
      </c>
      <c r="H302" s="18">
        <v>1515</v>
      </c>
      <c r="I302" s="18" t="s">
        <v>36</v>
      </c>
      <c r="J302" s="19">
        <v>1</v>
      </c>
      <c r="K302" s="18"/>
      <c r="L302">
        <f t="shared" si="6"/>
        <v>42050</v>
      </c>
    </row>
    <row r="303" spans="1:12" ht="89.25" customHeight="1" x14ac:dyDescent="0.2">
      <c r="A303" s="19" t="e">
        <f>A302+1</f>
        <v>#REF!</v>
      </c>
      <c r="B303" s="18" t="s">
        <v>39</v>
      </c>
      <c r="C303" s="32" t="s">
        <v>122</v>
      </c>
      <c r="D303" s="18" t="s">
        <v>40</v>
      </c>
      <c r="E303" s="18" t="s">
        <v>41</v>
      </c>
      <c r="F303" s="18">
        <v>12</v>
      </c>
      <c r="G303" s="18">
        <v>3196</v>
      </c>
      <c r="H303" s="18">
        <v>1011</v>
      </c>
      <c r="I303" s="18" t="s">
        <v>42</v>
      </c>
      <c r="J303" s="19">
        <v>1</v>
      </c>
      <c r="K303" s="18"/>
      <c r="L303">
        <f t="shared" si="6"/>
        <v>38352</v>
      </c>
    </row>
    <row r="304" spans="1:12" ht="15.75" x14ac:dyDescent="0.2">
      <c r="A304" s="19"/>
      <c r="B304" s="21" t="s">
        <v>43</v>
      </c>
      <c r="C304" s="33"/>
      <c r="D304" s="17"/>
      <c r="E304" s="17"/>
      <c r="F304" s="17">
        <f>SUM(F299:F303)</f>
        <v>30</v>
      </c>
      <c r="G304" s="22">
        <f>SUM(L299:L303)</f>
        <v>118576</v>
      </c>
      <c r="H304" s="18"/>
      <c r="I304" s="18"/>
      <c r="J304" s="19"/>
      <c r="K304" s="18"/>
    </row>
    <row r="305" spans="1:12" ht="15.75" x14ac:dyDescent="0.2">
      <c r="A305" s="142" t="s">
        <v>163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</row>
    <row r="306" spans="1:12" ht="77.25" customHeight="1" x14ac:dyDescent="0.2">
      <c r="A306" s="19" t="e">
        <f>A303+1</f>
        <v>#REF!</v>
      </c>
      <c r="B306" s="18" t="s">
        <v>30</v>
      </c>
      <c r="C306" s="32" t="s">
        <v>120</v>
      </c>
      <c r="D306" s="18" t="s">
        <v>22</v>
      </c>
      <c r="E306" s="18" t="s">
        <v>23</v>
      </c>
      <c r="F306" s="18">
        <v>1</v>
      </c>
      <c r="G306" s="18">
        <v>5381</v>
      </c>
      <c r="H306" s="19">
        <v>1934</v>
      </c>
      <c r="I306" s="18" t="s">
        <v>24</v>
      </c>
      <c r="J306" s="19">
        <v>1</v>
      </c>
      <c r="K306" s="18"/>
      <c r="L306">
        <f>F306*G306</f>
        <v>5381</v>
      </c>
    </row>
    <row r="307" spans="1:12" ht="77.25" customHeight="1" x14ac:dyDescent="0.2">
      <c r="A307" s="19" t="e">
        <f>A306+1</f>
        <v>#REF!</v>
      </c>
      <c r="B307" s="18" t="s">
        <v>31</v>
      </c>
      <c r="C307" s="32" t="s">
        <v>120</v>
      </c>
      <c r="D307" s="18" t="s">
        <v>22</v>
      </c>
      <c r="E307" s="18" t="s">
        <v>32</v>
      </c>
      <c r="F307" s="18">
        <v>2</v>
      </c>
      <c r="G307" s="18">
        <v>5044</v>
      </c>
      <c r="H307" s="19">
        <v>1934</v>
      </c>
      <c r="I307" s="18" t="s">
        <v>24</v>
      </c>
      <c r="J307" s="19">
        <v>1</v>
      </c>
      <c r="K307" s="18"/>
      <c r="L307">
        <f>F307*G307</f>
        <v>10088</v>
      </c>
    </row>
    <row r="308" spans="1:12" ht="77.25" customHeight="1" x14ac:dyDescent="0.2">
      <c r="A308" s="19" t="e">
        <f>A307+1</f>
        <v>#REF!</v>
      </c>
      <c r="B308" s="18" t="s">
        <v>33</v>
      </c>
      <c r="C308" s="32" t="s">
        <v>121</v>
      </c>
      <c r="D308" s="18" t="s">
        <v>34</v>
      </c>
      <c r="E308" s="18" t="s">
        <v>35</v>
      </c>
      <c r="F308" s="18">
        <v>3</v>
      </c>
      <c r="G308" s="18">
        <v>4541</v>
      </c>
      <c r="H308" s="18">
        <v>1515</v>
      </c>
      <c r="I308" s="18" t="s">
        <v>36</v>
      </c>
      <c r="J308" s="19">
        <v>1</v>
      </c>
      <c r="K308" s="18"/>
      <c r="L308">
        <f>F308*G308</f>
        <v>13623</v>
      </c>
    </row>
    <row r="309" spans="1:12" ht="77.25" customHeight="1" x14ac:dyDescent="0.2">
      <c r="A309" s="19" t="e">
        <f>A308+1</f>
        <v>#REF!</v>
      </c>
      <c r="B309" s="18" t="s">
        <v>37</v>
      </c>
      <c r="C309" s="32" t="s">
        <v>121</v>
      </c>
      <c r="D309" s="18" t="s">
        <v>34</v>
      </c>
      <c r="E309" s="18" t="s">
        <v>38</v>
      </c>
      <c r="F309" s="18">
        <v>11</v>
      </c>
      <c r="G309" s="18">
        <v>4205</v>
      </c>
      <c r="H309" s="18">
        <v>1515</v>
      </c>
      <c r="I309" s="18" t="s">
        <v>36</v>
      </c>
      <c r="J309" s="19">
        <v>1</v>
      </c>
      <c r="K309" s="18"/>
      <c r="L309">
        <f>F309*G309</f>
        <v>46255</v>
      </c>
    </row>
    <row r="310" spans="1:12" ht="77.25" customHeight="1" x14ac:dyDescent="0.2">
      <c r="A310" s="19" t="e">
        <f>A309+1</f>
        <v>#REF!</v>
      </c>
      <c r="B310" s="18" t="s">
        <v>39</v>
      </c>
      <c r="C310" s="32" t="s">
        <v>122</v>
      </c>
      <c r="D310" s="18" t="s">
        <v>40</v>
      </c>
      <c r="E310" s="18" t="s">
        <v>41</v>
      </c>
      <c r="F310" s="18">
        <v>5</v>
      </c>
      <c r="G310" s="18">
        <v>3196</v>
      </c>
      <c r="H310" s="18">
        <v>1011</v>
      </c>
      <c r="I310" s="18" t="s">
        <v>42</v>
      </c>
      <c r="J310" s="19">
        <v>1</v>
      </c>
      <c r="K310" s="18"/>
      <c r="L310">
        <f>F310*G310</f>
        <v>15980</v>
      </c>
    </row>
    <row r="311" spans="1:12" ht="15.75" x14ac:dyDescent="0.2">
      <c r="A311" s="19"/>
      <c r="B311" s="21" t="s">
        <v>43</v>
      </c>
      <c r="C311" s="33"/>
      <c r="D311" s="17"/>
      <c r="E311" s="17"/>
      <c r="F311" s="17">
        <f>SUM(F306:F310)</f>
        <v>22</v>
      </c>
      <c r="G311" s="22">
        <f>SUM(L306:L310)</f>
        <v>91327</v>
      </c>
      <c r="H311" s="18"/>
      <c r="I311" s="18"/>
      <c r="J311" s="19"/>
      <c r="K311" s="18"/>
    </row>
    <row r="312" spans="1:12" ht="15.75" x14ac:dyDescent="0.2">
      <c r="A312" s="142" t="s">
        <v>145</v>
      </c>
      <c r="B312" s="142"/>
      <c r="C312" s="142"/>
      <c r="D312" s="142"/>
      <c r="E312" s="142"/>
      <c r="F312" s="142"/>
      <c r="G312" s="142"/>
      <c r="H312" s="142"/>
      <c r="I312" s="142"/>
      <c r="J312" s="142"/>
      <c r="K312" s="142"/>
    </row>
    <row r="313" spans="1:12" ht="75.75" customHeight="1" x14ac:dyDescent="0.2">
      <c r="A313" s="19" t="e">
        <f>A310+1</f>
        <v>#REF!</v>
      </c>
      <c r="B313" s="18" t="s">
        <v>30</v>
      </c>
      <c r="C313" s="32" t="s">
        <v>120</v>
      </c>
      <c r="D313" s="18" t="s">
        <v>22</v>
      </c>
      <c r="E313" s="18" t="s">
        <v>23</v>
      </c>
      <c r="F313" s="18">
        <v>1</v>
      </c>
      <c r="G313" s="18">
        <v>5381</v>
      </c>
      <c r="H313" s="19">
        <v>1934</v>
      </c>
      <c r="I313" s="18" t="s">
        <v>24</v>
      </c>
      <c r="J313" s="19">
        <v>1</v>
      </c>
      <c r="K313" s="18"/>
      <c r="L313">
        <f t="shared" ref="L313:L318" si="7">F313*G313</f>
        <v>5381</v>
      </c>
    </row>
    <row r="314" spans="1:12" ht="75.75" customHeight="1" x14ac:dyDescent="0.2">
      <c r="A314" s="19" t="e">
        <f>A313+1</f>
        <v>#REF!</v>
      </c>
      <c r="B314" s="18" t="s">
        <v>31</v>
      </c>
      <c r="C314" s="32" t="s">
        <v>120</v>
      </c>
      <c r="D314" s="18" t="s">
        <v>22</v>
      </c>
      <c r="E314" s="18" t="s">
        <v>32</v>
      </c>
      <c r="F314" s="18">
        <v>2</v>
      </c>
      <c r="G314" s="18">
        <v>5044</v>
      </c>
      <c r="H314" s="19">
        <v>1934</v>
      </c>
      <c r="I314" s="18" t="s">
        <v>24</v>
      </c>
      <c r="J314" s="19">
        <v>1</v>
      </c>
      <c r="K314" s="18"/>
      <c r="L314">
        <f t="shared" si="7"/>
        <v>10088</v>
      </c>
    </row>
    <row r="315" spans="1:12" ht="75.75" customHeight="1" x14ac:dyDescent="0.2">
      <c r="A315" s="19" t="e">
        <f>A314+1</f>
        <v>#REF!</v>
      </c>
      <c r="B315" s="18" t="s">
        <v>33</v>
      </c>
      <c r="C315" s="32" t="s">
        <v>121</v>
      </c>
      <c r="D315" s="18" t="s">
        <v>34</v>
      </c>
      <c r="E315" s="18" t="s">
        <v>35</v>
      </c>
      <c r="F315" s="18">
        <v>4</v>
      </c>
      <c r="G315" s="18">
        <v>4541</v>
      </c>
      <c r="H315" s="18">
        <v>1515</v>
      </c>
      <c r="I315" s="18" t="s">
        <v>36</v>
      </c>
      <c r="J315" s="19">
        <v>1</v>
      </c>
      <c r="K315" s="18"/>
      <c r="L315">
        <f>F315*G315</f>
        <v>18164</v>
      </c>
    </row>
    <row r="316" spans="1:12" ht="75.75" customHeight="1" x14ac:dyDescent="0.2">
      <c r="A316" s="19" t="e">
        <f>A315+1</f>
        <v>#REF!</v>
      </c>
      <c r="B316" s="18" t="s">
        <v>37</v>
      </c>
      <c r="C316" s="32" t="s">
        <v>121</v>
      </c>
      <c r="D316" s="18" t="s">
        <v>34</v>
      </c>
      <c r="E316" s="18" t="s">
        <v>38</v>
      </c>
      <c r="F316" s="18">
        <v>2</v>
      </c>
      <c r="G316" s="18">
        <v>4205</v>
      </c>
      <c r="H316" s="18">
        <v>1515</v>
      </c>
      <c r="I316" s="18" t="s">
        <v>36</v>
      </c>
      <c r="J316" s="19">
        <v>1</v>
      </c>
      <c r="K316" s="18"/>
      <c r="L316">
        <f t="shared" si="7"/>
        <v>8410</v>
      </c>
    </row>
    <row r="317" spans="1:12" ht="75.75" customHeight="1" x14ac:dyDescent="0.2">
      <c r="A317" s="19" t="e">
        <f>A316+1</f>
        <v>#REF!</v>
      </c>
      <c r="B317" s="18" t="s">
        <v>55</v>
      </c>
      <c r="C317" s="32" t="s">
        <v>121</v>
      </c>
      <c r="D317" s="18" t="s">
        <v>56</v>
      </c>
      <c r="E317" s="18" t="s">
        <v>57</v>
      </c>
      <c r="F317" s="18">
        <v>1</v>
      </c>
      <c r="G317" s="18">
        <v>3868</v>
      </c>
      <c r="H317" s="18">
        <v>1515</v>
      </c>
      <c r="I317" s="18" t="s">
        <v>36</v>
      </c>
      <c r="J317" s="19">
        <v>1</v>
      </c>
      <c r="K317" s="18"/>
      <c r="L317">
        <f t="shared" si="7"/>
        <v>3868</v>
      </c>
    </row>
    <row r="318" spans="1:12" ht="75.75" customHeight="1" x14ac:dyDescent="0.2">
      <c r="A318" s="19" t="e">
        <f>A317+1</f>
        <v>#REF!</v>
      </c>
      <c r="B318" s="18" t="s">
        <v>39</v>
      </c>
      <c r="C318" s="32" t="s">
        <v>122</v>
      </c>
      <c r="D318" s="18" t="s">
        <v>40</v>
      </c>
      <c r="E318" s="18" t="s">
        <v>41</v>
      </c>
      <c r="F318" s="18">
        <v>3</v>
      </c>
      <c r="G318" s="18">
        <v>3196</v>
      </c>
      <c r="H318" s="18">
        <v>1011</v>
      </c>
      <c r="I318" s="18" t="s">
        <v>42</v>
      </c>
      <c r="J318" s="19">
        <v>1</v>
      </c>
      <c r="K318" s="18"/>
      <c r="L318">
        <f t="shared" si="7"/>
        <v>9588</v>
      </c>
    </row>
    <row r="319" spans="1:12" ht="15.75" x14ac:dyDescent="0.2">
      <c r="A319" s="19"/>
      <c r="B319" s="21" t="s">
        <v>43</v>
      </c>
      <c r="C319" s="33"/>
      <c r="D319" s="17"/>
      <c r="E319" s="17"/>
      <c r="F319" s="17">
        <f>SUM(F313:F318)</f>
        <v>13</v>
      </c>
      <c r="G319" s="22">
        <f>SUM(L313:L318)</f>
        <v>55499</v>
      </c>
      <c r="H319" s="18"/>
      <c r="I319" s="18"/>
      <c r="J319" s="19"/>
      <c r="K319" s="18"/>
    </row>
    <row r="320" spans="1:12" ht="15.75" x14ac:dyDescent="0.2">
      <c r="A320" s="142" t="s">
        <v>164</v>
      </c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</row>
    <row r="321" spans="1:12" ht="78.75" x14ac:dyDescent="0.2">
      <c r="A321" s="19" t="e">
        <f>A318+1</f>
        <v>#REF!</v>
      </c>
      <c r="B321" s="18" t="s">
        <v>30</v>
      </c>
      <c r="C321" s="32" t="s">
        <v>120</v>
      </c>
      <c r="D321" s="18" t="s">
        <v>22</v>
      </c>
      <c r="E321" s="18" t="s">
        <v>23</v>
      </c>
      <c r="F321" s="18">
        <v>1</v>
      </c>
      <c r="G321" s="18">
        <v>5381</v>
      </c>
      <c r="H321" s="19">
        <v>1934</v>
      </c>
      <c r="I321" s="18" t="s">
        <v>24</v>
      </c>
      <c r="J321" s="19">
        <v>1</v>
      </c>
      <c r="K321" s="18"/>
      <c r="L321">
        <f>F321*G321</f>
        <v>5381</v>
      </c>
    </row>
    <row r="322" spans="1:12" ht="78.75" x14ac:dyDescent="0.2">
      <c r="A322" s="19" t="e">
        <f>A321+1</f>
        <v>#REF!</v>
      </c>
      <c r="B322" s="18" t="s">
        <v>31</v>
      </c>
      <c r="C322" s="32" t="s">
        <v>120</v>
      </c>
      <c r="D322" s="18" t="s">
        <v>22</v>
      </c>
      <c r="E322" s="18" t="s">
        <v>32</v>
      </c>
      <c r="F322" s="18">
        <v>1</v>
      </c>
      <c r="G322" s="18">
        <v>5044</v>
      </c>
      <c r="H322" s="19">
        <v>1934</v>
      </c>
      <c r="I322" s="18" t="s">
        <v>24</v>
      </c>
      <c r="J322" s="19">
        <v>1</v>
      </c>
      <c r="K322" s="18"/>
      <c r="L322">
        <f>F322*G322</f>
        <v>5044</v>
      </c>
    </row>
    <row r="323" spans="1:12" ht="76.5" customHeight="1" x14ac:dyDescent="0.2">
      <c r="A323" s="19" t="e">
        <f>A322+1</f>
        <v>#REF!</v>
      </c>
      <c r="B323" s="18" t="s">
        <v>33</v>
      </c>
      <c r="C323" s="32" t="s">
        <v>121</v>
      </c>
      <c r="D323" s="18" t="s">
        <v>34</v>
      </c>
      <c r="E323" s="18" t="s">
        <v>35</v>
      </c>
      <c r="F323" s="18">
        <v>2</v>
      </c>
      <c r="G323" s="18">
        <v>4541</v>
      </c>
      <c r="H323" s="18">
        <v>1515</v>
      </c>
      <c r="I323" s="18" t="s">
        <v>36</v>
      </c>
      <c r="J323" s="19">
        <v>1</v>
      </c>
      <c r="K323" s="18"/>
      <c r="L323">
        <f>F323*G323</f>
        <v>9082</v>
      </c>
    </row>
    <row r="324" spans="1:12" ht="78.75" x14ac:dyDescent="0.2">
      <c r="A324" s="19" t="e">
        <f>A323+1</f>
        <v>#REF!</v>
      </c>
      <c r="B324" s="18" t="s">
        <v>37</v>
      </c>
      <c r="C324" s="32" t="s">
        <v>121</v>
      </c>
      <c r="D324" s="18" t="s">
        <v>34</v>
      </c>
      <c r="E324" s="18" t="s">
        <v>38</v>
      </c>
      <c r="F324" s="18">
        <v>4</v>
      </c>
      <c r="G324" s="18">
        <v>4205</v>
      </c>
      <c r="H324" s="18">
        <v>1515</v>
      </c>
      <c r="I324" s="18" t="s">
        <v>36</v>
      </c>
      <c r="J324" s="19">
        <v>1</v>
      </c>
      <c r="K324" s="18"/>
      <c r="L324">
        <f>F324*G324</f>
        <v>16820</v>
      </c>
    </row>
    <row r="325" spans="1:12" ht="78.75" x14ac:dyDescent="0.2">
      <c r="A325" s="19" t="e">
        <f>A324+1</f>
        <v>#REF!</v>
      </c>
      <c r="B325" s="18" t="s">
        <v>39</v>
      </c>
      <c r="C325" s="32" t="s">
        <v>122</v>
      </c>
      <c r="D325" s="18" t="s">
        <v>40</v>
      </c>
      <c r="E325" s="18" t="s">
        <v>41</v>
      </c>
      <c r="F325" s="18">
        <v>1</v>
      </c>
      <c r="G325" s="18">
        <v>3196</v>
      </c>
      <c r="H325" s="18">
        <v>1011</v>
      </c>
      <c r="I325" s="18" t="s">
        <v>42</v>
      </c>
      <c r="J325" s="19">
        <v>1</v>
      </c>
      <c r="K325" s="18"/>
      <c r="L325">
        <f>F325*G325</f>
        <v>3196</v>
      </c>
    </row>
    <row r="326" spans="1:12" ht="15.75" x14ac:dyDescent="0.2">
      <c r="A326" s="19"/>
      <c r="B326" s="21" t="s">
        <v>43</v>
      </c>
      <c r="C326" s="33"/>
      <c r="D326" s="17"/>
      <c r="E326" s="17"/>
      <c r="F326" s="17">
        <f>SUM(F321:F325)</f>
        <v>9</v>
      </c>
      <c r="G326" s="22">
        <f>SUM(L321:L325)</f>
        <v>39523</v>
      </c>
      <c r="H326" s="18"/>
      <c r="I326" s="18"/>
      <c r="J326" s="19"/>
      <c r="K326" s="18"/>
    </row>
    <row r="327" spans="1:12" ht="15.75" customHeight="1" x14ac:dyDescent="0.2">
      <c r="A327" s="142" t="s">
        <v>159</v>
      </c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</row>
    <row r="328" spans="1:12" ht="78.75" x14ac:dyDescent="0.2">
      <c r="A328" s="19" t="e">
        <f>A325+1</f>
        <v>#REF!</v>
      </c>
      <c r="B328" s="18" t="s">
        <v>30</v>
      </c>
      <c r="C328" s="32" t="s">
        <v>120</v>
      </c>
      <c r="D328" s="18" t="s">
        <v>22</v>
      </c>
      <c r="E328" s="18" t="s">
        <v>23</v>
      </c>
      <c r="F328" s="18">
        <v>1</v>
      </c>
      <c r="G328" s="18">
        <v>5381</v>
      </c>
      <c r="H328" s="19">
        <v>1934</v>
      </c>
      <c r="I328" s="18" t="s">
        <v>24</v>
      </c>
      <c r="J328" s="19">
        <v>1</v>
      </c>
      <c r="K328" s="18"/>
      <c r="L328">
        <f t="shared" ref="L328:L334" si="8">F328*G328</f>
        <v>5381</v>
      </c>
    </row>
    <row r="329" spans="1:12" ht="78.75" x14ac:dyDescent="0.2">
      <c r="A329" s="19" t="e">
        <f t="shared" ref="A329:A334" si="9">A328+1</f>
        <v>#REF!</v>
      </c>
      <c r="B329" s="18" t="s">
        <v>31</v>
      </c>
      <c r="C329" s="32" t="s">
        <v>120</v>
      </c>
      <c r="D329" s="18" t="s">
        <v>22</v>
      </c>
      <c r="E329" s="18" t="s">
        <v>32</v>
      </c>
      <c r="F329" s="18">
        <v>2</v>
      </c>
      <c r="G329" s="18">
        <v>5044</v>
      </c>
      <c r="H329" s="19">
        <v>1934</v>
      </c>
      <c r="I329" s="18" t="s">
        <v>24</v>
      </c>
      <c r="J329" s="19">
        <v>1</v>
      </c>
      <c r="K329" s="18"/>
      <c r="L329">
        <f t="shared" si="8"/>
        <v>10088</v>
      </c>
    </row>
    <row r="330" spans="1:12" ht="78.75" x14ac:dyDescent="0.2">
      <c r="A330" s="19" t="e">
        <f t="shared" si="9"/>
        <v>#REF!</v>
      </c>
      <c r="B330" s="18" t="s">
        <v>33</v>
      </c>
      <c r="C330" s="32" t="s">
        <v>121</v>
      </c>
      <c r="D330" s="18" t="s">
        <v>34</v>
      </c>
      <c r="E330" s="18" t="s">
        <v>35</v>
      </c>
      <c r="F330" s="18">
        <v>5</v>
      </c>
      <c r="G330" s="18">
        <v>4541</v>
      </c>
      <c r="H330" s="18">
        <v>1515</v>
      </c>
      <c r="I330" s="18" t="s">
        <v>36</v>
      </c>
      <c r="J330" s="19">
        <v>1</v>
      </c>
      <c r="K330" s="18"/>
      <c r="L330">
        <f t="shared" si="8"/>
        <v>22705</v>
      </c>
    </row>
    <row r="331" spans="1:12" ht="78.75" x14ac:dyDescent="0.2">
      <c r="A331" s="19" t="e">
        <f t="shared" si="9"/>
        <v>#REF!</v>
      </c>
      <c r="B331" s="18" t="s">
        <v>37</v>
      </c>
      <c r="C331" s="32" t="s">
        <v>121</v>
      </c>
      <c r="D331" s="18" t="s">
        <v>34</v>
      </c>
      <c r="E331" s="18" t="s">
        <v>38</v>
      </c>
      <c r="F331" s="18">
        <v>12</v>
      </c>
      <c r="G331" s="18">
        <v>4205</v>
      </c>
      <c r="H331" s="18">
        <v>1515</v>
      </c>
      <c r="I331" s="18" t="s">
        <v>36</v>
      </c>
      <c r="J331" s="19">
        <v>1</v>
      </c>
      <c r="K331" s="18"/>
      <c r="L331">
        <f t="shared" si="8"/>
        <v>50460</v>
      </c>
    </row>
    <row r="332" spans="1:12" ht="78.75" x14ac:dyDescent="0.2">
      <c r="A332" s="19" t="e">
        <f t="shared" si="9"/>
        <v>#REF!</v>
      </c>
      <c r="B332" s="18" t="s">
        <v>55</v>
      </c>
      <c r="C332" s="32" t="s">
        <v>121</v>
      </c>
      <c r="D332" s="18" t="s">
        <v>56</v>
      </c>
      <c r="E332" s="18" t="s">
        <v>57</v>
      </c>
      <c r="F332" s="18">
        <v>3</v>
      </c>
      <c r="G332" s="18">
        <v>3868</v>
      </c>
      <c r="H332" s="18">
        <v>1515</v>
      </c>
      <c r="I332" s="18" t="s">
        <v>36</v>
      </c>
      <c r="J332" s="19">
        <v>1</v>
      </c>
      <c r="K332" s="18"/>
      <c r="L332">
        <f t="shared" si="8"/>
        <v>11604</v>
      </c>
    </row>
    <row r="333" spans="1:12" ht="78.75" x14ac:dyDescent="0.2">
      <c r="A333" s="19" t="e">
        <f t="shared" si="9"/>
        <v>#REF!</v>
      </c>
      <c r="B333" s="18" t="s">
        <v>58</v>
      </c>
      <c r="C333" s="32" t="s">
        <v>121</v>
      </c>
      <c r="D333" s="18" t="s">
        <v>56</v>
      </c>
      <c r="E333" s="18" t="s">
        <v>59</v>
      </c>
      <c r="F333" s="18">
        <v>1</v>
      </c>
      <c r="G333" s="18">
        <v>3700</v>
      </c>
      <c r="H333" s="18">
        <v>1515</v>
      </c>
      <c r="I333" s="18" t="s">
        <v>36</v>
      </c>
      <c r="J333" s="19">
        <v>1</v>
      </c>
      <c r="K333" s="18"/>
      <c r="L333">
        <f t="shared" si="8"/>
        <v>3700</v>
      </c>
    </row>
    <row r="334" spans="1:12" ht="78.75" x14ac:dyDescent="0.2">
      <c r="A334" s="19" t="e">
        <f t="shared" si="9"/>
        <v>#REF!</v>
      </c>
      <c r="B334" s="18" t="s">
        <v>39</v>
      </c>
      <c r="C334" s="32" t="s">
        <v>122</v>
      </c>
      <c r="D334" s="18" t="s">
        <v>40</v>
      </c>
      <c r="E334" s="18" t="s">
        <v>41</v>
      </c>
      <c r="F334" s="18">
        <v>10</v>
      </c>
      <c r="G334" s="18">
        <v>3196</v>
      </c>
      <c r="H334" s="18">
        <v>1011</v>
      </c>
      <c r="I334" s="18" t="s">
        <v>42</v>
      </c>
      <c r="J334" s="19">
        <v>1</v>
      </c>
      <c r="K334" s="18"/>
      <c r="L334">
        <f t="shared" si="8"/>
        <v>31960</v>
      </c>
    </row>
    <row r="335" spans="1:12" ht="15.75" x14ac:dyDescent="0.2">
      <c r="A335" s="19"/>
      <c r="B335" s="21" t="s">
        <v>43</v>
      </c>
      <c r="C335" s="33"/>
      <c r="D335" s="17"/>
      <c r="E335" s="17"/>
      <c r="F335" s="17">
        <f>SUM(F328:F334)</f>
        <v>34</v>
      </c>
      <c r="G335" s="22">
        <f>SUM(L328:L334)</f>
        <v>135898</v>
      </c>
      <c r="H335" s="18"/>
      <c r="I335" s="18"/>
      <c r="J335" s="19"/>
      <c r="K335" s="18"/>
    </row>
    <row r="336" spans="1:12" ht="15.75" x14ac:dyDescent="0.2">
      <c r="A336" s="142" t="s">
        <v>154</v>
      </c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</row>
    <row r="337" spans="1:12" ht="94.5" customHeight="1" x14ac:dyDescent="0.2">
      <c r="A337" s="19" t="e">
        <f>A334+1</f>
        <v>#REF!</v>
      </c>
      <c r="B337" s="18" t="s">
        <v>30</v>
      </c>
      <c r="C337" s="32" t="s">
        <v>120</v>
      </c>
      <c r="D337" s="18" t="s">
        <v>22</v>
      </c>
      <c r="E337" s="18" t="s">
        <v>23</v>
      </c>
      <c r="F337" s="18">
        <v>1</v>
      </c>
      <c r="G337" s="18">
        <v>5381</v>
      </c>
      <c r="H337" s="19">
        <v>1934</v>
      </c>
      <c r="I337" s="18" t="s">
        <v>24</v>
      </c>
      <c r="J337" s="19">
        <v>1</v>
      </c>
      <c r="K337" s="18"/>
      <c r="L337">
        <f>F337*G337</f>
        <v>5381</v>
      </c>
    </row>
    <row r="338" spans="1:12" ht="98.25" customHeight="1" x14ac:dyDescent="0.2">
      <c r="A338" s="19" t="e">
        <f>A337+1</f>
        <v>#REF!</v>
      </c>
      <c r="B338" s="18" t="s">
        <v>31</v>
      </c>
      <c r="C338" s="32" t="s">
        <v>120</v>
      </c>
      <c r="D338" s="18" t="s">
        <v>22</v>
      </c>
      <c r="E338" s="18" t="s">
        <v>32</v>
      </c>
      <c r="F338" s="18">
        <v>2</v>
      </c>
      <c r="G338" s="18">
        <v>5044</v>
      </c>
      <c r="H338" s="19">
        <v>1934</v>
      </c>
      <c r="I338" s="18" t="s">
        <v>24</v>
      </c>
      <c r="J338" s="19">
        <v>1</v>
      </c>
      <c r="K338" s="18"/>
      <c r="L338">
        <f>F338*G338</f>
        <v>10088</v>
      </c>
    </row>
    <row r="339" spans="1:12" ht="100.5" customHeight="1" x14ac:dyDescent="0.2">
      <c r="A339" s="19" t="e">
        <f>A338+1</f>
        <v>#REF!</v>
      </c>
      <c r="B339" s="18" t="s">
        <v>33</v>
      </c>
      <c r="C339" s="32" t="s">
        <v>121</v>
      </c>
      <c r="D339" s="18" t="s">
        <v>34</v>
      </c>
      <c r="E339" s="18" t="s">
        <v>35</v>
      </c>
      <c r="F339" s="18">
        <v>7</v>
      </c>
      <c r="G339" s="18">
        <v>4541</v>
      </c>
      <c r="H339" s="18">
        <v>1515</v>
      </c>
      <c r="I339" s="18" t="s">
        <v>36</v>
      </c>
      <c r="J339" s="19">
        <v>1</v>
      </c>
      <c r="K339" s="18"/>
      <c r="L339">
        <f>F339*G339</f>
        <v>31787</v>
      </c>
    </row>
    <row r="340" spans="1:12" ht="78.75" x14ac:dyDescent="0.2">
      <c r="A340" s="19" t="e">
        <f>A339+1</f>
        <v>#REF!</v>
      </c>
      <c r="B340" s="18" t="s">
        <v>37</v>
      </c>
      <c r="C340" s="32" t="s">
        <v>121</v>
      </c>
      <c r="D340" s="18" t="s">
        <v>34</v>
      </c>
      <c r="E340" s="18" t="s">
        <v>38</v>
      </c>
      <c r="F340" s="18">
        <v>20</v>
      </c>
      <c r="G340" s="18">
        <v>4205</v>
      </c>
      <c r="H340" s="18">
        <v>1515</v>
      </c>
      <c r="I340" s="18" t="s">
        <v>36</v>
      </c>
      <c r="J340" s="19">
        <v>1</v>
      </c>
      <c r="K340" s="18"/>
      <c r="L340">
        <f>F340*G340</f>
        <v>84100</v>
      </c>
    </row>
    <row r="341" spans="1:12" ht="78.75" x14ac:dyDescent="0.2">
      <c r="A341" s="19" t="e">
        <f>A340+1</f>
        <v>#REF!</v>
      </c>
      <c r="B341" s="18" t="s">
        <v>39</v>
      </c>
      <c r="C341" s="32" t="s">
        <v>122</v>
      </c>
      <c r="D341" s="18" t="s">
        <v>40</v>
      </c>
      <c r="E341" s="18" t="s">
        <v>41</v>
      </c>
      <c r="F341" s="18">
        <v>10</v>
      </c>
      <c r="G341" s="18">
        <v>3196</v>
      </c>
      <c r="H341" s="18">
        <v>1011</v>
      </c>
      <c r="I341" s="18" t="s">
        <v>42</v>
      </c>
      <c r="J341" s="19">
        <v>1</v>
      </c>
      <c r="K341" s="18"/>
      <c r="L341">
        <f>F341*G341</f>
        <v>31960</v>
      </c>
    </row>
    <row r="342" spans="1:12" s="11" customFormat="1" ht="15.75" x14ac:dyDescent="0.25">
      <c r="A342" s="19"/>
      <c r="B342" s="21" t="s">
        <v>43</v>
      </c>
      <c r="C342" s="33"/>
      <c r="D342" s="17"/>
      <c r="E342" s="17"/>
      <c r="F342" s="17">
        <f>SUM(F337:F341)</f>
        <v>40</v>
      </c>
      <c r="G342" s="22">
        <f>SUM(L337:L341)</f>
        <v>163316</v>
      </c>
      <c r="H342" s="18"/>
      <c r="I342" s="18"/>
      <c r="J342" s="24"/>
      <c r="K342" s="18"/>
      <c r="L342"/>
    </row>
    <row r="343" spans="1:12" s="11" customFormat="1" ht="15.75" x14ac:dyDescent="0.2">
      <c r="A343" s="142" t="s">
        <v>146</v>
      </c>
      <c r="B343" s="142"/>
      <c r="C343" s="142"/>
      <c r="D343" s="142"/>
      <c r="E343" s="142"/>
      <c r="F343" s="142"/>
      <c r="G343" s="142"/>
      <c r="H343" s="142"/>
      <c r="I343" s="142"/>
      <c r="J343" s="142"/>
      <c r="K343" s="142"/>
      <c r="L343"/>
    </row>
    <row r="344" spans="1:12" ht="78.75" x14ac:dyDescent="0.2">
      <c r="A344" s="19" t="e">
        <f>A341+1</f>
        <v>#REF!</v>
      </c>
      <c r="B344" s="18" t="s">
        <v>30</v>
      </c>
      <c r="C344" s="32" t="s">
        <v>120</v>
      </c>
      <c r="D344" s="18" t="s">
        <v>22</v>
      </c>
      <c r="E344" s="18" t="s">
        <v>23</v>
      </c>
      <c r="F344" s="18">
        <v>1</v>
      </c>
      <c r="G344" s="18">
        <v>5381</v>
      </c>
      <c r="H344" s="19">
        <v>1934</v>
      </c>
      <c r="I344" s="18" t="s">
        <v>24</v>
      </c>
      <c r="J344" s="19">
        <v>1</v>
      </c>
      <c r="K344" s="18"/>
      <c r="L344">
        <f>F344*G344</f>
        <v>5381</v>
      </c>
    </row>
    <row r="345" spans="1:12" ht="78.75" x14ac:dyDescent="0.2">
      <c r="A345" s="19" t="e">
        <f>A344+1</f>
        <v>#REF!</v>
      </c>
      <c r="B345" s="18" t="s">
        <v>31</v>
      </c>
      <c r="C345" s="32" t="s">
        <v>120</v>
      </c>
      <c r="D345" s="18" t="s">
        <v>22</v>
      </c>
      <c r="E345" s="18" t="s">
        <v>32</v>
      </c>
      <c r="F345" s="18">
        <v>1</v>
      </c>
      <c r="G345" s="18">
        <v>5044</v>
      </c>
      <c r="H345" s="19">
        <v>1934</v>
      </c>
      <c r="I345" s="18" t="s">
        <v>24</v>
      </c>
      <c r="J345" s="19">
        <v>1</v>
      </c>
      <c r="K345" s="18"/>
      <c r="L345">
        <f>F345*G345</f>
        <v>5044</v>
      </c>
    </row>
    <row r="346" spans="1:12" ht="78.75" x14ac:dyDescent="0.2">
      <c r="A346" s="19" t="e">
        <f>A345+1</f>
        <v>#REF!</v>
      </c>
      <c r="B346" s="18" t="s">
        <v>33</v>
      </c>
      <c r="C346" s="32" t="s">
        <v>121</v>
      </c>
      <c r="D346" s="18" t="s">
        <v>34</v>
      </c>
      <c r="E346" s="18" t="s">
        <v>35</v>
      </c>
      <c r="F346" s="18">
        <v>2</v>
      </c>
      <c r="G346" s="18">
        <v>4541</v>
      </c>
      <c r="H346" s="18">
        <v>1515</v>
      </c>
      <c r="I346" s="18" t="s">
        <v>36</v>
      </c>
      <c r="J346" s="19">
        <v>1</v>
      </c>
      <c r="K346" s="18"/>
      <c r="L346">
        <f>F346*G346</f>
        <v>9082</v>
      </c>
    </row>
    <row r="347" spans="1:12" ht="78.75" x14ac:dyDescent="0.2">
      <c r="A347" s="19" t="e">
        <f>A346+1</f>
        <v>#REF!</v>
      </c>
      <c r="B347" s="18" t="s">
        <v>37</v>
      </c>
      <c r="C347" s="32" t="s">
        <v>121</v>
      </c>
      <c r="D347" s="18" t="s">
        <v>34</v>
      </c>
      <c r="E347" s="18" t="s">
        <v>38</v>
      </c>
      <c r="F347" s="18">
        <v>10</v>
      </c>
      <c r="G347" s="18">
        <v>4205</v>
      </c>
      <c r="H347" s="18">
        <v>1515</v>
      </c>
      <c r="I347" s="18" t="s">
        <v>36</v>
      </c>
      <c r="J347" s="19">
        <v>1</v>
      </c>
      <c r="K347" s="18"/>
      <c r="L347">
        <f>F347*G347</f>
        <v>42050</v>
      </c>
    </row>
    <row r="348" spans="1:12" ht="78.75" x14ac:dyDescent="0.2">
      <c r="A348" s="19" t="e">
        <f>A347+1</f>
        <v>#REF!</v>
      </c>
      <c r="B348" s="18" t="s">
        <v>39</v>
      </c>
      <c r="C348" s="32" t="s">
        <v>122</v>
      </c>
      <c r="D348" s="18" t="s">
        <v>40</v>
      </c>
      <c r="E348" s="18" t="s">
        <v>41</v>
      </c>
      <c r="F348" s="18">
        <v>2</v>
      </c>
      <c r="G348" s="18">
        <v>3196</v>
      </c>
      <c r="H348" s="18">
        <v>1011</v>
      </c>
      <c r="I348" s="18" t="s">
        <v>42</v>
      </c>
      <c r="J348" s="19">
        <v>1</v>
      </c>
      <c r="K348" s="18"/>
      <c r="L348">
        <f>F348*G348</f>
        <v>6392</v>
      </c>
    </row>
    <row r="349" spans="1:12" s="11" customFormat="1" ht="15.75" x14ac:dyDescent="0.25">
      <c r="A349" s="19"/>
      <c r="B349" s="21" t="s">
        <v>43</v>
      </c>
      <c r="C349" s="33"/>
      <c r="D349" s="17"/>
      <c r="E349" s="17"/>
      <c r="F349" s="17">
        <f>SUM(F344:F348)</f>
        <v>16</v>
      </c>
      <c r="G349" s="22">
        <f>SUM(L344:L348)</f>
        <v>67949</v>
      </c>
      <c r="H349" s="18"/>
      <c r="I349" s="18"/>
      <c r="J349" s="24"/>
      <c r="K349" s="18"/>
      <c r="L349"/>
    </row>
    <row r="350" spans="1:12" ht="15.75" customHeight="1" x14ac:dyDescent="0.2">
      <c r="A350" s="142" t="s">
        <v>158</v>
      </c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</row>
    <row r="351" spans="1:12" ht="77.25" customHeight="1" x14ac:dyDescent="0.2">
      <c r="A351" s="19" t="e">
        <f>A348+1</f>
        <v>#REF!</v>
      </c>
      <c r="B351" s="18" t="s">
        <v>30</v>
      </c>
      <c r="C351" s="32" t="s">
        <v>120</v>
      </c>
      <c r="D351" s="18" t="s">
        <v>22</v>
      </c>
      <c r="E351" s="18" t="s">
        <v>23</v>
      </c>
      <c r="F351" s="18">
        <v>1</v>
      </c>
      <c r="G351" s="18">
        <v>5381</v>
      </c>
      <c r="H351" s="19">
        <v>1934</v>
      </c>
      <c r="I351" s="18" t="s">
        <v>24</v>
      </c>
      <c r="J351" s="19">
        <v>1</v>
      </c>
      <c r="K351" s="18"/>
      <c r="L351">
        <f>F351*G351</f>
        <v>5381</v>
      </c>
    </row>
    <row r="352" spans="1:12" ht="77.25" customHeight="1" x14ac:dyDescent="0.2">
      <c r="A352" s="19" t="e">
        <f>A351+1</f>
        <v>#REF!</v>
      </c>
      <c r="B352" s="18" t="s">
        <v>31</v>
      </c>
      <c r="C352" s="32" t="s">
        <v>120</v>
      </c>
      <c r="D352" s="18" t="s">
        <v>22</v>
      </c>
      <c r="E352" s="18" t="s">
        <v>32</v>
      </c>
      <c r="F352" s="18">
        <v>4</v>
      </c>
      <c r="G352" s="18">
        <v>5044</v>
      </c>
      <c r="H352" s="19">
        <v>1934</v>
      </c>
      <c r="I352" s="18" t="s">
        <v>24</v>
      </c>
      <c r="J352" s="19">
        <v>1</v>
      </c>
      <c r="K352" s="18"/>
      <c r="L352">
        <f>F352*G352</f>
        <v>20176</v>
      </c>
    </row>
    <row r="353" spans="1:12" ht="77.25" customHeight="1" x14ac:dyDescent="0.2">
      <c r="A353" s="19" t="e">
        <f>A352+1</f>
        <v>#REF!</v>
      </c>
      <c r="B353" s="18" t="s">
        <v>33</v>
      </c>
      <c r="C353" s="32" t="s">
        <v>121</v>
      </c>
      <c r="D353" s="18" t="s">
        <v>34</v>
      </c>
      <c r="E353" s="18" t="s">
        <v>35</v>
      </c>
      <c r="F353" s="18">
        <v>6</v>
      </c>
      <c r="G353" s="18">
        <v>4541</v>
      </c>
      <c r="H353" s="18">
        <v>1515</v>
      </c>
      <c r="I353" s="18" t="s">
        <v>36</v>
      </c>
      <c r="J353" s="19">
        <v>1</v>
      </c>
      <c r="K353" s="18"/>
      <c r="L353">
        <f>F353*G353</f>
        <v>27246</v>
      </c>
    </row>
    <row r="354" spans="1:12" ht="77.25" customHeight="1" x14ac:dyDescent="0.2">
      <c r="A354" s="19" t="e">
        <f>A353+1</f>
        <v>#REF!</v>
      </c>
      <c r="B354" s="18" t="s">
        <v>37</v>
      </c>
      <c r="C354" s="32" t="s">
        <v>121</v>
      </c>
      <c r="D354" s="18" t="s">
        <v>34</v>
      </c>
      <c r="E354" s="18" t="s">
        <v>38</v>
      </c>
      <c r="F354" s="18">
        <v>26</v>
      </c>
      <c r="G354" s="18">
        <v>4205</v>
      </c>
      <c r="H354" s="18">
        <v>1515</v>
      </c>
      <c r="I354" s="18" t="s">
        <v>36</v>
      </c>
      <c r="J354" s="19">
        <v>1</v>
      </c>
      <c r="K354" s="18"/>
      <c r="L354">
        <f>F354*G354</f>
        <v>109330</v>
      </c>
    </row>
    <row r="355" spans="1:12" ht="77.25" customHeight="1" x14ac:dyDescent="0.2">
      <c r="A355" s="19" t="e">
        <f>A354+1</f>
        <v>#REF!</v>
      </c>
      <c r="B355" s="18" t="s">
        <v>39</v>
      </c>
      <c r="C355" s="32" t="s">
        <v>122</v>
      </c>
      <c r="D355" s="18" t="s">
        <v>40</v>
      </c>
      <c r="E355" s="18" t="s">
        <v>41</v>
      </c>
      <c r="F355" s="18">
        <v>25</v>
      </c>
      <c r="G355" s="18">
        <v>3196</v>
      </c>
      <c r="H355" s="18">
        <v>1011</v>
      </c>
      <c r="I355" s="18" t="s">
        <v>42</v>
      </c>
      <c r="J355" s="19">
        <v>1</v>
      </c>
      <c r="K355" s="18"/>
      <c r="L355">
        <f>F355*G355</f>
        <v>79900</v>
      </c>
    </row>
    <row r="356" spans="1:12" ht="15.75" x14ac:dyDescent="0.2">
      <c r="A356" s="19"/>
      <c r="B356" s="21" t="s">
        <v>43</v>
      </c>
      <c r="C356" s="33"/>
      <c r="D356" s="17"/>
      <c r="E356" s="17"/>
      <c r="F356" s="17">
        <f>SUM(F351:F355)</f>
        <v>62</v>
      </c>
      <c r="G356" s="22">
        <f>SUM(L351:L355)</f>
        <v>242033</v>
      </c>
      <c r="H356" s="18"/>
      <c r="I356" s="18"/>
      <c r="J356" s="19"/>
      <c r="K356" s="18"/>
    </row>
    <row r="357" spans="1:12" s="11" customFormat="1" ht="15.75" x14ac:dyDescent="0.2">
      <c r="A357" s="142" t="s">
        <v>147</v>
      </c>
      <c r="B357" s="142"/>
      <c r="C357" s="142"/>
      <c r="D357" s="142"/>
      <c r="E357" s="142"/>
      <c r="F357" s="142"/>
      <c r="G357" s="142"/>
      <c r="H357" s="142"/>
      <c r="I357" s="142"/>
      <c r="J357" s="142"/>
      <c r="K357" s="142"/>
      <c r="L357"/>
    </row>
    <row r="358" spans="1:12" ht="78.75" x14ac:dyDescent="0.2">
      <c r="A358" s="19" t="e">
        <f>A355+1</f>
        <v>#REF!</v>
      </c>
      <c r="B358" s="18" t="s">
        <v>30</v>
      </c>
      <c r="C358" s="32" t="s">
        <v>120</v>
      </c>
      <c r="D358" s="18" t="s">
        <v>22</v>
      </c>
      <c r="E358" s="18" t="s">
        <v>23</v>
      </c>
      <c r="F358" s="18">
        <v>1</v>
      </c>
      <c r="G358" s="18">
        <v>5381</v>
      </c>
      <c r="H358" s="19">
        <v>1934</v>
      </c>
      <c r="I358" s="18" t="s">
        <v>24</v>
      </c>
      <c r="J358" s="19">
        <v>1</v>
      </c>
      <c r="K358" s="18"/>
      <c r="L358">
        <f t="shared" ref="L358:L363" si="10">F358*G358</f>
        <v>5381</v>
      </c>
    </row>
    <row r="359" spans="1:12" ht="78.75" x14ac:dyDescent="0.2">
      <c r="A359" s="19" t="e">
        <f>A358+1</f>
        <v>#REF!</v>
      </c>
      <c r="B359" s="18" t="s">
        <v>31</v>
      </c>
      <c r="C359" s="32" t="s">
        <v>120</v>
      </c>
      <c r="D359" s="18" t="s">
        <v>22</v>
      </c>
      <c r="E359" s="18" t="s">
        <v>32</v>
      </c>
      <c r="F359" s="18">
        <v>1</v>
      </c>
      <c r="G359" s="18">
        <v>5044</v>
      </c>
      <c r="H359" s="19">
        <v>1934</v>
      </c>
      <c r="I359" s="18" t="s">
        <v>24</v>
      </c>
      <c r="J359" s="19">
        <v>1</v>
      </c>
      <c r="K359" s="18"/>
      <c r="L359">
        <f t="shared" si="10"/>
        <v>5044</v>
      </c>
    </row>
    <row r="360" spans="1:12" ht="78.75" x14ac:dyDescent="0.2">
      <c r="A360" s="19" t="e">
        <f>A359+1</f>
        <v>#REF!</v>
      </c>
      <c r="B360" s="18" t="s">
        <v>33</v>
      </c>
      <c r="C360" s="32" t="s">
        <v>121</v>
      </c>
      <c r="D360" s="18" t="s">
        <v>34</v>
      </c>
      <c r="E360" s="18" t="s">
        <v>35</v>
      </c>
      <c r="F360" s="18">
        <v>1</v>
      </c>
      <c r="G360" s="18">
        <v>4541</v>
      </c>
      <c r="H360" s="18">
        <v>1515</v>
      </c>
      <c r="I360" s="18" t="s">
        <v>36</v>
      </c>
      <c r="J360" s="19">
        <v>1</v>
      </c>
      <c r="K360" s="18"/>
      <c r="L360">
        <f t="shared" si="10"/>
        <v>4541</v>
      </c>
    </row>
    <row r="361" spans="1:12" ht="78.75" x14ac:dyDescent="0.2">
      <c r="A361" s="19" t="e">
        <f>A360+1</f>
        <v>#REF!</v>
      </c>
      <c r="B361" s="18" t="s">
        <v>37</v>
      </c>
      <c r="C361" s="32" t="s">
        <v>121</v>
      </c>
      <c r="D361" s="18" t="s">
        <v>34</v>
      </c>
      <c r="E361" s="18" t="s">
        <v>38</v>
      </c>
      <c r="F361" s="18">
        <v>2</v>
      </c>
      <c r="G361" s="18">
        <v>4205</v>
      </c>
      <c r="H361" s="18">
        <v>1515</v>
      </c>
      <c r="I361" s="18" t="s">
        <v>36</v>
      </c>
      <c r="J361" s="19">
        <v>1</v>
      </c>
      <c r="K361" s="18"/>
      <c r="L361">
        <f t="shared" si="10"/>
        <v>8410</v>
      </c>
    </row>
    <row r="362" spans="1:12" ht="78.75" x14ac:dyDescent="0.2">
      <c r="A362" s="19" t="e">
        <f>A361+1</f>
        <v>#REF!</v>
      </c>
      <c r="B362" s="18" t="s">
        <v>37</v>
      </c>
      <c r="C362" s="32" t="s">
        <v>121</v>
      </c>
      <c r="D362" s="18" t="s">
        <v>34</v>
      </c>
      <c r="E362" s="18" t="s">
        <v>38</v>
      </c>
      <c r="F362" s="18">
        <v>3</v>
      </c>
      <c r="G362" s="18">
        <v>4205</v>
      </c>
      <c r="H362" s="18">
        <v>1515</v>
      </c>
      <c r="I362" s="18" t="s">
        <v>36</v>
      </c>
      <c r="J362" s="19">
        <v>1</v>
      </c>
      <c r="K362" s="18">
        <v>10</v>
      </c>
      <c r="L362">
        <f t="shared" si="10"/>
        <v>12615</v>
      </c>
    </row>
    <row r="363" spans="1:12" ht="78.75" x14ac:dyDescent="0.2">
      <c r="A363" s="19" t="e">
        <f>A362+1</f>
        <v>#REF!</v>
      </c>
      <c r="B363" s="18" t="s">
        <v>39</v>
      </c>
      <c r="C363" s="32" t="s">
        <v>122</v>
      </c>
      <c r="D363" s="18" t="s">
        <v>40</v>
      </c>
      <c r="E363" s="18" t="s">
        <v>41</v>
      </c>
      <c r="F363" s="18">
        <v>1</v>
      </c>
      <c r="G363" s="18">
        <v>3196</v>
      </c>
      <c r="H363" s="18">
        <v>1011</v>
      </c>
      <c r="I363" s="18" t="s">
        <v>42</v>
      </c>
      <c r="J363" s="19">
        <v>1</v>
      </c>
      <c r="K363" s="18"/>
      <c r="L363">
        <f t="shared" si="10"/>
        <v>3196</v>
      </c>
    </row>
    <row r="364" spans="1:12" s="11" customFormat="1" ht="15.75" x14ac:dyDescent="0.25">
      <c r="A364" s="19"/>
      <c r="B364" s="21" t="s">
        <v>43</v>
      </c>
      <c r="C364" s="33"/>
      <c r="D364" s="17"/>
      <c r="E364" s="17"/>
      <c r="F364" s="17">
        <f>SUM(F358:F363)</f>
        <v>9</v>
      </c>
      <c r="G364" s="22">
        <f>SUM(L358:L363)</f>
        <v>39187</v>
      </c>
      <c r="H364" s="18"/>
      <c r="I364" s="18"/>
      <c r="J364" s="24"/>
      <c r="K364" s="18"/>
    </row>
    <row r="365" spans="1:12" s="11" customFormat="1" ht="14.25" customHeight="1" x14ac:dyDescent="0.2">
      <c r="A365" s="142" t="s">
        <v>160</v>
      </c>
      <c r="B365" s="142"/>
      <c r="C365" s="142"/>
      <c r="D365" s="142"/>
      <c r="E365" s="142"/>
      <c r="F365" s="142"/>
      <c r="G365" s="142"/>
      <c r="H365" s="142"/>
      <c r="I365" s="142"/>
      <c r="J365" s="142"/>
      <c r="K365" s="142"/>
      <c r="L365"/>
    </row>
    <row r="366" spans="1:12" ht="77.25" customHeight="1" x14ac:dyDescent="0.2">
      <c r="A366" s="19" t="e">
        <f>A363+1</f>
        <v>#REF!</v>
      </c>
      <c r="B366" s="18" t="s">
        <v>30</v>
      </c>
      <c r="C366" s="32" t="s">
        <v>120</v>
      </c>
      <c r="D366" s="18" t="s">
        <v>22</v>
      </c>
      <c r="E366" s="18" t="s">
        <v>23</v>
      </c>
      <c r="F366" s="18">
        <v>1</v>
      </c>
      <c r="G366" s="18">
        <v>5381</v>
      </c>
      <c r="H366" s="19">
        <v>1934</v>
      </c>
      <c r="I366" s="18" t="s">
        <v>24</v>
      </c>
      <c r="J366" s="19">
        <v>1</v>
      </c>
      <c r="K366" s="18"/>
      <c r="L366">
        <f>F366*G366</f>
        <v>5381</v>
      </c>
    </row>
    <row r="367" spans="1:12" ht="78.75" x14ac:dyDescent="0.2">
      <c r="A367" s="19" t="e">
        <f>A366+1</f>
        <v>#REF!</v>
      </c>
      <c r="B367" s="18" t="s">
        <v>31</v>
      </c>
      <c r="C367" s="32" t="s">
        <v>120</v>
      </c>
      <c r="D367" s="18" t="s">
        <v>22</v>
      </c>
      <c r="E367" s="18" t="s">
        <v>32</v>
      </c>
      <c r="F367" s="18">
        <v>2</v>
      </c>
      <c r="G367" s="18">
        <v>5044</v>
      </c>
      <c r="H367" s="19">
        <v>1934</v>
      </c>
      <c r="I367" s="18" t="s">
        <v>24</v>
      </c>
      <c r="J367" s="19">
        <v>1</v>
      </c>
      <c r="K367" s="18"/>
      <c r="L367">
        <f>F367*G367</f>
        <v>10088</v>
      </c>
    </row>
    <row r="368" spans="1:12" ht="77.25" customHeight="1" x14ac:dyDescent="0.2">
      <c r="A368" s="19" t="e">
        <f>A367+1</f>
        <v>#REF!</v>
      </c>
      <c r="B368" s="18" t="s">
        <v>33</v>
      </c>
      <c r="C368" s="32" t="s">
        <v>121</v>
      </c>
      <c r="D368" s="18" t="s">
        <v>34</v>
      </c>
      <c r="E368" s="18" t="s">
        <v>35</v>
      </c>
      <c r="F368" s="18">
        <v>7</v>
      </c>
      <c r="G368" s="18">
        <v>4541</v>
      </c>
      <c r="H368" s="18">
        <v>1515</v>
      </c>
      <c r="I368" s="18" t="s">
        <v>36</v>
      </c>
      <c r="J368" s="19">
        <v>1</v>
      </c>
      <c r="K368" s="18"/>
      <c r="L368">
        <f>F368*G368</f>
        <v>31787</v>
      </c>
    </row>
    <row r="369" spans="1:12" ht="78.75" x14ac:dyDescent="0.2">
      <c r="A369" s="19" t="e">
        <f>A367+1</f>
        <v>#REF!</v>
      </c>
      <c r="B369" s="18" t="s">
        <v>37</v>
      </c>
      <c r="C369" s="32" t="s">
        <v>121</v>
      </c>
      <c r="D369" s="18" t="s">
        <v>34</v>
      </c>
      <c r="E369" s="18" t="s">
        <v>38</v>
      </c>
      <c r="F369" s="18">
        <v>10</v>
      </c>
      <c r="G369" s="18">
        <v>4205</v>
      </c>
      <c r="H369" s="18">
        <v>1515</v>
      </c>
      <c r="I369" s="18" t="s">
        <v>36</v>
      </c>
      <c r="J369" s="19">
        <v>1</v>
      </c>
      <c r="K369" s="18"/>
      <c r="L369">
        <f>F369*G369</f>
        <v>42050</v>
      </c>
    </row>
    <row r="370" spans="1:12" ht="89.25" customHeight="1" x14ac:dyDescent="0.2">
      <c r="A370" s="19" t="e">
        <f>A369+1</f>
        <v>#REF!</v>
      </c>
      <c r="B370" s="18" t="s">
        <v>39</v>
      </c>
      <c r="C370" s="32" t="s">
        <v>122</v>
      </c>
      <c r="D370" s="18" t="s">
        <v>40</v>
      </c>
      <c r="E370" s="18" t="s">
        <v>41</v>
      </c>
      <c r="F370" s="18">
        <v>6</v>
      </c>
      <c r="G370" s="18">
        <v>3196</v>
      </c>
      <c r="H370" s="18">
        <v>1011</v>
      </c>
      <c r="I370" s="18" t="s">
        <v>42</v>
      </c>
      <c r="J370" s="19">
        <v>1</v>
      </c>
      <c r="K370" s="18"/>
      <c r="L370">
        <f>F370*G370</f>
        <v>19176</v>
      </c>
    </row>
    <row r="371" spans="1:12" s="11" customFormat="1" ht="15.75" x14ac:dyDescent="0.25">
      <c r="A371" s="19"/>
      <c r="B371" s="21" t="s">
        <v>43</v>
      </c>
      <c r="C371" s="33"/>
      <c r="D371" s="17"/>
      <c r="E371" s="17"/>
      <c r="F371" s="17">
        <f>SUM(F366:F370)</f>
        <v>26</v>
      </c>
      <c r="G371" s="22">
        <f>SUM(L366:L370)</f>
        <v>108482</v>
      </c>
      <c r="H371" s="18"/>
      <c r="I371" s="18"/>
      <c r="J371" s="24"/>
      <c r="K371" s="18"/>
      <c r="L371"/>
    </row>
    <row r="372" spans="1:12" ht="15.75" customHeight="1" x14ac:dyDescent="0.2">
      <c r="A372" s="142" t="s">
        <v>162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</row>
    <row r="373" spans="1:12" ht="77.25" customHeight="1" x14ac:dyDescent="0.2">
      <c r="A373" s="19" t="e">
        <f>A370+1</f>
        <v>#REF!</v>
      </c>
      <c r="B373" s="18" t="s">
        <v>30</v>
      </c>
      <c r="C373" s="32" t="s">
        <v>120</v>
      </c>
      <c r="D373" s="18" t="s">
        <v>22</v>
      </c>
      <c r="E373" s="18" t="s">
        <v>23</v>
      </c>
      <c r="F373" s="18">
        <v>1</v>
      </c>
      <c r="G373" s="18">
        <v>5381</v>
      </c>
      <c r="H373" s="19">
        <v>1934</v>
      </c>
      <c r="I373" s="18" t="s">
        <v>24</v>
      </c>
      <c r="J373" s="19">
        <v>1</v>
      </c>
      <c r="K373" s="18"/>
      <c r="L373">
        <f>F373*G373</f>
        <v>5381</v>
      </c>
    </row>
    <row r="374" spans="1:12" ht="77.25" customHeight="1" x14ac:dyDescent="0.2">
      <c r="A374" s="19" t="e">
        <f>A373+1</f>
        <v>#REF!</v>
      </c>
      <c r="B374" s="18" t="s">
        <v>31</v>
      </c>
      <c r="C374" s="32" t="s">
        <v>120</v>
      </c>
      <c r="D374" s="18" t="s">
        <v>22</v>
      </c>
      <c r="E374" s="18" t="s">
        <v>32</v>
      </c>
      <c r="F374" s="18">
        <v>2</v>
      </c>
      <c r="G374" s="18">
        <v>5044</v>
      </c>
      <c r="H374" s="19">
        <v>1934</v>
      </c>
      <c r="I374" s="18" t="s">
        <v>24</v>
      </c>
      <c r="J374" s="19">
        <v>1</v>
      </c>
      <c r="K374" s="18"/>
      <c r="L374">
        <f>F374*G374</f>
        <v>10088</v>
      </c>
    </row>
    <row r="375" spans="1:12" ht="76.5" customHeight="1" x14ac:dyDescent="0.2">
      <c r="A375" s="19" t="e">
        <f>A374+1</f>
        <v>#REF!</v>
      </c>
      <c r="B375" s="18" t="s">
        <v>33</v>
      </c>
      <c r="C375" s="32" t="s">
        <v>121</v>
      </c>
      <c r="D375" s="18" t="s">
        <v>34</v>
      </c>
      <c r="E375" s="18" t="s">
        <v>35</v>
      </c>
      <c r="F375" s="18">
        <v>1</v>
      </c>
      <c r="G375" s="18">
        <v>4541</v>
      </c>
      <c r="H375" s="18">
        <v>1515</v>
      </c>
      <c r="I375" s="18" t="s">
        <v>36</v>
      </c>
      <c r="J375" s="19">
        <v>1</v>
      </c>
      <c r="K375" s="18"/>
      <c r="L375">
        <f>F375*G375</f>
        <v>4541</v>
      </c>
    </row>
    <row r="376" spans="1:12" ht="77.25" customHeight="1" x14ac:dyDescent="0.2">
      <c r="A376" s="19" t="e">
        <f>A375+1</f>
        <v>#REF!</v>
      </c>
      <c r="B376" s="18" t="s">
        <v>37</v>
      </c>
      <c r="C376" s="32" t="s">
        <v>121</v>
      </c>
      <c r="D376" s="18" t="s">
        <v>34</v>
      </c>
      <c r="E376" s="18" t="s">
        <v>38</v>
      </c>
      <c r="F376" s="18">
        <v>4</v>
      </c>
      <c r="G376" s="18">
        <v>4205</v>
      </c>
      <c r="H376" s="18">
        <v>1515</v>
      </c>
      <c r="I376" s="18" t="s">
        <v>36</v>
      </c>
      <c r="J376" s="19">
        <v>1</v>
      </c>
      <c r="K376" s="18"/>
      <c r="L376">
        <f>F376*G376</f>
        <v>16820</v>
      </c>
    </row>
    <row r="377" spans="1:12" ht="77.25" customHeight="1" x14ac:dyDescent="0.2">
      <c r="A377" s="19" t="e">
        <f>A376+1</f>
        <v>#REF!</v>
      </c>
      <c r="B377" s="18" t="s">
        <v>39</v>
      </c>
      <c r="C377" s="32" t="s">
        <v>122</v>
      </c>
      <c r="D377" s="18" t="s">
        <v>40</v>
      </c>
      <c r="E377" s="18" t="s">
        <v>41</v>
      </c>
      <c r="F377" s="18">
        <v>5</v>
      </c>
      <c r="G377" s="18">
        <v>3196</v>
      </c>
      <c r="H377" s="18">
        <v>1011</v>
      </c>
      <c r="I377" s="18" t="s">
        <v>42</v>
      </c>
      <c r="J377" s="19">
        <v>1</v>
      </c>
      <c r="K377" s="18"/>
      <c r="L377">
        <f>F377*G377</f>
        <v>15980</v>
      </c>
    </row>
    <row r="378" spans="1:12" ht="15.75" x14ac:dyDescent="0.2">
      <c r="A378" s="19"/>
      <c r="B378" s="21" t="s">
        <v>43</v>
      </c>
      <c r="C378" s="33"/>
      <c r="D378" s="17"/>
      <c r="E378" s="17"/>
      <c r="F378" s="17">
        <f>SUM(F373:F377)</f>
        <v>13</v>
      </c>
      <c r="G378" s="22">
        <f>SUM(L373:L377)</f>
        <v>52810</v>
      </c>
      <c r="H378" s="18"/>
      <c r="I378" s="18"/>
      <c r="J378" s="19"/>
      <c r="K378" s="18"/>
    </row>
    <row r="379" spans="1:12" ht="15.75" x14ac:dyDescent="0.2">
      <c r="A379" s="142" t="s">
        <v>166</v>
      </c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</row>
    <row r="380" spans="1:12" ht="76.5" customHeight="1" x14ac:dyDescent="0.2">
      <c r="A380" s="19" t="e">
        <f>A377+1</f>
        <v>#REF!</v>
      </c>
      <c r="B380" s="18" t="s">
        <v>30</v>
      </c>
      <c r="C380" s="32" t="s">
        <v>120</v>
      </c>
      <c r="D380" s="18" t="s">
        <v>22</v>
      </c>
      <c r="E380" s="18" t="s">
        <v>23</v>
      </c>
      <c r="F380" s="18">
        <v>1</v>
      </c>
      <c r="G380" s="18">
        <v>5381</v>
      </c>
      <c r="H380" s="19">
        <v>1934</v>
      </c>
      <c r="I380" s="18" t="s">
        <v>24</v>
      </c>
      <c r="J380" s="19">
        <v>1</v>
      </c>
      <c r="K380" s="18"/>
      <c r="L380">
        <f>F380*G380</f>
        <v>5381</v>
      </c>
    </row>
    <row r="381" spans="1:12" ht="76.5" customHeight="1" x14ac:dyDescent="0.2">
      <c r="A381" s="19" t="e">
        <f>A380+1</f>
        <v>#REF!</v>
      </c>
      <c r="B381" s="18" t="s">
        <v>31</v>
      </c>
      <c r="C381" s="32" t="s">
        <v>120</v>
      </c>
      <c r="D381" s="18" t="s">
        <v>22</v>
      </c>
      <c r="E381" s="18" t="s">
        <v>32</v>
      </c>
      <c r="F381" s="18">
        <v>2</v>
      </c>
      <c r="G381" s="18">
        <v>5044</v>
      </c>
      <c r="H381" s="19">
        <v>1934</v>
      </c>
      <c r="I381" s="18" t="s">
        <v>24</v>
      </c>
      <c r="J381" s="19">
        <v>1</v>
      </c>
      <c r="K381" s="18"/>
      <c r="L381">
        <f>F381*G381</f>
        <v>10088</v>
      </c>
    </row>
    <row r="382" spans="1:12" ht="76.5" customHeight="1" x14ac:dyDescent="0.2">
      <c r="A382" s="19" t="e">
        <f>A381+1</f>
        <v>#REF!</v>
      </c>
      <c r="B382" s="18" t="s">
        <v>33</v>
      </c>
      <c r="C382" s="32" t="s">
        <v>121</v>
      </c>
      <c r="D382" s="18" t="s">
        <v>34</v>
      </c>
      <c r="E382" s="18" t="s">
        <v>35</v>
      </c>
      <c r="F382" s="18">
        <v>4</v>
      </c>
      <c r="G382" s="18">
        <v>4541</v>
      </c>
      <c r="H382" s="18">
        <v>1515</v>
      </c>
      <c r="I382" s="18" t="s">
        <v>36</v>
      </c>
      <c r="J382" s="19">
        <v>1</v>
      </c>
      <c r="K382" s="18"/>
      <c r="L382">
        <f>F382*G382</f>
        <v>18164</v>
      </c>
    </row>
    <row r="383" spans="1:12" ht="76.5" customHeight="1" x14ac:dyDescent="0.2">
      <c r="A383" s="19" t="e">
        <f>A382+1</f>
        <v>#REF!</v>
      </c>
      <c r="B383" s="18" t="s">
        <v>37</v>
      </c>
      <c r="C383" s="32" t="s">
        <v>121</v>
      </c>
      <c r="D383" s="18" t="s">
        <v>34</v>
      </c>
      <c r="E383" s="18" t="s">
        <v>38</v>
      </c>
      <c r="F383" s="18">
        <v>5</v>
      </c>
      <c r="G383" s="18">
        <v>4205</v>
      </c>
      <c r="H383" s="18">
        <v>1515</v>
      </c>
      <c r="I383" s="18" t="s">
        <v>36</v>
      </c>
      <c r="J383" s="19">
        <v>1</v>
      </c>
      <c r="K383" s="18"/>
      <c r="L383">
        <f>F383*G383</f>
        <v>21025</v>
      </c>
    </row>
    <row r="384" spans="1:12" ht="76.5" customHeight="1" x14ac:dyDescent="0.2">
      <c r="A384" s="19" t="e">
        <f>A383+1</f>
        <v>#REF!</v>
      </c>
      <c r="B384" s="18" t="s">
        <v>39</v>
      </c>
      <c r="C384" s="32" t="s">
        <v>122</v>
      </c>
      <c r="D384" s="18" t="s">
        <v>40</v>
      </c>
      <c r="E384" s="18" t="s">
        <v>41</v>
      </c>
      <c r="F384" s="18">
        <v>4</v>
      </c>
      <c r="G384" s="18">
        <v>3196</v>
      </c>
      <c r="H384" s="18">
        <v>1011</v>
      </c>
      <c r="I384" s="18" t="s">
        <v>42</v>
      </c>
      <c r="J384" s="19">
        <v>1</v>
      </c>
      <c r="K384" s="18"/>
      <c r="L384">
        <f>F384*G384</f>
        <v>12784</v>
      </c>
    </row>
    <row r="385" spans="1:13" ht="15.75" x14ac:dyDescent="0.2">
      <c r="A385" s="19"/>
      <c r="B385" s="21" t="s">
        <v>43</v>
      </c>
      <c r="C385" s="33"/>
      <c r="D385" s="17"/>
      <c r="E385" s="17"/>
      <c r="F385" s="17">
        <f>SUM(F380:F384)</f>
        <v>16</v>
      </c>
      <c r="G385" s="22">
        <f>SUM(L380:L384)</f>
        <v>67442</v>
      </c>
      <c r="H385" s="18"/>
      <c r="I385" s="18"/>
      <c r="J385" s="19"/>
      <c r="K385" s="18"/>
    </row>
    <row r="386" spans="1:13" ht="15.75" x14ac:dyDescent="0.2">
      <c r="A386" s="142" t="s">
        <v>165</v>
      </c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</row>
    <row r="387" spans="1:13" ht="78.75" x14ac:dyDescent="0.2">
      <c r="A387" s="19" t="e">
        <f>A384+1</f>
        <v>#REF!</v>
      </c>
      <c r="B387" s="18" t="s">
        <v>30</v>
      </c>
      <c r="C387" s="32" t="s">
        <v>120</v>
      </c>
      <c r="D387" s="18" t="s">
        <v>22</v>
      </c>
      <c r="E387" s="18" t="s">
        <v>23</v>
      </c>
      <c r="F387" s="18">
        <v>1</v>
      </c>
      <c r="G387" s="18">
        <v>5381</v>
      </c>
      <c r="H387" s="19">
        <v>1934</v>
      </c>
      <c r="I387" s="18" t="s">
        <v>24</v>
      </c>
      <c r="J387" s="19">
        <v>1</v>
      </c>
      <c r="K387" s="18"/>
      <c r="L387">
        <f>F387*G387</f>
        <v>5381</v>
      </c>
    </row>
    <row r="388" spans="1:13" ht="78.75" x14ac:dyDescent="0.2">
      <c r="A388" s="19" t="e">
        <f>A387+1</f>
        <v>#REF!</v>
      </c>
      <c r="B388" s="18" t="s">
        <v>31</v>
      </c>
      <c r="C388" s="32" t="s">
        <v>120</v>
      </c>
      <c r="D388" s="18" t="s">
        <v>22</v>
      </c>
      <c r="E388" s="18" t="s">
        <v>32</v>
      </c>
      <c r="F388" s="18">
        <v>2</v>
      </c>
      <c r="G388" s="18">
        <v>5044</v>
      </c>
      <c r="H388" s="19">
        <v>1934</v>
      </c>
      <c r="I388" s="18" t="s">
        <v>24</v>
      </c>
      <c r="J388" s="19">
        <v>1</v>
      </c>
      <c r="K388" s="18"/>
      <c r="L388">
        <f>F388*G388</f>
        <v>10088</v>
      </c>
    </row>
    <row r="389" spans="1:13" ht="78.75" x14ac:dyDescent="0.2">
      <c r="A389" s="19" t="e">
        <f>A388+1</f>
        <v>#REF!</v>
      </c>
      <c r="B389" s="18" t="s">
        <v>33</v>
      </c>
      <c r="C389" s="32" t="s">
        <v>121</v>
      </c>
      <c r="D389" s="18" t="s">
        <v>34</v>
      </c>
      <c r="E389" s="18" t="s">
        <v>35</v>
      </c>
      <c r="F389" s="18">
        <v>2</v>
      </c>
      <c r="G389" s="18">
        <v>4541</v>
      </c>
      <c r="H389" s="18">
        <v>1515</v>
      </c>
      <c r="I389" s="18" t="s">
        <v>36</v>
      </c>
      <c r="J389" s="19">
        <v>1</v>
      </c>
      <c r="K389" s="18"/>
      <c r="L389">
        <f>F389*G389</f>
        <v>9082</v>
      </c>
    </row>
    <row r="390" spans="1:13" ht="78.75" x14ac:dyDescent="0.2">
      <c r="A390" s="19" t="e">
        <f>A388+1</f>
        <v>#REF!</v>
      </c>
      <c r="B390" s="18" t="s">
        <v>37</v>
      </c>
      <c r="C390" s="32" t="s">
        <v>121</v>
      </c>
      <c r="D390" s="18" t="s">
        <v>34</v>
      </c>
      <c r="E390" s="18" t="s">
        <v>38</v>
      </c>
      <c r="F390" s="18">
        <v>3</v>
      </c>
      <c r="G390" s="18">
        <v>4205</v>
      </c>
      <c r="H390" s="18">
        <v>1515</v>
      </c>
      <c r="I390" s="18" t="s">
        <v>36</v>
      </c>
      <c r="J390" s="19">
        <v>1</v>
      </c>
      <c r="K390" s="18"/>
      <c r="L390">
        <f>F390*G390</f>
        <v>12615</v>
      </c>
    </row>
    <row r="391" spans="1:13" ht="78.75" x14ac:dyDescent="0.2">
      <c r="A391" s="19" t="e">
        <f>A390+1</f>
        <v>#REF!</v>
      </c>
      <c r="B391" s="18" t="s">
        <v>39</v>
      </c>
      <c r="C391" s="32" t="s">
        <v>122</v>
      </c>
      <c r="D391" s="18" t="s">
        <v>40</v>
      </c>
      <c r="E391" s="18" t="s">
        <v>41</v>
      </c>
      <c r="F391" s="18">
        <v>4</v>
      </c>
      <c r="G391" s="18">
        <v>3196</v>
      </c>
      <c r="H391" s="18">
        <v>1011</v>
      </c>
      <c r="I391" s="18" t="s">
        <v>42</v>
      </c>
      <c r="J391" s="19">
        <v>1</v>
      </c>
      <c r="K391" s="18"/>
      <c r="L391">
        <f>F391*G391</f>
        <v>12784</v>
      </c>
    </row>
    <row r="392" spans="1:13" ht="15.75" x14ac:dyDescent="0.2">
      <c r="A392" s="19"/>
      <c r="B392" s="21" t="s">
        <v>43</v>
      </c>
      <c r="C392" s="33"/>
      <c r="D392" s="17"/>
      <c r="E392" s="17"/>
      <c r="F392" s="17">
        <f>SUM(F387:F391)</f>
        <v>12</v>
      </c>
      <c r="G392" s="22">
        <f>SUM(L387:L391)</f>
        <v>49950</v>
      </c>
      <c r="H392" s="18"/>
      <c r="I392" s="18"/>
      <c r="J392" s="19"/>
      <c r="K392" s="18"/>
    </row>
    <row r="393" spans="1:13" ht="15.75" x14ac:dyDescent="0.2">
      <c r="A393" s="142" t="s">
        <v>155</v>
      </c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</row>
    <row r="394" spans="1:13" ht="78.75" x14ac:dyDescent="0.2">
      <c r="A394" s="19" t="e">
        <f>A391+1</f>
        <v>#REF!</v>
      </c>
      <c r="B394" s="18" t="s">
        <v>30</v>
      </c>
      <c r="C394" s="32" t="s">
        <v>120</v>
      </c>
      <c r="D394" s="18" t="s">
        <v>22</v>
      </c>
      <c r="E394" s="18" t="s">
        <v>23</v>
      </c>
      <c r="F394" s="18">
        <v>1</v>
      </c>
      <c r="G394" s="18">
        <v>5381</v>
      </c>
      <c r="H394" s="19">
        <v>1934</v>
      </c>
      <c r="I394" s="18" t="s">
        <v>24</v>
      </c>
      <c r="J394" s="19">
        <v>1</v>
      </c>
      <c r="K394" s="18"/>
      <c r="L394">
        <f>F394*G394</f>
        <v>5381</v>
      </c>
    </row>
    <row r="395" spans="1:13" ht="78.75" x14ac:dyDescent="0.2">
      <c r="A395" s="19" t="e">
        <f>A394+1</f>
        <v>#REF!</v>
      </c>
      <c r="B395" s="18" t="s">
        <v>31</v>
      </c>
      <c r="C395" s="32" t="s">
        <v>120</v>
      </c>
      <c r="D395" s="18" t="s">
        <v>22</v>
      </c>
      <c r="E395" s="18" t="s">
        <v>32</v>
      </c>
      <c r="F395" s="18">
        <v>2</v>
      </c>
      <c r="G395" s="18">
        <v>5044</v>
      </c>
      <c r="H395" s="19">
        <v>1934</v>
      </c>
      <c r="I395" s="18" t="s">
        <v>24</v>
      </c>
      <c r="J395" s="19">
        <v>1</v>
      </c>
      <c r="K395" s="18"/>
      <c r="L395">
        <f>F395*G395</f>
        <v>10088</v>
      </c>
    </row>
    <row r="396" spans="1:13" ht="78.75" x14ac:dyDescent="0.2">
      <c r="A396" s="19" t="e">
        <f>A395+1</f>
        <v>#REF!</v>
      </c>
      <c r="B396" s="18" t="s">
        <v>33</v>
      </c>
      <c r="C396" s="32" t="s">
        <v>121</v>
      </c>
      <c r="D396" s="18" t="s">
        <v>34</v>
      </c>
      <c r="E396" s="18" t="s">
        <v>35</v>
      </c>
      <c r="F396" s="18">
        <v>3</v>
      </c>
      <c r="G396" s="18">
        <v>4541</v>
      </c>
      <c r="H396" s="18">
        <v>1515</v>
      </c>
      <c r="I396" s="18" t="s">
        <v>36</v>
      </c>
      <c r="J396" s="19">
        <v>1</v>
      </c>
      <c r="K396" s="18"/>
      <c r="L396">
        <f>F396*G396</f>
        <v>13623</v>
      </c>
    </row>
    <row r="397" spans="1:13" ht="78.75" x14ac:dyDescent="0.2">
      <c r="A397" s="19" t="e">
        <f>A396+1</f>
        <v>#REF!</v>
      </c>
      <c r="B397" s="18" t="s">
        <v>37</v>
      </c>
      <c r="C397" s="32" t="s">
        <v>121</v>
      </c>
      <c r="D397" s="18" t="s">
        <v>34</v>
      </c>
      <c r="E397" s="18" t="s">
        <v>38</v>
      </c>
      <c r="F397" s="18">
        <v>10</v>
      </c>
      <c r="G397" s="18">
        <v>4205</v>
      </c>
      <c r="H397" s="18">
        <v>1515</v>
      </c>
      <c r="I397" s="18" t="s">
        <v>36</v>
      </c>
      <c r="J397" s="19">
        <v>1</v>
      </c>
      <c r="K397" s="18"/>
      <c r="L397">
        <f>F397*G397</f>
        <v>42050</v>
      </c>
    </row>
    <row r="398" spans="1:13" ht="78.75" x14ac:dyDescent="0.2">
      <c r="A398" s="19" t="e">
        <f>A397+1</f>
        <v>#REF!</v>
      </c>
      <c r="B398" s="18" t="s">
        <v>39</v>
      </c>
      <c r="C398" s="32" t="s">
        <v>122</v>
      </c>
      <c r="D398" s="18" t="s">
        <v>40</v>
      </c>
      <c r="E398" s="18" t="s">
        <v>41</v>
      </c>
      <c r="F398" s="18">
        <v>10</v>
      </c>
      <c r="G398" s="18">
        <v>3196</v>
      </c>
      <c r="H398" s="18">
        <v>1011</v>
      </c>
      <c r="I398" s="18" t="s">
        <v>42</v>
      </c>
      <c r="J398" s="19">
        <v>1</v>
      </c>
      <c r="K398" s="18"/>
      <c r="L398">
        <f>F398*G398</f>
        <v>31960</v>
      </c>
    </row>
    <row r="399" spans="1:13" ht="15.75" x14ac:dyDescent="0.2">
      <c r="A399" s="19"/>
      <c r="B399" s="21" t="s">
        <v>43</v>
      </c>
      <c r="C399" s="33"/>
      <c r="D399" s="17"/>
      <c r="E399" s="17"/>
      <c r="F399" s="17">
        <f>SUM(F394:F398)</f>
        <v>26</v>
      </c>
      <c r="G399" s="22">
        <f>SUM(L394:L398)</f>
        <v>103102</v>
      </c>
      <c r="H399" s="18"/>
      <c r="I399" s="18"/>
      <c r="J399" s="19"/>
      <c r="K399" s="18"/>
    </row>
    <row r="400" spans="1:13" ht="17.25" customHeight="1" x14ac:dyDescent="0.2">
      <c r="A400" s="19"/>
      <c r="B400" s="150" t="s">
        <v>118</v>
      </c>
      <c r="C400" s="150"/>
      <c r="D400" s="150"/>
      <c r="E400" s="17"/>
      <c r="F400" s="22">
        <f>F18+F26+F33+F40+F48+F55+F68+F74+F81+F88+F97+F103+F110++F126+F135+F143+F150+F157+F164+F172+F179+F185+F201+F208+F215+F222+F228+F235+F242+F249+F256+F263+F270+F277+F284+F290+F297+F304+F311+F319+F326+F335+F342+F349+F356+F364+F371+F378+F385+F392+F399+F194+F61+F117</f>
        <v>961</v>
      </c>
      <c r="G400" s="22">
        <f>G18+G26+G33+G40+G48+G55+G68+G74+G81+G88+G97+G103+G110++G126+G135+G143+G150+G157+G164+G172+G179+G185+G201+G208+G215+G222+G228+G235+G242+G249+G256+G263+G270+G277+G284+G290+G297+G304+G311+G319+G326+G335+G342+G349+G356+G364+G371+G378+G385+G392+G399+G194+G61+G117</f>
        <v>4041700</v>
      </c>
      <c r="H400" s="22"/>
      <c r="I400" s="22"/>
      <c r="J400" s="19"/>
      <c r="K400" s="22"/>
      <c r="L400">
        <f>SUM(L15:L399)</f>
        <v>4041700</v>
      </c>
      <c r="M400" s="64">
        <f>L400/F400</f>
        <v>4205.723204994797</v>
      </c>
    </row>
    <row r="401" spans="1:12" ht="21" customHeight="1" x14ac:dyDescent="0.25">
      <c r="D401" s="7" t="e">
        <f>F399+F371+F364+F356+F349+F342+F319+#REF!+#REF!+F304+F297+F290+F284+F277+#REF!+#REF!+F270+F263+F256+F249+F242+F235+F228+F222+F215+F208+#REF!+F392+F385+F378+F201+#REF!+F194+F185+F179+F172+F164+F157+#REF!+F311+F150+F143+F335+F135+F126+#REF!+F110+F103+F97+F88+F81+F74+F68+F55+F48+F40+#REF!+F33+F26+F18</f>
        <v>#REF!</v>
      </c>
      <c r="E401" s="7" t="e">
        <f>G399+G371+G364+G356+G349+G342+G319+#REF!+#REF!+G304+G297+G290+G284+G277+#REF!+#REF!+G270+G263+G256+G249+G242+G235+G228+G222+G215+G208+#REF!+G392+G385+G378+G201+#REF!+G194+G185+G179+G172+G164+G157+#REF!+G311+G150+G143+G335+G135+G126+#REF!+G110+G103+G97+G88+G81+G74+G68+G55+G48+G40+#REF!+G33+G26+G18</f>
        <v>#REF!</v>
      </c>
      <c r="F401" s="7">
        <v>1068</v>
      </c>
      <c r="G401" s="7">
        <v>4491085</v>
      </c>
      <c r="H401" s="7">
        <v>4205.1357677902624</v>
      </c>
      <c r="L401">
        <f>L400-G400</f>
        <v>0</v>
      </c>
    </row>
    <row r="402" spans="1:12" s="3" customFormat="1" ht="45.75" customHeight="1" x14ac:dyDescent="0.25">
      <c r="A402" s="144" t="s">
        <v>156</v>
      </c>
      <c r="B402" s="144"/>
      <c r="C402" s="144"/>
      <c r="D402" s="144"/>
      <c r="E402" s="25"/>
      <c r="F402" s="154" t="s">
        <v>150</v>
      </c>
      <c r="G402" s="154"/>
      <c r="H402" s="154"/>
      <c r="I402" s="154"/>
      <c r="J402" s="154"/>
      <c r="K402" s="154"/>
      <c r="L402" s="3">
        <f>(G401-L400)/1068</f>
        <v>420.77247191011236</v>
      </c>
    </row>
    <row r="403" spans="1:12" s="3" customFormat="1" ht="15" customHeight="1" x14ac:dyDescent="0.25">
      <c r="A403" s="25"/>
      <c r="B403" s="36"/>
      <c r="C403" s="37"/>
      <c r="D403" s="25"/>
      <c r="E403" s="25"/>
      <c r="F403" s="25"/>
      <c r="G403" s="25"/>
      <c r="H403" s="25"/>
      <c r="I403" s="25"/>
      <c r="J403" s="25"/>
      <c r="K403" s="25"/>
    </row>
    <row r="404" spans="1:12" s="3" customFormat="1" ht="35.25" customHeight="1" x14ac:dyDescent="0.25">
      <c r="A404" s="147" t="s">
        <v>157</v>
      </c>
      <c r="B404" s="147"/>
      <c r="C404" s="147"/>
      <c r="D404" s="1"/>
      <c r="E404" s="25"/>
      <c r="F404" s="154" t="s">
        <v>149</v>
      </c>
      <c r="G404" s="154"/>
      <c r="H404" s="154"/>
      <c r="I404" s="154"/>
      <c r="J404" s="154"/>
      <c r="K404" s="154"/>
    </row>
    <row r="405" spans="1:12" s="3" customFormat="1" ht="21" customHeight="1" x14ac:dyDescent="0.25">
      <c r="A405" s="25"/>
      <c r="B405" s="40"/>
      <c r="C405" s="38"/>
      <c r="D405" s="25"/>
      <c r="E405" s="25"/>
      <c r="F405" s="25"/>
      <c r="G405" s="25"/>
      <c r="H405" s="25"/>
      <c r="I405" s="25"/>
      <c r="J405" s="25"/>
      <c r="K405" s="41"/>
    </row>
    <row r="406" spans="1:12" s="3" customFormat="1" ht="33.75" customHeight="1" x14ac:dyDescent="0.25">
      <c r="A406" s="148" t="s">
        <v>128</v>
      </c>
      <c r="B406" s="148"/>
      <c r="C406" s="148"/>
      <c r="D406" s="42"/>
      <c r="E406" s="25"/>
      <c r="F406" s="154" t="s">
        <v>151</v>
      </c>
      <c r="G406" s="154"/>
      <c r="H406" s="154"/>
      <c r="I406" s="154"/>
      <c r="J406" s="154"/>
      <c r="K406" s="154"/>
    </row>
    <row r="407" spans="1:12" ht="15.75" x14ac:dyDescent="0.25">
      <c r="A407" s="29"/>
      <c r="E407" s="25"/>
    </row>
    <row r="408" spans="1:12" ht="15.75" x14ac:dyDescent="0.25">
      <c r="A408" s="29"/>
      <c r="E408" s="25"/>
    </row>
    <row r="409" spans="1:12" ht="15.75" x14ac:dyDescent="0.25">
      <c r="E409" s="25"/>
    </row>
    <row r="410" spans="1:12" ht="15.75" x14ac:dyDescent="0.25">
      <c r="E410" s="25"/>
    </row>
  </sheetData>
  <mergeCells count="73">
    <mergeCell ref="B1:C1"/>
    <mergeCell ref="G1:K1"/>
    <mergeCell ref="B2:C2"/>
    <mergeCell ref="G2:K2"/>
    <mergeCell ref="A111:K111"/>
    <mergeCell ref="A49:K49"/>
    <mergeCell ref="B6:K6"/>
    <mergeCell ref="B7:K7"/>
    <mergeCell ref="B8:K8"/>
    <mergeCell ref="A10:B10"/>
    <mergeCell ref="B3:C3"/>
    <mergeCell ref="G3:K3"/>
    <mergeCell ref="B4:C4"/>
    <mergeCell ref="G4:K4"/>
    <mergeCell ref="A98:K98"/>
    <mergeCell ref="A104:K104"/>
    <mergeCell ref="A118:K118"/>
    <mergeCell ref="A89:K89"/>
    <mergeCell ref="A14:K14"/>
    <mergeCell ref="A19:K19"/>
    <mergeCell ref="A27:K27"/>
    <mergeCell ref="A34:K34"/>
    <mergeCell ref="A41:K41"/>
    <mergeCell ref="A56:K56"/>
    <mergeCell ref="A62:K62"/>
    <mergeCell ref="A69:K69"/>
    <mergeCell ref="A75:K75"/>
    <mergeCell ref="A82:K82"/>
    <mergeCell ref="A136:K136"/>
    <mergeCell ref="A144:K144"/>
    <mergeCell ref="A151:K151"/>
    <mergeCell ref="A158:K158"/>
    <mergeCell ref="A127:K127"/>
    <mergeCell ref="A195:K195"/>
    <mergeCell ref="A202:K202"/>
    <mergeCell ref="A209:K209"/>
    <mergeCell ref="A216:K216"/>
    <mergeCell ref="A165:K165"/>
    <mergeCell ref="A173:K173"/>
    <mergeCell ref="A180:K180"/>
    <mergeCell ref="A186:K186"/>
    <mergeCell ref="A250:K250"/>
    <mergeCell ref="A257:K257"/>
    <mergeCell ref="A264:K264"/>
    <mergeCell ref="A271:K271"/>
    <mergeCell ref="A223:K223"/>
    <mergeCell ref="A229:K229"/>
    <mergeCell ref="A236:K236"/>
    <mergeCell ref="A243:K243"/>
    <mergeCell ref="A305:K305"/>
    <mergeCell ref="A312:K312"/>
    <mergeCell ref="A320:K320"/>
    <mergeCell ref="A327:K327"/>
    <mergeCell ref="A278:K278"/>
    <mergeCell ref="A285:K285"/>
    <mergeCell ref="A291:K291"/>
    <mergeCell ref="A298:K298"/>
    <mergeCell ref="A365:K365"/>
    <mergeCell ref="A372:K372"/>
    <mergeCell ref="A379:K379"/>
    <mergeCell ref="A386:K386"/>
    <mergeCell ref="A336:K336"/>
    <mergeCell ref="A343:K343"/>
    <mergeCell ref="A350:K350"/>
    <mergeCell ref="A357:K357"/>
    <mergeCell ref="A406:C406"/>
    <mergeCell ref="F406:K406"/>
    <mergeCell ref="A393:K393"/>
    <mergeCell ref="B400:D400"/>
    <mergeCell ref="A402:D402"/>
    <mergeCell ref="F402:K402"/>
    <mergeCell ref="A404:C404"/>
    <mergeCell ref="F404:K40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0"/>
  <sheetViews>
    <sheetView view="pageBreakPreview" topLeftCell="A310" zoomScale="85" zoomScaleNormal="75" zoomScaleSheetLayoutView="85" zoomScalePageLayoutView="75" workbookViewId="0">
      <selection activeCell="D320" sqref="D320"/>
    </sheetView>
  </sheetViews>
  <sheetFormatPr defaultColWidth="9.140625" defaultRowHeight="15" x14ac:dyDescent="0.25"/>
  <cols>
    <col min="1" max="1" width="7.42578125" style="7" customWidth="1"/>
    <col min="2" max="2" width="30" style="6" customWidth="1"/>
    <col min="3" max="3" width="20.28515625" style="30" customWidth="1"/>
    <col min="4" max="4" width="18.7109375" style="7" customWidth="1"/>
    <col min="5" max="5" width="12.42578125" style="7" customWidth="1"/>
    <col min="6" max="6" width="8.140625" style="7" customWidth="1"/>
    <col min="7" max="7" width="9.85546875" style="7" customWidth="1"/>
    <col min="8" max="8" width="8.5703125" style="7" customWidth="1"/>
    <col min="9" max="9" width="10" style="7" customWidth="1"/>
    <col min="10" max="10" width="12.140625" style="7" customWidth="1"/>
    <col min="11" max="11" width="6.7109375" style="7" customWidth="1"/>
    <col min="12" max="12" width="10.28515625" customWidth="1"/>
    <col min="13" max="13" width="9.140625" customWidth="1"/>
  </cols>
  <sheetData>
    <row r="1" spans="1:20" s="3" customFormat="1" ht="18" customHeight="1" x14ac:dyDescent="0.3">
      <c r="A1" s="78"/>
      <c r="B1" s="158" t="s">
        <v>0</v>
      </c>
      <c r="C1" s="158"/>
      <c r="D1" s="158"/>
      <c r="E1" s="79"/>
      <c r="F1" s="158" t="s">
        <v>1</v>
      </c>
      <c r="G1" s="158"/>
      <c r="H1" s="158"/>
      <c r="I1" s="158"/>
      <c r="J1" s="158"/>
      <c r="K1" s="158"/>
    </row>
    <row r="2" spans="1:20" s="3" customFormat="1" ht="57.75" customHeight="1" x14ac:dyDescent="0.2">
      <c r="A2" s="78"/>
      <c r="B2" s="160" t="s">
        <v>181</v>
      </c>
      <c r="C2" s="160"/>
      <c r="D2" s="160"/>
      <c r="E2" s="80"/>
      <c r="F2" s="160" t="s">
        <v>2</v>
      </c>
      <c r="G2" s="160"/>
      <c r="H2" s="160"/>
      <c r="I2" s="160"/>
      <c r="J2" s="160"/>
      <c r="K2" s="160"/>
    </row>
    <row r="3" spans="1:20" s="3" customFormat="1" ht="24.75" customHeight="1" x14ac:dyDescent="0.3">
      <c r="A3" s="78"/>
      <c r="B3" s="158" t="s">
        <v>193</v>
      </c>
      <c r="C3" s="158"/>
      <c r="D3" s="158"/>
      <c r="E3" s="79"/>
      <c r="F3" s="79"/>
      <c r="G3" s="159"/>
      <c r="H3" s="159"/>
      <c r="I3" s="159"/>
      <c r="J3" s="159"/>
      <c r="K3" s="159"/>
    </row>
    <row r="4" spans="1:20" s="3" customFormat="1" ht="37.5" customHeight="1" x14ac:dyDescent="0.3">
      <c r="A4" s="78"/>
      <c r="B4" s="157" t="s">
        <v>191</v>
      </c>
      <c r="C4" s="157"/>
      <c r="D4" s="157"/>
      <c r="E4" s="79"/>
      <c r="F4" s="158" t="s">
        <v>194</v>
      </c>
      <c r="G4" s="158"/>
      <c r="H4" s="158"/>
      <c r="I4" s="158"/>
      <c r="J4" s="158"/>
      <c r="K4" s="158"/>
    </row>
    <row r="5" spans="1:20" ht="42" customHeight="1" x14ac:dyDescent="0.25">
      <c r="A5" s="5"/>
      <c r="N5" s="3">
        <f>SUM(N6:N12)+6</f>
        <v>825</v>
      </c>
      <c r="O5" s="3"/>
      <c r="P5" s="3"/>
      <c r="Q5" s="3"/>
      <c r="R5" s="3">
        <f>SUM(R6:R12)+6</f>
        <v>369</v>
      </c>
      <c r="S5" s="3">
        <f>SUM(S6:S12)</f>
        <v>456</v>
      </c>
      <c r="T5" s="3"/>
    </row>
    <row r="6" spans="1:20" ht="21" customHeight="1" x14ac:dyDescent="0.3">
      <c r="A6" s="25"/>
      <c r="B6" s="151" t="s">
        <v>3</v>
      </c>
      <c r="C6" s="151"/>
      <c r="D6" s="151"/>
      <c r="E6" s="151"/>
      <c r="F6" s="151"/>
      <c r="G6" s="151"/>
      <c r="H6" s="151"/>
      <c r="I6" s="151"/>
      <c r="J6" s="151"/>
      <c r="K6" s="151"/>
      <c r="N6">
        <f>SUMIF(B15:B358,"Начальник отдела",F15:F358)+1</f>
        <v>49</v>
      </c>
      <c r="O6" t="s">
        <v>183</v>
      </c>
      <c r="R6">
        <f>SUMIF(B15:B142,"Начальник отдела",F15:F142)+1</f>
        <v>18</v>
      </c>
      <c r="S6">
        <f>SUMIF(B142:B358,"Начальник отдела",F142:F358)</f>
        <v>31</v>
      </c>
    </row>
    <row r="7" spans="1:20" ht="34.5" customHeight="1" x14ac:dyDescent="0.3">
      <c r="A7" s="25"/>
      <c r="B7" s="152" t="s">
        <v>124</v>
      </c>
      <c r="C7" s="152"/>
      <c r="D7" s="152"/>
      <c r="E7" s="152"/>
      <c r="F7" s="152"/>
      <c r="G7" s="152"/>
      <c r="H7" s="152"/>
      <c r="I7" s="152"/>
      <c r="J7" s="152"/>
      <c r="K7" s="152"/>
      <c r="N7">
        <f>SUMIF(B15:B358,"Заместитель начальника отдела",F15:F358)+2</f>
        <v>79</v>
      </c>
      <c r="O7" t="s">
        <v>184</v>
      </c>
      <c r="R7">
        <f>SUMIF(B15:B142,"Заместитель начальника отдела",F15:F142)+2</f>
        <v>30</v>
      </c>
      <c r="S7">
        <f>SUMIF(B142:B358,"Заместитель начальника отдела",F142:F358)</f>
        <v>49</v>
      </c>
    </row>
    <row r="8" spans="1:20" ht="19.5" customHeight="1" x14ac:dyDescent="0.25">
      <c r="A8" s="25"/>
      <c r="B8" s="153"/>
      <c r="C8" s="153"/>
      <c r="D8" s="153"/>
      <c r="E8" s="153"/>
      <c r="F8" s="153"/>
      <c r="G8" s="153"/>
      <c r="H8" s="153"/>
      <c r="I8" s="153"/>
      <c r="J8" s="153"/>
      <c r="K8" s="153"/>
      <c r="N8">
        <f>SUMIF(B15:B358,"Главный специалист - эксперт",F15:F358)</f>
        <v>190</v>
      </c>
      <c r="O8" t="s">
        <v>33</v>
      </c>
      <c r="R8">
        <f>SUMIF(B15:B142,"Главный специалист - эксперт",F15:F142)</f>
        <v>106</v>
      </c>
      <c r="S8">
        <f>SUMIF(B142:B358,"Главный специалист - эксперт",F142:F358)</f>
        <v>84</v>
      </c>
    </row>
    <row r="9" spans="1:20" ht="19.5" customHeight="1" x14ac:dyDescent="0.3">
      <c r="A9" s="81"/>
      <c r="B9" s="82"/>
      <c r="C9" s="83" t="s">
        <v>4</v>
      </c>
      <c r="D9" s="83"/>
      <c r="E9" s="83"/>
      <c r="F9" s="83"/>
      <c r="G9" s="81"/>
      <c r="H9" s="81"/>
      <c r="I9" s="81"/>
      <c r="J9" s="81"/>
      <c r="K9" s="81"/>
      <c r="N9">
        <f>SUMIF(B15:B358,"Ведущий специалист - эксперт",F15:F358)</f>
        <v>333</v>
      </c>
      <c r="O9" t="s">
        <v>37</v>
      </c>
      <c r="R9">
        <f>SUMIF(B15:B142,"Ведущий специалист - эксперт",F15:F142)</f>
        <v>156</v>
      </c>
      <c r="S9">
        <f>SUMIF(B142:B358,"Ведущий специалист - эксперт",F142:F358)</f>
        <v>177</v>
      </c>
    </row>
    <row r="10" spans="1:20" ht="19.5" customHeight="1" x14ac:dyDescent="0.3">
      <c r="A10" s="156" t="s">
        <v>202</v>
      </c>
      <c r="B10" s="156"/>
      <c r="C10" s="83" t="s">
        <v>188</v>
      </c>
      <c r="D10" s="83"/>
      <c r="E10" s="83"/>
      <c r="F10" s="83"/>
      <c r="G10" s="83"/>
      <c r="H10" s="83"/>
      <c r="I10" s="83"/>
      <c r="J10" s="84" t="s">
        <v>5</v>
      </c>
      <c r="K10" s="81"/>
      <c r="N10">
        <f>SUMIF(B15:B358,"специалист 1 разряда",F15:F358)</f>
        <v>148</v>
      </c>
      <c r="O10" t="s">
        <v>185</v>
      </c>
      <c r="R10">
        <f>SUMIF(B15:B142,"специалист 1 разряда",F15:F142)</f>
        <v>42</v>
      </c>
      <c r="S10">
        <f>SUMIF(B142:B358,"специалист 1 разряда",F142:F358)</f>
        <v>106</v>
      </c>
    </row>
    <row r="11" spans="1:20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  <c r="N11">
        <f>SUMIF(B15:B358,"старший специалист 1 разряда",F15:F358)</f>
        <v>13</v>
      </c>
      <c r="O11" t="s">
        <v>186</v>
      </c>
      <c r="R11">
        <f>SUMIF(B15:B142,"старший специалист 1 разряда",F15:F142)</f>
        <v>7</v>
      </c>
      <c r="S11">
        <f>SUMIF(B142:B358,"старший специалист 1 разряда",F142:F358)</f>
        <v>6</v>
      </c>
    </row>
    <row r="12" spans="1:20" ht="137.25" customHeight="1" x14ac:dyDescent="0.2">
      <c r="A12" s="18" t="s">
        <v>6</v>
      </c>
      <c r="B12" s="18" t="s">
        <v>7</v>
      </c>
      <c r="C12" s="18" t="s">
        <v>8</v>
      </c>
      <c r="D12" s="18" t="s">
        <v>9</v>
      </c>
      <c r="E12" s="18" t="s">
        <v>10</v>
      </c>
      <c r="F12" s="75" t="s">
        <v>11</v>
      </c>
      <c r="G12" s="75" t="s">
        <v>12</v>
      </c>
      <c r="H12" s="75" t="s">
        <v>13</v>
      </c>
      <c r="I12" s="75" t="s">
        <v>14</v>
      </c>
      <c r="J12" s="75" t="s">
        <v>15</v>
      </c>
      <c r="K12" s="75" t="s">
        <v>16</v>
      </c>
      <c r="N12">
        <f>SUMIF(B15:B358,"старший специалист 2 разряда",F15:F358)</f>
        <v>7</v>
      </c>
      <c r="O12" t="s">
        <v>187</v>
      </c>
      <c r="R12">
        <f>SUMIF(B15:B142,"старший специалист 2 разряда",F15:F1358)</f>
        <v>4</v>
      </c>
      <c r="S12">
        <f>SUMIF(B142:B358,"старший специалист 2 разряда",F142:F358)</f>
        <v>3</v>
      </c>
    </row>
    <row r="13" spans="1:20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20" ht="19.5" customHeight="1" x14ac:dyDescent="0.2">
      <c r="A14" s="155" t="s">
        <v>17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</row>
    <row r="15" spans="1:20" ht="47.25" x14ac:dyDescent="0.2">
      <c r="A15" s="19">
        <v>1</v>
      </c>
      <c r="B15" s="18" t="s">
        <v>18</v>
      </c>
      <c r="C15" s="28" t="s">
        <v>195</v>
      </c>
      <c r="D15" s="18" t="s">
        <v>19</v>
      </c>
      <c r="E15" s="18" t="s">
        <v>20</v>
      </c>
      <c r="F15" s="18">
        <v>1</v>
      </c>
      <c r="G15" s="18">
        <v>7703</v>
      </c>
      <c r="H15" s="19">
        <v>2633</v>
      </c>
      <c r="I15" s="18" t="s">
        <v>21</v>
      </c>
      <c r="J15" s="19">
        <v>1</v>
      </c>
      <c r="K15" s="19"/>
      <c r="L15">
        <f>F15*G15</f>
        <v>7703</v>
      </c>
    </row>
    <row r="16" spans="1:20" ht="81" customHeight="1" x14ac:dyDescent="0.2">
      <c r="A16" s="19">
        <v>2</v>
      </c>
      <c r="B16" s="18" t="s">
        <v>182</v>
      </c>
      <c r="C16" s="32" t="s">
        <v>196</v>
      </c>
      <c r="D16" s="18" t="s">
        <v>22</v>
      </c>
      <c r="E16" s="18" t="s">
        <v>23</v>
      </c>
      <c r="F16" s="18">
        <v>4</v>
      </c>
      <c r="G16" s="18">
        <v>6953</v>
      </c>
      <c r="H16" s="19">
        <v>2162</v>
      </c>
      <c r="I16" s="18" t="s">
        <v>24</v>
      </c>
      <c r="J16" s="19">
        <v>1</v>
      </c>
      <c r="K16" s="19"/>
      <c r="L16">
        <f>F16*G16</f>
        <v>27812</v>
      </c>
    </row>
    <row r="17" spans="1:12" ht="77.25" customHeight="1" x14ac:dyDescent="0.2">
      <c r="A17" s="19">
        <v>3</v>
      </c>
      <c r="B17" s="18" t="s">
        <v>26</v>
      </c>
      <c r="C17" s="32" t="s">
        <v>197</v>
      </c>
      <c r="D17" s="18" t="s">
        <v>27</v>
      </c>
      <c r="E17" s="18" t="s">
        <v>28</v>
      </c>
      <c r="F17" s="18">
        <v>1</v>
      </c>
      <c r="G17" s="18">
        <v>5451</v>
      </c>
      <c r="H17" s="19">
        <v>1788</v>
      </c>
      <c r="I17" s="18" t="s">
        <v>24</v>
      </c>
      <c r="J17" s="19">
        <v>1</v>
      </c>
      <c r="K17" s="19"/>
      <c r="L17">
        <f>F17*G17</f>
        <v>5451</v>
      </c>
    </row>
    <row r="18" spans="1:12" ht="15.75" x14ac:dyDescent="0.2">
      <c r="A18" s="19"/>
      <c r="B18" s="76" t="s">
        <v>29</v>
      </c>
      <c r="C18" s="28"/>
      <c r="D18" s="18"/>
      <c r="E18" s="18"/>
      <c r="F18" s="18">
        <f>SUM(F15:F17)</f>
        <v>6</v>
      </c>
      <c r="G18" s="19">
        <f>SUM(L15:L17)</f>
        <v>40966</v>
      </c>
      <c r="H18" s="18"/>
      <c r="I18" s="18"/>
      <c r="J18" s="19"/>
      <c r="K18" s="18"/>
    </row>
    <row r="19" spans="1:12" ht="15.75" x14ac:dyDescent="0.2">
      <c r="A19" s="155" t="s">
        <v>63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2" ht="78.75" x14ac:dyDescent="0.2">
      <c r="A20" s="19">
        <f>A17+1</f>
        <v>4</v>
      </c>
      <c r="B20" s="18" t="s">
        <v>30</v>
      </c>
      <c r="C20" s="32" t="s">
        <v>197</v>
      </c>
      <c r="D20" s="18" t="s">
        <v>22</v>
      </c>
      <c r="E20" s="18" t="s">
        <v>180</v>
      </c>
      <c r="F20" s="18">
        <v>1</v>
      </c>
      <c r="G20" s="18">
        <v>6014</v>
      </c>
      <c r="H20" s="19">
        <v>1788</v>
      </c>
      <c r="I20" s="18" t="s">
        <v>24</v>
      </c>
      <c r="J20" s="19">
        <v>1</v>
      </c>
      <c r="K20" s="18"/>
      <c r="L20">
        <f t="shared" ref="L20:L26" si="0">F20*G20</f>
        <v>6014</v>
      </c>
    </row>
    <row r="21" spans="1:12" ht="78.75" x14ac:dyDescent="0.2">
      <c r="A21" s="19">
        <f t="shared" ref="A21:A26" si="1">A20+1</f>
        <v>5</v>
      </c>
      <c r="B21" s="18" t="s">
        <v>31</v>
      </c>
      <c r="C21" s="32" t="s">
        <v>197</v>
      </c>
      <c r="D21" s="18" t="s">
        <v>22</v>
      </c>
      <c r="E21" s="18" t="s">
        <v>32</v>
      </c>
      <c r="F21" s="18">
        <v>1</v>
      </c>
      <c r="G21" s="18">
        <v>5637</v>
      </c>
      <c r="H21" s="19">
        <v>1788</v>
      </c>
      <c r="I21" s="18" t="s">
        <v>24</v>
      </c>
      <c r="J21" s="19">
        <v>1</v>
      </c>
      <c r="K21" s="18"/>
      <c r="L21">
        <f t="shared" si="0"/>
        <v>5637</v>
      </c>
    </row>
    <row r="22" spans="1:12" ht="78.75" x14ac:dyDescent="0.2">
      <c r="A22" s="19">
        <f t="shared" si="1"/>
        <v>6</v>
      </c>
      <c r="B22" s="18" t="s">
        <v>33</v>
      </c>
      <c r="C22" s="32" t="s">
        <v>198</v>
      </c>
      <c r="D22" s="18" t="s">
        <v>34</v>
      </c>
      <c r="E22" s="18" t="s">
        <v>35</v>
      </c>
      <c r="F22" s="18">
        <v>2</v>
      </c>
      <c r="G22" s="18">
        <v>5075</v>
      </c>
      <c r="H22" s="18">
        <v>1694</v>
      </c>
      <c r="I22" s="18" t="s">
        <v>36</v>
      </c>
      <c r="J22" s="19">
        <v>1</v>
      </c>
      <c r="K22" s="18"/>
      <c r="L22">
        <f t="shared" si="0"/>
        <v>10150</v>
      </c>
    </row>
    <row r="23" spans="1:12" ht="78.75" x14ac:dyDescent="0.2">
      <c r="A23" s="19">
        <f t="shared" si="1"/>
        <v>7</v>
      </c>
      <c r="B23" s="18" t="s">
        <v>37</v>
      </c>
      <c r="C23" s="32" t="s">
        <v>198</v>
      </c>
      <c r="D23" s="18" t="s">
        <v>34</v>
      </c>
      <c r="E23" s="18" t="s">
        <v>38</v>
      </c>
      <c r="F23" s="18">
        <v>3</v>
      </c>
      <c r="G23" s="18">
        <v>4700</v>
      </c>
      <c r="H23" s="18">
        <v>1694</v>
      </c>
      <c r="I23" s="18" t="s">
        <v>36</v>
      </c>
      <c r="J23" s="19">
        <v>1</v>
      </c>
      <c r="K23" s="18"/>
      <c r="L23">
        <f t="shared" si="0"/>
        <v>14100</v>
      </c>
    </row>
    <row r="24" spans="1:12" ht="78.75" x14ac:dyDescent="0.2">
      <c r="A24" s="19">
        <f t="shared" si="1"/>
        <v>8</v>
      </c>
      <c r="B24" s="18" t="s">
        <v>55</v>
      </c>
      <c r="C24" s="32" t="s">
        <v>199</v>
      </c>
      <c r="D24" s="18" t="s">
        <v>56</v>
      </c>
      <c r="E24" s="18" t="s">
        <v>57</v>
      </c>
      <c r="F24" s="18">
        <v>2</v>
      </c>
      <c r="G24" s="18">
        <v>4322</v>
      </c>
      <c r="H24" s="18">
        <v>1413</v>
      </c>
      <c r="I24" s="18" t="s">
        <v>36</v>
      </c>
      <c r="J24" s="19">
        <v>1</v>
      </c>
      <c r="K24" s="20"/>
      <c r="L24">
        <f t="shared" si="0"/>
        <v>8644</v>
      </c>
    </row>
    <row r="25" spans="1:12" ht="78.75" x14ac:dyDescent="0.2">
      <c r="A25" s="19">
        <f t="shared" si="1"/>
        <v>9</v>
      </c>
      <c r="B25" s="18" t="s">
        <v>58</v>
      </c>
      <c r="C25" s="32" t="s">
        <v>200</v>
      </c>
      <c r="D25" s="18" t="s">
        <v>56</v>
      </c>
      <c r="E25" s="18" t="s">
        <v>59</v>
      </c>
      <c r="F25" s="18">
        <v>2</v>
      </c>
      <c r="G25" s="18">
        <v>4135</v>
      </c>
      <c r="H25" s="18">
        <v>1319</v>
      </c>
      <c r="I25" s="18" t="s">
        <v>36</v>
      </c>
      <c r="J25" s="19">
        <v>1</v>
      </c>
      <c r="K25" s="20"/>
      <c r="L25">
        <f t="shared" si="0"/>
        <v>8270</v>
      </c>
    </row>
    <row r="26" spans="1:12" ht="78.75" x14ac:dyDescent="0.2">
      <c r="A26" s="19">
        <f t="shared" si="1"/>
        <v>10</v>
      </c>
      <c r="B26" s="18" t="s">
        <v>39</v>
      </c>
      <c r="C26" s="32" t="s">
        <v>201</v>
      </c>
      <c r="D26" s="18" t="s">
        <v>40</v>
      </c>
      <c r="E26" s="18" t="s">
        <v>41</v>
      </c>
      <c r="F26" s="18">
        <v>5</v>
      </c>
      <c r="G26" s="18">
        <v>3572</v>
      </c>
      <c r="H26" s="18">
        <v>1038</v>
      </c>
      <c r="I26" s="18" t="s">
        <v>42</v>
      </c>
      <c r="J26" s="19">
        <v>1</v>
      </c>
      <c r="K26" s="18"/>
      <c r="L26">
        <f t="shared" si="0"/>
        <v>17860</v>
      </c>
    </row>
    <row r="27" spans="1:12" ht="15.75" x14ac:dyDescent="0.25">
      <c r="A27" s="19"/>
      <c r="B27" s="76" t="s">
        <v>43</v>
      </c>
      <c r="C27" s="28"/>
      <c r="D27" s="18"/>
      <c r="E27" s="18"/>
      <c r="F27" s="18">
        <f>SUM(F20:F26)</f>
        <v>16</v>
      </c>
      <c r="G27" s="19">
        <f>SUM(L20:L26)</f>
        <v>70675</v>
      </c>
      <c r="H27" s="18"/>
      <c r="I27" s="18"/>
      <c r="J27" s="23"/>
      <c r="K27" s="18"/>
    </row>
    <row r="28" spans="1:12" ht="18.75" customHeight="1" x14ac:dyDescent="0.2">
      <c r="A28" s="155" t="s">
        <v>153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</row>
    <row r="29" spans="1:12" ht="78.75" x14ac:dyDescent="0.2">
      <c r="A29" s="19">
        <f>A26+1</f>
        <v>11</v>
      </c>
      <c r="B29" s="18" t="s">
        <v>30</v>
      </c>
      <c r="C29" s="32" t="s">
        <v>197</v>
      </c>
      <c r="D29" s="18" t="s">
        <v>22</v>
      </c>
      <c r="E29" s="18" t="s">
        <v>180</v>
      </c>
      <c r="F29" s="18">
        <v>1</v>
      </c>
      <c r="G29" s="18">
        <v>6014</v>
      </c>
      <c r="H29" s="19">
        <v>1788</v>
      </c>
      <c r="I29" s="18" t="s">
        <v>24</v>
      </c>
      <c r="J29" s="19">
        <v>1</v>
      </c>
      <c r="K29" s="18"/>
      <c r="L29">
        <f t="shared" ref="L29:L35" si="2">F29*G29</f>
        <v>6014</v>
      </c>
    </row>
    <row r="30" spans="1:12" ht="78.75" x14ac:dyDescent="0.2">
      <c r="A30" s="19">
        <f t="shared" ref="A30:A35" si="3">A29+1</f>
        <v>12</v>
      </c>
      <c r="B30" s="18" t="s">
        <v>31</v>
      </c>
      <c r="C30" s="32" t="s">
        <v>197</v>
      </c>
      <c r="D30" s="18" t="s">
        <v>22</v>
      </c>
      <c r="E30" s="18" t="s">
        <v>32</v>
      </c>
      <c r="F30" s="18">
        <v>1</v>
      </c>
      <c r="G30" s="18">
        <v>5637</v>
      </c>
      <c r="H30" s="19">
        <v>1788</v>
      </c>
      <c r="I30" s="18" t="s">
        <v>24</v>
      </c>
      <c r="J30" s="19">
        <v>1</v>
      </c>
      <c r="K30" s="18"/>
      <c r="L30">
        <f t="shared" si="2"/>
        <v>5637</v>
      </c>
    </row>
    <row r="31" spans="1:12" ht="78.75" x14ac:dyDescent="0.2">
      <c r="A31" s="19">
        <f t="shared" si="3"/>
        <v>13</v>
      </c>
      <c r="B31" s="18" t="s">
        <v>33</v>
      </c>
      <c r="C31" s="32" t="s">
        <v>198</v>
      </c>
      <c r="D31" s="18" t="s">
        <v>34</v>
      </c>
      <c r="E31" s="18" t="s">
        <v>35</v>
      </c>
      <c r="F31" s="18">
        <v>2</v>
      </c>
      <c r="G31" s="18">
        <v>5075</v>
      </c>
      <c r="H31" s="18">
        <v>1694</v>
      </c>
      <c r="I31" s="18" t="s">
        <v>36</v>
      </c>
      <c r="J31" s="19">
        <v>1</v>
      </c>
      <c r="K31" s="18"/>
      <c r="L31">
        <f t="shared" si="2"/>
        <v>10150</v>
      </c>
    </row>
    <row r="32" spans="1:12" ht="78.75" x14ac:dyDescent="0.2">
      <c r="A32" s="19">
        <f t="shared" si="3"/>
        <v>14</v>
      </c>
      <c r="B32" s="18" t="s">
        <v>37</v>
      </c>
      <c r="C32" s="32" t="s">
        <v>198</v>
      </c>
      <c r="D32" s="18" t="s">
        <v>34</v>
      </c>
      <c r="E32" s="18" t="s">
        <v>38</v>
      </c>
      <c r="F32" s="18">
        <v>1</v>
      </c>
      <c r="G32" s="18">
        <v>4700</v>
      </c>
      <c r="H32" s="18">
        <v>1694</v>
      </c>
      <c r="I32" s="18" t="s">
        <v>36</v>
      </c>
      <c r="J32" s="19">
        <v>1</v>
      </c>
      <c r="K32" s="18"/>
      <c r="L32">
        <f t="shared" si="2"/>
        <v>4700</v>
      </c>
    </row>
    <row r="33" spans="1:12" ht="78.75" x14ac:dyDescent="0.2">
      <c r="A33" s="19">
        <f t="shared" si="3"/>
        <v>15</v>
      </c>
      <c r="B33" s="18" t="s">
        <v>55</v>
      </c>
      <c r="C33" s="32" t="s">
        <v>199</v>
      </c>
      <c r="D33" s="18" t="s">
        <v>56</v>
      </c>
      <c r="E33" s="18" t="s">
        <v>57</v>
      </c>
      <c r="F33" s="18">
        <v>1</v>
      </c>
      <c r="G33" s="18">
        <v>4322</v>
      </c>
      <c r="H33" s="18">
        <v>1413</v>
      </c>
      <c r="I33" s="18" t="s">
        <v>36</v>
      </c>
      <c r="J33" s="19">
        <v>1</v>
      </c>
      <c r="K33" s="18"/>
      <c r="L33">
        <f t="shared" si="2"/>
        <v>4322</v>
      </c>
    </row>
    <row r="34" spans="1:12" ht="78.75" x14ac:dyDescent="0.2">
      <c r="A34" s="19">
        <f t="shared" si="3"/>
        <v>16</v>
      </c>
      <c r="B34" s="18" t="s">
        <v>58</v>
      </c>
      <c r="C34" s="32" t="s">
        <v>200</v>
      </c>
      <c r="D34" s="18" t="s">
        <v>56</v>
      </c>
      <c r="E34" s="18" t="s">
        <v>59</v>
      </c>
      <c r="F34" s="18">
        <v>2</v>
      </c>
      <c r="G34" s="18">
        <v>4135</v>
      </c>
      <c r="H34" s="18">
        <v>1319</v>
      </c>
      <c r="I34" s="18" t="s">
        <v>36</v>
      </c>
      <c r="J34" s="19">
        <v>1</v>
      </c>
      <c r="K34" s="18"/>
      <c r="L34">
        <f t="shared" si="2"/>
        <v>8270</v>
      </c>
    </row>
    <row r="35" spans="1:12" ht="78.75" x14ac:dyDescent="0.2">
      <c r="A35" s="19">
        <f t="shared" si="3"/>
        <v>17</v>
      </c>
      <c r="B35" s="18" t="s">
        <v>39</v>
      </c>
      <c r="C35" s="32" t="s">
        <v>201</v>
      </c>
      <c r="D35" s="18" t="s">
        <v>40</v>
      </c>
      <c r="E35" s="18" t="s">
        <v>41</v>
      </c>
      <c r="F35" s="18">
        <v>2</v>
      </c>
      <c r="G35" s="18">
        <v>3572</v>
      </c>
      <c r="H35" s="18">
        <v>1038</v>
      </c>
      <c r="I35" s="18" t="s">
        <v>42</v>
      </c>
      <c r="J35" s="19">
        <v>1</v>
      </c>
      <c r="K35" s="18"/>
      <c r="L35">
        <f t="shared" si="2"/>
        <v>7144</v>
      </c>
    </row>
    <row r="36" spans="1:12" ht="15.75" x14ac:dyDescent="0.25">
      <c r="A36" s="19"/>
      <c r="B36" s="76" t="s">
        <v>43</v>
      </c>
      <c r="C36" s="28"/>
      <c r="D36" s="18"/>
      <c r="E36" s="18"/>
      <c r="F36" s="18">
        <f>SUM(F29:F35)</f>
        <v>10</v>
      </c>
      <c r="G36" s="19">
        <f>SUM(L29:L35)</f>
        <v>46237</v>
      </c>
      <c r="H36" s="18"/>
      <c r="I36" s="18"/>
      <c r="J36" s="23"/>
      <c r="K36" s="18"/>
    </row>
    <row r="37" spans="1:12" ht="18.75" customHeight="1" x14ac:dyDescent="0.2">
      <c r="A37" s="155" t="s">
        <v>203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</row>
    <row r="38" spans="1:12" ht="78.75" x14ac:dyDescent="0.2">
      <c r="A38" s="19">
        <f>A35+1</f>
        <v>18</v>
      </c>
      <c r="B38" s="18" t="s">
        <v>30</v>
      </c>
      <c r="C38" s="32" t="s">
        <v>197</v>
      </c>
      <c r="D38" s="18" t="s">
        <v>22</v>
      </c>
      <c r="E38" s="18" t="s">
        <v>180</v>
      </c>
      <c r="F38" s="18">
        <v>1</v>
      </c>
      <c r="G38" s="18">
        <v>6014</v>
      </c>
      <c r="H38" s="19">
        <v>1788</v>
      </c>
      <c r="I38" s="18" t="s">
        <v>24</v>
      </c>
      <c r="J38" s="19">
        <v>1</v>
      </c>
      <c r="K38" s="18"/>
      <c r="L38">
        <f t="shared" ref="L38:L40" si="4">F38*G38</f>
        <v>6014</v>
      </c>
    </row>
    <row r="39" spans="1:12" ht="78.75" x14ac:dyDescent="0.2">
      <c r="A39" s="19">
        <f>A38+1</f>
        <v>19</v>
      </c>
      <c r="B39" s="18" t="s">
        <v>33</v>
      </c>
      <c r="C39" s="32" t="s">
        <v>198</v>
      </c>
      <c r="D39" s="18" t="s">
        <v>34</v>
      </c>
      <c r="E39" s="18" t="s">
        <v>35</v>
      </c>
      <c r="F39" s="18">
        <v>2</v>
      </c>
      <c r="G39" s="18">
        <v>5075</v>
      </c>
      <c r="H39" s="18">
        <v>1694</v>
      </c>
      <c r="I39" s="18" t="s">
        <v>36</v>
      </c>
      <c r="J39" s="19">
        <v>1</v>
      </c>
      <c r="K39" s="18"/>
      <c r="L39">
        <f t="shared" si="4"/>
        <v>10150</v>
      </c>
    </row>
    <row r="40" spans="1:12" ht="78.75" x14ac:dyDescent="0.2">
      <c r="A40" s="19">
        <f t="shared" ref="A40" si="5">A39+1</f>
        <v>20</v>
      </c>
      <c r="B40" s="18" t="s">
        <v>37</v>
      </c>
      <c r="C40" s="32" t="s">
        <v>198</v>
      </c>
      <c r="D40" s="18" t="s">
        <v>34</v>
      </c>
      <c r="E40" s="18" t="s">
        <v>38</v>
      </c>
      <c r="F40" s="18">
        <v>2</v>
      </c>
      <c r="G40" s="18">
        <v>4700</v>
      </c>
      <c r="H40" s="18">
        <v>1694</v>
      </c>
      <c r="I40" s="18" t="s">
        <v>36</v>
      </c>
      <c r="J40" s="19">
        <v>1</v>
      </c>
      <c r="K40" s="18"/>
      <c r="L40">
        <f t="shared" si="4"/>
        <v>9400</v>
      </c>
    </row>
    <row r="41" spans="1:12" ht="15.75" x14ac:dyDescent="0.25">
      <c r="A41" s="19"/>
      <c r="B41" s="76" t="s">
        <v>43</v>
      </c>
      <c r="C41" s="28"/>
      <c r="D41" s="18"/>
      <c r="E41" s="18"/>
      <c r="F41" s="18">
        <f>SUM(F38:F40)</f>
        <v>5</v>
      </c>
      <c r="G41" s="19">
        <f>SUM(L38:L40)</f>
        <v>25564</v>
      </c>
      <c r="H41" s="18"/>
      <c r="I41" s="18"/>
      <c r="J41" s="23"/>
      <c r="K41" s="18"/>
    </row>
    <row r="42" spans="1:12" s="63" customFormat="1" ht="15.75" x14ac:dyDescent="0.2">
      <c r="A42" s="155" t="s">
        <v>49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/>
    </row>
    <row r="43" spans="1:12" ht="78.75" x14ac:dyDescent="0.2">
      <c r="A43" s="19">
        <f>A40+1</f>
        <v>21</v>
      </c>
      <c r="B43" s="18" t="s">
        <v>30</v>
      </c>
      <c r="C43" s="32" t="s">
        <v>197</v>
      </c>
      <c r="D43" s="18" t="s">
        <v>22</v>
      </c>
      <c r="E43" s="18" t="s">
        <v>180</v>
      </c>
      <c r="F43" s="18">
        <v>1</v>
      </c>
      <c r="G43" s="18">
        <v>6014</v>
      </c>
      <c r="H43" s="19">
        <v>1788</v>
      </c>
      <c r="I43" s="18" t="s">
        <v>24</v>
      </c>
      <c r="J43" s="19">
        <v>1</v>
      </c>
      <c r="K43" s="18"/>
      <c r="L43">
        <f>F43*G43</f>
        <v>6014</v>
      </c>
    </row>
    <row r="44" spans="1:12" ht="78.75" x14ac:dyDescent="0.2">
      <c r="A44" s="19">
        <f>A43+1</f>
        <v>22</v>
      </c>
      <c r="B44" s="18" t="s">
        <v>31</v>
      </c>
      <c r="C44" s="32" t="s">
        <v>197</v>
      </c>
      <c r="D44" s="18" t="s">
        <v>22</v>
      </c>
      <c r="E44" s="18" t="s">
        <v>32</v>
      </c>
      <c r="F44" s="18">
        <v>2</v>
      </c>
      <c r="G44" s="18">
        <v>5637</v>
      </c>
      <c r="H44" s="19">
        <v>1788</v>
      </c>
      <c r="I44" s="18" t="s">
        <v>24</v>
      </c>
      <c r="J44" s="19">
        <v>1</v>
      </c>
      <c r="K44" s="18"/>
      <c r="L44">
        <f>F44*G44</f>
        <v>11274</v>
      </c>
    </row>
    <row r="45" spans="1:12" ht="78.75" x14ac:dyDescent="0.2">
      <c r="A45" s="19">
        <f>A44+1</f>
        <v>23</v>
      </c>
      <c r="B45" s="18" t="s">
        <v>33</v>
      </c>
      <c r="C45" s="32" t="s">
        <v>198</v>
      </c>
      <c r="D45" s="18" t="s">
        <v>34</v>
      </c>
      <c r="E45" s="18" t="s">
        <v>35</v>
      </c>
      <c r="F45" s="18">
        <v>3</v>
      </c>
      <c r="G45" s="18">
        <v>5075</v>
      </c>
      <c r="H45" s="18">
        <v>1694</v>
      </c>
      <c r="I45" s="18" t="s">
        <v>36</v>
      </c>
      <c r="J45" s="19">
        <v>1</v>
      </c>
      <c r="K45" s="18"/>
      <c r="L45">
        <f>F45*G45</f>
        <v>15225</v>
      </c>
    </row>
    <row r="46" spans="1:12" ht="78.75" x14ac:dyDescent="0.2">
      <c r="A46" s="19">
        <f>A45+1</f>
        <v>24</v>
      </c>
      <c r="B46" s="18" t="s">
        <v>37</v>
      </c>
      <c r="C46" s="32" t="s">
        <v>198</v>
      </c>
      <c r="D46" s="18" t="s">
        <v>34</v>
      </c>
      <c r="E46" s="18" t="s">
        <v>38</v>
      </c>
      <c r="F46" s="18">
        <f>8+1</f>
        <v>9</v>
      </c>
      <c r="G46" s="18">
        <v>4700</v>
      </c>
      <c r="H46" s="18">
        <v>1694</v>
      </c>
      <c r="I46" s="18" t="s">
        <v>36</v>
      </c>
      <c r="J46" s="19">
        <v>1</v>
      </c>
      <c r="K46" s="18"/>
      <c r="L46">
        <f>F46*G46</f>
        <v>42300</v>
      </c>
    </row>
    <row r="47" spans="1:12" ht="78.75" x14ac:dyDescent="0.2">
      <c r="A47" s="19">
        <f>A46+1</f>
        <v>25</v>
      </c>
      <c r="B47" s="18" t="s">
        <v>55</v>
      </c>
      <c r="C47" s="32" t="s">
        <v>199</v>
      </c>
      <c r="D47" s="18" t="s">
        <v>56</v>
      </c>
      <c r="E47" s="18" t="s">
        <v>57</v>
      </c>
      <c r="F47" s="18">
        <v>1</v>
      </c>
      <c r="G47" s="18">
        <v>4322</v>
      </c>
      <c r="H47" s="18">
        <v>1413</v>
      </c>
      <c r="I47" s="18" t="s">
        <v>36</v>
      </c>
      <c r="J47" s="19">
        <v>1</v>
      </c>
      <c r="K47" s="18"/>
      <c r="L47">
        <f>F47*G47</f>
        <v>4322</v>
      </c>
    </row>
    <row r="48" spans="1:12" ht="15.75" x14ac:dyDescent="0.25">
      <c r="A48" s="19"/>
      <c r="B48" s="76" t="s">
        <v>43</v>
      </c>
      <c r="C48" s="28"/>
      <c r="D48" s="18"/>
      <c r="E48" s="18"/>
      <c r="F48" s="18">
        <f>SUM(F43:F47)</f>
        <v>16</v>
      </c>
      <c r="G48" s="19">
        <f>SUM(L43:L47)</f>
        <v>79135</v>
      </c>
      <c r="H48" s="18"/>
      <c r="I48" s="18"/>
      <c r="J48" s="23"/>
      <c r="K48" s="18"/>
    </row>
    <row r="49" spans="1:12" ht="15.75" x14ac:dyDescent="0.2">
      <c r="A49" s="155" t="s">
        <v>64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</row>
    <row r="50" spans="1:12" ht="78.75" x14ac:dyDescent="0.2">
      <c r="A50" s="19">
        <f>A47+1</f>
        <v>26</v>
      </c>
      <c r="B50" s="18" t="s">
        <v>30</v>
      </c>
      <c r="C50" s="32" t="s">
        <v>197</v>
      </c>
      <c r="D50" s="18" t="s">
        <v>22</v>
      </c>
      <c r="E50" s="18" t="s">
        <v>180</v>
      </c>
      <c r="F50" s="18">
        <v>1</v>
      </c>
      <c r="G50" s="18">
        <v>6014</v>
      </c>
      <c r="H50" s="19">
        <v>1788</v>
      </c>
      <c r="I50" s="18" t="s">
        <v>24</v>
      </c>
      <c r="J50" s="19">
        <v>1</v>
      </c>
      <c r="K50" s="18"/>
      <c r="L50">
        <f>F50*G50</f>
        <v>6014</v>
      </c>
    </row>
    <row r="51" spans="1:12" ht="78.75" x14ac:dyDescent="0.2">
      <c r="A51" s="19">
        <f>A50+1</f>
        <v>27</v>
      </c>
      <c r="B51" s="18" t="s">
        <v>31</v>
      </c>
      <c r="C51" s="32" t="s">
        <v>197</v>
      </c>
      <c r="D51" s="18" t="s">
        <v>22</v>
      </c>
      <c r="E51" s="18" t="s">
        <v>32</v>
      </c>
      <c r="F51" s="18">
        <v>2</v>
      </c>
      <c r="G51" s="18">
        <v>5637</v>
      </c>
      <c r="H51" s="19">
        <v>1788</v>
      </c>
      <c r="I51" s="18" t="s">
        <v>24</v>
      </c>
      <c r="J51" s="19">
        <v>1</v>
      </c>
      <c r="K51" s="18"/>
      <c r="L51">
        <f>F51*G51</f>
        <v>11274</v>
      </c>
    </row>
    <row r="52" spans="1:12" ht="78.75" x14ac:dyDescent="0.2">
      <c r="A52" s="19">
        <f>A51+1</f>
        <v>28</v>
      </c>
      <c r="B52" s="18" t="s">
        <v>33</v>
      </c>
      <c r="C52" s="32" t="s">
        <v>198</v>
      </c>
      <c r="D52" s="18" t="s">
        <v>34</v>
      </c>
      <c r="E52" s="18" t="s">
        <v>35</v>
      </c>
      <c r="F52" s="18">
        <v>6</v>
      </c>
      <c r="G52" s="18">
        <v>5075</v>
      </c>
      <c r="H52" s="18">
        <v>1694</v>
      </c>
      <c r="I52" s="18" t="s">
        <v>36</v>
      </c>
      <c r="J52" s="19">
        <v>1</v>
      </c>
      <c r="K52" s="18"/>
      <c r="L52">
        <f>F52*G52</f>
        <v>30450</v>
      </c>
    </row>
    <row r="53" spans="1:12" ht="78.75" x14ac:dyDescent="0.2">
      <c r="A53" s="19">
        <f>A52+1</f>
        <v>29</v>
      </c>
      <c r="B53" s="18" t="s">
        <v>37</v>
      </c>
      <c r="C53" s="32" t="s">
        <v>198</v>
      </c>
      <c r="D53" s="18" t="s">
        <v>34</v>
      </c>
      <c r="E53" s="18" t="s">
        <v>38</v>
      </c>
      <c r="F53" s="18">
        <v>6</v>
      </c>
      <c r="G53" s="18">
        <v>4700</v>
      </c>
      <c r="H53" s="18">
        <v>1694</v>
      </c>
      <c r="I53" s="18" t="s">
        <v>36</v>
      </c>
      <c r="J53" s="19">
        <v>1</v>
      </c>
      <c r="K53" s="18"/>
      <c r="L53">
        <f>F53*G53</f>
        <v>28200</v>
      </c>
    </row>
    <row r="54" spans="1:12" ht="78.75" x14ac:dyDescent="0.2">
      <c r="A54" s="19">
        <f>A53+1</f>
        <v>30</v>
      </c>
      <c r="B54" s="18" t="s">
        <v>39</v>
      </c>
      <c r="C54" s="32" t="s">
        <v>201</v>
      </c>
      <c r="D54" s="18" t="s">
        <v>40</v>
      </c>
      <c r="E54" s="18" t="s">
        <v>41</v>
      </c>
      <c r="F54" s="18">
        <v>1</v>
      </c>
      <c r="G54" s="18">
        <v>3572</v>
      </c>
      <c r="H54" s="18">
        <v>1038</v>
      </c>
      <c r="I54" s="18" t="s">
        <v>42</v>
      </c>
      <c r="J54" s="19">
        <v>1</v>
      </c>
      <c r="K54" s="18"/>
      <c r="L54">
        <f>F54*G54</f>
        <v>3572</v>
      </c>
    </row>
    <row r="55" spans="1:12" ht="15.75" x14ac:dyDescent="0.2">
      <c r="A55" s="19"/>
      <c r="B55" s="76" t="s">
        <v>43</v>
      </c>
      <c r="C55" s="28"/>
      <c r="D55" s="18"/>
      <c r="E55" s="18"/>
      <c r="F55" s="18">
        <f>SUM(F50:F54)</f>
        <v>16</v>
      </c>
      <c r="G55" s="19">
        <f>SUM(L50:L54)</f>
        <v>79510</v>
      </c>
      <c r="H55" s="18"/>
      <c r="I55" s="18"/>
      <c r="J55" s="19"/>
      <c r="K55" s="18"/>
    </row>
    <row r="56" spans="1:12" ht="15.75" x14ac:dyDescent="0.2">
      <c r="A56" s="155" t="s">
        <v>65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</row>
    <row r="57" spans="1:12" ht="78.75" x14ac:dyDescent="0.2">
      <c r="A57" s="19">
        <f>A54+1</f>
        <v>31</v>
      </c>
      <c r="B57" s="18" t="s">
        <v>30</v>
      </c>
      <c r="C57" s="32" t="s">
        <v>197</v>
      </c>
      <c r="D57" s="18" t="s">
        <v>22</v>
      </c>
      <c r="E57" s="18" t="s">
        <v>180</v>
      </c>
      <c r="F57" s="18">
        <v>1</v>
      </c>
      <c r="G57" s="18">
        <v>6014</v>
      </c>
      <c r="H57" s="19">
        <v>1788</v>
      </c>
      <c r="I57" s="18" t="s">
        <v>24</v>
      </c>
      <c r="J57" s="19">
        <v>1</v>
      </c>
      <c r="K57" s="18"/>
      <c r="L57">
        <f>F57*G57</f>
        <v>6014</v>
      </c>
    </row>
    <row r="58" spans="1:12" ht="78.75" x14ac:dyDescent="0.2">
      <c r="A58" s="19">
        <f>A57+1</f>
        <v>32</v>
      </c>
      <c r="B58" s="18" t="s">
        <v>31</v>
      </c>
      <c r="C58" s="32" t="s">
        <v>197</v>
      </c>
      <c r="D58" s="18" t="s">
        <v>22</v>
      </c>
      <c r="E58" s="18" t="s">
        <v>32</v>
      </c>
      <c r="F58" s="18">
        <v>1</v>
      </c>
      <c r="G58" s="18">
        <v>5637</v>
      </c>
      <c r="H58" s="19">
        <v>1788</v>
      </c>
      <c r="I58" s="18" t="s">
        <v>24</v>
      </c>
      <c r="J58" s="19">
        <v>1</v>
      </c>
      <c r="K58" s="18"/>
      <c r="L58">
        <f>F58*G58</f>
        <v>5637</v>
      </c>
    </row>
    <row r="59" spans="1:12" ht="78.75" x14ac:dyDescent="0.2">
      <c r="A59" s="19">
        <f>A58+1</f>
        <v>33</v>
      </c>
      <c r="B59" s="18" t="s">
        <v>33</v>
      </c>
      <c r="C59" s="32" t="s">
        <v>198</v>
      </c>
      <c r="D59" s="18" t="s">
        <v>34</v>
      </c>
      <c r="E59" s="18" t="s">
        <v>35</v>
      </c>
      <c r="F59" s="18">
        <v>2</v>
      </c>
      <c r="G59" s="18">
        <v>5075</v>
      </c>
      <c r="H59" s="18">
        <v>1694</v>
      </c>
      <c r="I59" s="18" t="s">
        <v>36</v>
      </c>
      <c r="J59" s="19">
        <v>1</v>
      </c>
      <c r="K59" s="18"/>
      <c r="L59">
        <f>F59*G59</f>
        <v>10150</v>
      </c>
    </row>
    <row r="60" spans="1:12" ht="78.75" x14ac:dyDescent="0.2">
      <c r="A60" s="19">
        <f>A59+1</f>
        <v>34</v>
      </c>
      <c r="B60" s="18" t="s">
        <v>37</v>
      </c>
      <c r="C60" s="32" t="s">
        <v>198</v>
      </c>
      <c r="D60" s="18" t="s">
        <v>34</v>
      </c>
      <c r="E60" s="18" t="s">
        <v>38</v>
      </c>
      <c r="F60" s="18">
        <v>1</v>
      </c>
      <c r="G60" s="18">
        <v>4700</v>
      </c>
      <c r="H60" s="18">
        <v>1694</v>
      </c>
      <c r="I60" s="18" t="s">
        <v>36</v>
      </c>
      <c r="J60" s="19">
        <v>1</v>
      </c>
      <c r="K60" s="18"/>
      <c r="L60">
        <f>F60*G60</f>
        <v>4700</v>
      </c>
    </row>
    <row r="61" spans="1:12" ht="15.75" x14ac:dyDescent="0.25">
      <c r="A61" s="19"/>
      <c r="B61" s="76" t="s">
        <v>43</v>
      </c>
      <c r="C61" s="28"/>
      <c r="D61" s="18"/>
      <c r="E61" s="18"/>
      <c r="F61" s="18">
        <f>SUM(F57:F60)</f>
        <v>5</v>
      </c>
      <c r="G61" s="19">
        <f>SUM(L57:L60)</f>
        <v>26501</v>
      </c>
      <c r="H61" s="18"/>
      <c r="I61" s="18"/>
      <c r="J61" s="23"/>
      <c r="K61" s="18"/>
    </row>
    <row r="62" spans="1:12" ht="15.75" x14ac:dyDescent="0.2">
      <c r="A62" s="155" t="s">
        <v>51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</row>
    <row r="63" spans="1:12" ht="78.75" x14ac:dyDescent="0.2">
      <c r="A63" s="19">
        <f>A60+1</f>
        <v>35</v>
      </c>
      <c r="B63" s="18" t="s">
        <v>52</v>
      </c>
      <c r="C63" s="32" t="s">
        <v>197</v>
      </c>
      <c r="D63" s="18" t="s">
        <v>22</v>
      </c>
      <c r="E63" s="18" t="s">
        <v>180</v>
      </c>
      <c r="F63" s="18">
        <v>1</v>
      </c>
      <c r="G63" s="18">
        <v>6014</v>
      </c>
      <c r="H63" s="19">
        <v>1788</v>
      </c>
      <c r="I63" s="18" t="s">
        <v>24</v>
      </c>
      <c r="J63" s="19">
        <v>1</v>
      </c>
      <c r="K63" s="18"/>
      <c r="L63">
        <f>F63*G63</f>
        <v>6014</v>
      </c>
    </row>
    <row r="64" spans="1:12" ht="78.75" x14ac:dyDescent="0.2">
      <c r="A64" s="19">
        <f>A63+1</f>
        <v>36</v>
      </c>
      <c r="B64" s="18" t="s">
        <v>53</v>
      </c>
      <c r="C64" s="32" t="s">
        <v>197</v>
      </c>
      <c r="D64" s="18" t="s">
        <v>22</v>
      </c>
      <c r="E64" s="18" t="s">
        <v>32</v>
      </c>
      <c r="F64" s="18">
        <v>2</v>
      </c>
      <c r="G64" s="18">
        <v>5637</v>
      </c>
      <c r="H64" s="19">
        <v>1788</v>
      </c>
      <c r="I64" s="18" t="s">
        <v>24</v>
      </c>
      <c r="J64" s="19">
        <v>1</v>
      </c>
      <c r="K64" s="18"/>
      <c r="L64">
        <f>F64*G64</f>
        <v>11274</v>
      </c>
    </row>
    <row r="65" spans="1:12" ht="78.75" x14ac:dyDescent="0.2">
      <c r="A65" s="19">
        <f>A64+1</f>
        <v>37</v>
      </c>
      <c r="B65" s="18" t="s">
        <v>33</v>
      </c>
      <c r="C65" s="32" t="s">
        <v>198</v>
      </c>
      <c r="D65" s="18" t="s">
        <v>34</v>
      </c>
      <c r="E65" s="18" t="s">
        <v>35</v>
      </c>
      <c r="F65" s="18">
        <v>9</v>
      </c>
      <c r="G65" s="18">
        <v>5075</v>
      </c>
      <c r="H65" s="18">
        <v>1694</v>
      </c>
      <c r="I65" s="18" t="s">
        <v>36</v>
      </c>
      <c r="J65" s="19">
        <v>1</v>
      </c>
      <c r="K65" s="18"/>
      <c r="L65">
        <f>F65*G65</f>
        <v>45675</v>
      </c>
    </row>
    <row r="66" spans="1:12" ht="78.75" x14ac:dyDescent="0.2">
      <c r="A66" s="19">
        <f>A65+1</f>
        <v>38</v>
      </c>
      <c r="B66" s="18" t="s">
        <v>37</v>
      </c>
      <c r="C66" s="32" t="s">
        <v>198</v>
      </c>
      <c r="D66" s="18" t="s">
        <v>34</v>
      </c>
      <c r="E66" s="18" t="s">
        <v>38</v>
      </c>
      <c r="F66" s="18">
        <v>6</v>
      </c>
      <c r="G66" s="18">
        <v>4700</v>
      </c>
      <c r="H66" s="18">
        <v>1694</v>
      </c>
      <c r="I66" s="18" t="s">
        <v>36</v>
      </c>
      <c r="J66" s="19">
        <v>1</v>
      </c>
      <c r="K66" s="18"/>
      <c r="L66">
        <f>F66*G66</f>
        <v>28200</v>
      </c>
    </row>
    <row r="67" spans="1:12" ht="15.75" x14ac:dyDescent="0.2">
      <c r="A67" s="19"/>
      <c r="B67" s="76" t="s">
        <v>43</v>
      </c>
      <c r="C67" s="28"/>
      <c r="D67" s="18"/>
      <c r="E67" s="18"/>
      <c r="F67" s="18">
        <f>SUM(F63:F66)</f>
        <v>18</v>
      </c>
      <c r="G67" s="19">
        <f>SUM(L63:L66)</f>
        <v>91163</v>
      </c>
      <c r="H67" s="18"/>
      <c r="I67" s="18"/>
      <c r="J67" s="19"/>
      <c r="K67" s="18"/>
    </row>
    <row r="68" spans="1:12" ht="15.75" x14ac:dyDescent="0.2">
      <c r="A68" s="155" t="s">
        <v>173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</row>
    <row r="69" spans="1:12" ht="78.75" x14ac:dyDescent="0.2">
      <c r="A69" s="19">
        <f>A66+1</f>
        <v>39</v>
      </c>
      <c r="B69" s="18" t="s">
        <v>30</v>
      </c>
      <c r="C69" s="32" t="s">
        <v>197</v>
      </c>
      <c r="D69" s="18" t="s">
        <v>22</v>
      </c>
      <c r="E69" s="18" t="s">
        <v>180</v>
      </c>
      <c r="F69" s="18">
        <v>1</v>
      </c>
      <c r="G69" s="18">
        <v>6014</v>
      </c>
      <c r="H69" s="19">
        <v>1788</v>
      </c>
      <c r="I69" s="18" t="s">
        <v>24</v>
      </c>
      <c r="J69" s="19">
        <v>1</v>
      </c>
      <c r="K69" s="18"/>
      <c r="L69">
        <f>F69*G69</f>
        <v>6014</v>
      </c>
    </row>
    <row r="70" spans="1:12" ht="78.75" x14ac:dyDescent="0.2">
      <c r="A70" s="19">
        <f>A69+1</f>
        <v>40</v>
      </c>
      <c r="B70" s="18" t="s">
        <v>31</v>
      </c>
      <c r="C70" s="32" t="s">
        <v>197</v>
      </c>
      <c r="D70" s="18" t="s">
        <v>22</v>
      </c>
      <c r="E70" s="18" t="s">
        <v>32</v>
      </c>
      <c r="F70" s="18">
        <v>1</v>
      </c>
      <c r="G70" s="18">
        <v>5637</v>
      </c>
      <c r="H70" s="19">
        <v>1788</v>
      </c>
      <c r="I70" s="18" t="s">
        <v>24</v>
      </c>
      <c r="J70" s="19">
        <v>1</v>
      </c>
      <c r="K70" s="18"/>
      <c r="L70">
        <f>F70*G70</f>
        <v>5637</v>
      </c>
    </row>
    <row r="71" spans="1:12" ht="78.75" x14ac:dyDescent="0.2">
      <c r="A71" s="19">
        <f>A70+1</f>
        <v>41</v>
      </c>
      <c r="B71" s="18" t="s">
        <v>33</v>
      </c>
      <c r="C71" s="32" t="s">
        <v>198</v>
      </c>
      <c r="D71" s="18" t="s">
        <v>34</v>
      </c>
      <c r="E71" s="18" t="s">
        <v>35</v>
      </c>
      <c r="F71" s="18">
        <v>3</v>
      </c>
      <c r="G71" s="18">
        <v>5075</v>
      </c>
      <c r="H71" s="18">
        <v>1694</v>
      </c>
      <c r="I71" s="18" t="s">
        <v>36</v>
      </c>
      <c r="J71" s="19">
        <v>1</v>
      </c>
      <c r="K71" s="18"/>
      <c r="L71">
        <f>F71*G71</f>
        <v>15225</v>
      </c>
    </row>
    <row r="72" spans="1:12" ht="78.75" x14ac:dyDescent="0.2">
      <c r="A72" s="19">
        <f>A71+1</f>
        <v>42</v>
      </c>
      <c r="B72" s="18" t="s">
        <v>37</v>
      </c>
      <c r="C72" s="32" t="s">
        <v>198</v>
      </c>
      <c r="D72" s="18" t="s">
        <v>34</v>
      </c>
      <c r="E72" s="18" t="s">
        <v>38</v>
      </c>
      <c r="F72" s="18">
        <v>6</v>
      </c>
      <c r="G72" s="18">
        <v>4700</v>
      </c>
      <c r="H72" s="18">
        <v>1694</v>
      </c>
      <c r="I72" s="18" t="s">
        <v>36</v>
      </c>
      <c r="J72" s="19">
        <v>1</v>
      </c>
      <c r="K72" s="18"/>
      <c r="L72">
        <f>F72*G72</f>
        <v>28200</v>
      </c>
    </row>
    <row r="73" spans="1:12" ht="15.75" x14ac:dyDescent="0.25">
      <c r="A73" s="19"/>
      <c r="B73" s="76" t="s">
        <v>43</v>
      </c>
      <c r="C73" s="28"/>
      <c r="D73" s="18"/>
      <c r="E73" s="18"/>
      <c r="F73" s="18">
        <f>SUM(F69:F72)</f>
        <v>11</v>
      </c>
      <c r="G73" s="19">
        <f>SUM(L69:L72)</f>
        <v>55076</v>
      </c>
      <c r="H73" s="18"/>
      <c r="I73" s="18"/>
      <c r="J73" s="23"/>
      <c r="K73" s="18"/>
    </row>
    <row r="74" spans="1:12" ht="15.75" x14ac:dyDescent="0.2">
      <c r="A74" s="155" t="s">
        <v>68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</row>
    <row r="75" spans="1:12" ht="78.75" x14ac:dyDescent="0.2">
      <c r="A75" s="19">
        <f>A72+1</f>
        <v>43</v>
      </c>
      <c r="B75" s="18" t="s">
        <v>30</v>
      </c>
      <c r="C75" s="32" t="s">
        <v>197</v>
      </c>
      <c r="D75" s="18" t="s">
        <v>22</v>
      </c>
      <c r="E75" s="18" t="s">
        <v>180</v>
      </c>
      <c r="F75" s="18">
        <v>1</v>
      </c>
      <c r="G75" s="18">
        <v>6014</v>
      </c>
      <c r="H75" s="19">
        <v>1788</v>
      </c>
      <c r="I75" s="18" t="s">
        <v>24</v>
      </c>
      <c r="J75" s="19">
        <v>1</v>
      </c>
      <c r="K75" s="18"/>
      <c r="L75">
        <f>F75*G75</f>
        <v>6014</v>
      </c>
    </row>
    <row r="76" spans="1:12" ht="78.75" x14ac:dyDescent="0.2">
      <c r="A76" s="19">
        <f>A75+1</f>
        <v>44</v>
      </c>
      <c r="B76" s="18" t="s">
        <v>31</v>
      </c>
      <c r="C76" s="32" t="s">
        <v>197</v>
      </c>
      <c r="D76" s="18" t="s">
        <v>22</v>
      </c>
      <c r="E76" s="18" t="s">
        <v>32</v>
      </c>
      <c r="F76" s="18">
        <v>2</v>
      </c>
      <c r="G76" s="18">
        <v>5637</v>
      </c>
      <c r="H76" s="19">
        <v>1788</v>
      </c>
      <c r="I76" s="18" t="s">
        <v>24</v>
      </c>
      <c r="J76" s="19">
        <v>1</v>
      </c>
      <c r="K76" s="18"/>
      <c r="L76">
        <f>F76*G76</f>
        <v>11274</v>
      </c>
    </row>
    <row r="77" spans="1:12" ht="78.75" x14ac:dyDescent="0.2">
      <c r="A77" s="19">
        <f>A76+1</f>
        <v>45</v>
      </c>
      <c r="B77" s="18" t="s">
        <v>33</v>
      </c>
      <c r="C77" s="32" t="s">
        <v>198</v>
      </c>
      <c r="D77" s="18" t="s">
        <v>34</v>
      </c>
      <c r="E77" s="18" t="s">
        <v>35</v>
      </c>
      <c r="F77" s="18">
        <v>13</v>
      </c>
      <c r="G77" s="18">
        <v>5075</v>
      </c>
      <c r="H77" s="18">
        <v>1694</v>
      </c>
      <c r="I77" s="18" t="s">
        <v>36</v>
      </c>
      <c r="J77" s="19">
        <v>1</v>
      </c>
      <c r="K77" s="18"/>
      <c r="L77">
        <f>F77*G77</f>
        <v>65975</v>
      </c>
    </row>
    <row r="78" spans="1:12" ht="78.75" x14ac:dyDescent="0.2">
      <c r="A78" s="19">
        <f>A77+1</f>
        <v>46</v>
      </c>
      <c r="B78" s="18" t="s">
        <v>37</v>
      </c>
      <c r="C78" s="32" t="s">
        <v>198</v>
      </c>
      <c r="D78" s="18" t="s">
        <v>34</v>
      </c>
      <c r="E78" s="18" t="s">
        <v>38</v>
      </c>
      <c r="F78" s="18">
        <v>1</v>
      </c>
      <c r="G78" s="18">
        <v>4700</v>
      </c>
      <c r="H78" s="18">
        <v>1694</v>
      </c>
      <c r="I78" s="18" t="s">
        <v>36</v>
      </c>
      <c r="J78" s="19">
        <v>1</v>
      </c>
      <c r="K78" s="18"/>
      <c r="L78">
        <f>F78*G78</f>
        <v>4700</v>
      </c>
    </row>
    <row r="79" spans="1:12" ht="78.75" x14ac:dyDescent="0.2">
      <c r="A79" s="19">
        <f>A78+1</f>
        <v>47</v>
      </c>
      <c r="B79" s="18" t="s">
        <v>39</v>
      </c>
      <c r="C79" s="32" t="s">
        <v>201</v>
      </c>
      <c r="D79" s="18" t="s">
        <v>40</v>
      </c>
      <c r="E79" s="18" t="s">
        <v>41</v>
      </c>
      <c r="F79" s="18">
        <v>1</v>
      </c>
      <c r="G79" s="18">
        <v>3572</v>
      </c>
      <c r="H79" s="18">
        <v>1038</v>
      </c>
      <c r="I79" s="18" t="s">
        <v>42</v>
      </c>
      <c r="J79" s="19">
        <v>1</v>
      </c>
      <c r="K79" s="18"/>
      <c r="L79">
        <f>F79*G79</f>
        <v>3572</v>
      </c>
    </row>
    <row r="80" spans="1:12" ht="15.75" x14ac:dyDescent="0.25">
      <c r="A80" s="19"/>
      <c r="B80" s="76" t="s">
        <v>43</v>
      </c>
      <c r="C80" s="28"/>
      <c r="D80" s="18"/>
      <c r="E80" s="18"/>
      <c r="F80" s="18">
        <f>SUM(F75:F79)</f>
        <v>18</v>
      </c>
      <c r="G80" s="19">
        <f>SUM(L75:L79)</f>
        <v>91535</v>
      </c>
      <c r="H80" s="18"/>
      <c r="I80" s="18"/>
      <c r="J80" s="23"/>
      <c r="K80" s="18"/>
    </row>
    <row r="81" spans="1:12" ht="15.75" x14ac:dyDescent="0.2">
      <c r="A81" s="155" t="s">
        <v>144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</row>
    <row r="82" spans="1:12" ht="78.75" x14ac:dyDescent="0.2">
      <c r="A82" s="19">
        <f>A79+1</f>
        <v>48</v>
      </c>
      <c r="B82" s="18" t="s">
        <v>30</v>
      </c>
      <c r="C82" s="32" t="s">
        <v>197</v>
      </c>
      <c r="D82" s="18" t="s">
        <v>22</v>
      </c>
      <c r="E82" s="18" t="s">
        <v>180</v>
      </c>
      <c r="F82" s="18">
        <v>1</v>
      </c>
      <c r="G82" s="18">
        <v>6014</v>
      </c>
      <c r="H82" s="19">
        <v>1788</v>
      </c>
      <c r="I82" s="18" t="s">
        <v>24</v>
      </c>
      <c r="J82" s="19">
        <v>1</v>
      </c>
      <c r="K82" s="18"/>
      <c r="L82">
        <f t="shared" ref="L82:L86" si="6">F82*G82</f>
        <v>6014</v>
      </c>
    </row>
    <row r="83" spans="1:12" ht="78.75" x14ac:dyDescent="0.2">
      <c r="A83" s="19">
        <f t="shared" ref="A83:A86" si="7">A82+1</f>
        <v>49</v>
      </c>
      <c r="B83" s="18" t="s">
        <v>31</v>
      </c>
      <c r="C83" s="32" t="s">
        <v>197</v>
      </c>
      <c r="D83" s="18" t="s">
        <v>22</v>
      </c>
      <c r="E83" s="18" t="s">
        <v>32</v>
      </c>
      <c r="F83" s="18">
        <v>2</v>
      </c>
      <c r="G83" s="18">
        <v>5637</v>
      </c>
      <c r="H83" s="19">
        <v>1788</v>
      </c>
      <c r="I83" s="18" t="s">
        <v>24</v>
      </c>
      <c r="J83" s="19">
        <v>1</v>
      </c>
      <c r="K83" s="18"/>
      <c r="L83">
        <f t="shared" si="6"/>
        <v>11274</v>
      </c>
    </row>
    <row r="84" spans="1:12" ht="78.75" x14ac:dyDescent="0.2">
      <c r="A84" s="19">
        <f t="shared" si="7"/>
        <v>50</v>
      </c>
      <c r="B84" s="18" t="s">
        <v>33</v>
      </c>
      <c r="C84" s="32" t="s">
        <v>198</v>
      </c>
      <c r="D84" s="18" t="s">
        <v>34</v>
      </c>
      <c r="E84" s="18" t="s">
        <v>35</v>
      </c>
      <c r="F84" s="18">
        <v>3</v>
      </c>
      <c r="G84" s="18">
        <v>5075</v>
      </c>
      <c r="H84" s="18">
        <v>1694</v>
      </c>
      <c r="I84" s="18" t="s">
        <v>36</v>
      </c>
      <c r="J84" s="19">
        <v>1</v>
      </c>
      <c r="K84" s="18"/>
      <c r="L84">
        <f t="shared" si="6"/>
        <v>15225</v>
      </c>
    </row>
    <row r="85" spans="1:12" ht="78.75" x14ac:dyDescent="0.2">
      <c r="A85" s="19">
        <f t="shared" si="7"/>
        <v>51</v>
      </c>
      <c r="B85" s="18" t="s">
        <v>37</v>
      </c>
      <c r="C85" s="32" t="s">
        <v>198</v>
      </c>
      <c r="D85" s="18" t="s">
        <v>34</v>
      </c>
      <c r="E85" s="18" t="s">
        <v>38</v>
      </c>
      <c r="F85" s="18">
        <v>11</v>
      </c>
      <c r="G85" s="18">
        <v>4700</v>
      </c>
      <c r="H85" s="18">
        <v>1694</v>
      </c>
      <c r="I85" s="18" t="s">
        <v>36</v>
      </c>
      <c r="J85" s="19">
        <v>1</v>
      </c>
      <c r="K85" s="18"/>
      <c r="L85">
        <f t="shared" si="6"/>
        <v>51700</v>
      </c>
    </row>
    <row r="86" spans="1:12" ht="78.75" x14ac:dyDescent="0.2">
      <c r="A86" s="19">
        <f t="shared" si="7"/>
        <v>52</v>
      </c>
      <c r="B86" s="18" t="s">
        <v>55</v>
      </c>
      <c r="C86" s="32" t="s">
        <v>199</v>
      </c>
      <c r="D86" s="18" t="s">
        <v>56</v>
      </c>
      <c r="E86" s="18" t="s">
        <v>57</v>
      </c>
      <c r="F86" s="18">
        <v>1</v>
      </c>
      <c r="G86" s="18">
        <v>4322</v>
      </c>
      <c r="H86" s="18">
        <v>1413</v>
      </c>
      <c r="I86" s="18" t="s">
        <v>36</v>
      </c>
      <c r="J86" s="19">
        <v>1</v>
      </c>
      <c r="K86" s="18"/>
      <c r="L86">
        <f t="shared" si="6"/>
        <v>4322</v>
      </c>
    </row>
    <row r="87" spans="1:12" ht="15.75" x14ac:dyDescent="0.25">
      <c r="A87" s="19"/>
      <c r="B87" s="76" t="s">
        <v>43</v>
      </c>
      <c r="C87" s="28"/>
      <c r="D87" s="18"/>
      <c r="E87" s="18"/>
      <c r="F87" s="18">
        <f>SUM(F82:F86)</f>
        <v>18</v>
      </c>
      <c r="G87" s="19">
        <f>SUM(L82:L86)</f>
        <v>88535</v>
      </c>
      <c r="H87" s="18"/>
      <c r="I87" s="18"/>
      <c r="J87" s="23"/>
      <c r="K87" s="18"/>
    </row>
    <row r="88" spans="1:12" ht="15.75" x14ac:dyDescent="0.2">
      <c r="A88" s="155" t="s">
        <v>172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</row>
    <row r="89" spans="1:12" ht="78.75" x14ac:dyDescent="0.2">
      <c r="A89" s="19">
        <f>A86+1</f>
        <v>53</v>
      </c>
      <c r="B89" s="18" t="s">
        <v>30</v>
      </c>
      <c r="C89" s="32" t="s">
        <v>197</v>
      </c>
      <c r="D89" s="18" t="s">
        <v>22</v>
      </c>
      <c r="E89" s="18" t="s">
        <v>180</v>
      </c>
      <c r="F89" s="18">
        <v>1</v>
      </c>
      <c r="G89" s="18">
        <v>6014</v>
      </c>
      <c r="H89" s="19">
        <v>1788</v>
      </c>
      <c r="I89" s="18" t="s">
        <v>24</v>
      </c>
      <c r="J89" s="19">
        <v>1</v>
      </c>
      <c r="K89" s="18"/>
      <c r="L89">
        <f>F89*G89</f>
        <v>6014</v>
      </c>
    </row>
    <row r="90" spans="1:12" ht="78.75" x14ac:dyDescent="0.2">
      <c r="A90" s="19">
        <f>A89+1</f>
        <v>54</v>
      </c>
      <c r="B90" s="18" t="s">
        <v>31</v>
      </c>
      <c r="C90" s="32" t="s">
        <v>197</v>
      </c>
      <c r="D90" s="18" t="s">
        <v>22</v>
      </c>
      <c r="E90" s="18" t="s">
        <v>32</v>
      </c>
      <c r="F90" s="18">
        <v>2</v>
      </c>
      <c r="G90" s="18">
        <v>5637</v>
      </c>
      <c r="H90" s="19">
        <v>1788</v>
      </c>
      <c r="I90" s="18" t="s">
        <v>24</v>
      </c>
      <c r="J90" s="19">
        <v>1</v>
      </c>
      <c r="K90" s="18"/>
      <c r="L90">
        <f>F90*G90</f>
        <v>11274</v>
      </c>
    </row>
    <row r="91" spans="1:12" ht="78.75" x14ac:dyDescent="0.2">
      <c r="A91" s="19">
        <f>A90+1</f>
        <v>55</v>
      </c>
      <c r="B91" s="18" t="s">
        <v>33</v>
      </c>
      <c r="C91" s="32" t="s">
        <v>198</v>
      </c>
      <c r="D91" s="18" t="s">
        <v>34</v>
      </c>
      <c r="E91" s="18" t="s">
        <v>35</v>
      </c>
      <c r="F91" s="18">
        <v>5</v>
      </c>
      <c r="G91" s="18">
        <v>5075</v>
      </c>
      <c r="H91" s="18">
        <v>1694</v>
      </c>
      <c r="I91" s="18" t="s">
        <v>36</v>
      </c>
      <c r="J91" s="19">
        <v>1</v>
      </c>
      <c r="K91" s="18"/>
      <c r="L91">
        <f>F91*G91</f>
        <v>25375</v>
      </c>
    </row>
    <row r="92" spans="1:12" ht="78.75" x14ac:dyDescent="0.2">
      <c r="A92" s="19">
        <f>A91+1</f>
        <v>56</v>
      </c>
      <c r="B92" s="18" t="s">
        <v>37</v>
      </c>
      <c r="C92" s="32" t="s">
        <v>198</v>
      </c>
      <c r="D92" s="18" t="s">
        <v>34</v>
      </c>
      <c r="E92" s="18" t="s">
        <v>38</v>
      </c>
      <c r="F92" s="18">
        <v>14</v>
      </c>
      <c r="G92" s="18">
        <v>4700</v>
      </c>
      <c r="H92" s="18">
        <v>1694</v>
      </c>
      <c r="I92" s="18" t="s">
        <v>36</v>
      </c>
      <c r="J92" s="19">
        <v>1</v>
      </c>
      <c r="K92" s="18"/>
      <c r="L92">
        <f>F92*G92</f>
        <v>65800</v>
      </c>
    </row>
    <row r="93" spans="1:12" ht="78.75" x14ac:dyDescent="0.2">
      <c r="A93" s="19">
        <f>A92+1</f>
        <v>57</v>
      </c>
      <c r="B93" s="18" t="s">
        <v>39</v>
      </c>
      <c r="C93" s="32" t="s">
        <v>201</v>
      </c>
      <c r="D93" s="18" t="s">
        <v>40</v>
      </c>
      <c r="E93" s="18" t="s">
        <v>41</v>
      </c>
      <c r="F93" s="18">
        <v>2</v>
      </c>
      <c r="G93" s="18">
        <v>3572</v>
      </c>
      <c r="H93" s="18">
        <v>1038</v>
      </c>
      <c r="I93" s="18" t="s">
        <v>42</v>
      </c>
      <c r="J93" s="19">
        <v>1</v>
      </c>
      <c r="K93" s="18"/>
      <c r="L93">
        <f>F93*G93</f>
        <v>7144</v>
      </c>
    </row>
    <row r="94" spans="1:12" ht="15.75" x14ac:dyDescent="0.25">
      <c r="A94" s="19"/>
      <c r="B94" s="76" t="s">
        <v>43</v>
      </c>
      <c r="C94" s="28"/>
      <c r="D94" s="18"/>
      <c r="E94" s="18"/>
      <c r="F94" s="18">
        <f>SUM(F89:F93)</f>
        <v>24</v>
      </c>
      <c r="G94" s="19">
        <f>SUM(L89:L93)</f>
        <v>115607</v>
      </c>
      <c r="H94" s="18"/>
      <c r="I94" s="18"/>
      <c r="J94" s="23"/>
      <c r="K94" s="18"/>
    </row>
    <row r="95" spans="1:12" ht="15.75" x14ac:dyDescent="0.2">
      <c r="A95" s="155" t="s">
        <v>148</v>
      </c>
      <c r="B95" s="155"/>
      <c r="C95" s="155"/>
      <c r="D95" s="155"/>
      <c r="E95" s="155"/>
      <c r="F95" s="155"/>
      <c r="G95" s="155"/>
      <c r="H95" s="155"/>
      <c r="I95" s="155"/>
      <c r="J95" s="155"/>
      <c r="K95" s="155"/>
    </row>
    <row r="96" spans="1:12" ht="78.75" x14ac:dyDescent="0.2">
      <c r="A96" s="19">
        <f>A93+1</f>
        <v>58</v>
      </c>
      <c r="B96" s="18" t="s">
        <v>30</v>
      </c>
      <c r="C96" s="32" t="s">
        <v>197</v>
      </c>
      <c r="D96" s="18" t="s">
        <v>22</v>
      </c>
      <c r="E96" s="18" t="s">
        <v>180</v>
      </c>
      <c r="F96" s="18">
        <v>1</v>
      </c>
      <c r="G96" s="18">
        <v>6014</v>
      </c>
      <c r="H96" s="19">
        <v>1788</v>
      </c>
      <c r="I96" s="18" t="s">
        <v>24</v>
      </c>
      <c r="J96" s="19">
        <v>1</v>
      </c>
      <c r="K96" s="18"/>
      <c r="L96">
        <f>F96*G96</f>
        <v>6014</v>
      </c>
    </row>
    <row r="97" spans="1:12" ht="78.75" x14ac:dyDescent="0.2">
      <c r="A97" s="19">
        <f>A96+1</f>
        <v>59</v>
      </c>
      <c r="B97" s="18" t="s">
        <v>31</v>
      </c>
      <c r="C97" s="32" t="s">
        <v>197</v>
      </c>
      <c r="D97" s="18" t="s">
        <v>22</v>
      </c>
      <c r="E97" s="18" t="s">
        <v>32</v>
      </c>
      <c r="F97" s="18">
        <v>3</v>
      </c>
      <c r="G97" s="18">
        <v>5637</v>
      </c>
      <c r="H97" s="19">
        <v>1788</v>
      </c>
      <c r="I97" s="18" t="s">
        <v>24</v>
      </c>
      <c r="J97" s="19">
        <v>1</v>
      </c>
      <c r="K97" s="18"/>
      <c r="L97">
        <f>F97*G97</f>
        <v>16911</v>
      </c>
    </row>
    <row r="98" spans="1:12" ht="78.75" x14ac:dyDescent="0.2">
      <c r="A98" s="19">
        <f>A97+1</f>
        <v>60</v>
      </c>
      <c r="B98" s="18" t="s">
        <v>33</v>
      </c>
      <c r="C98" s="32" t="s">
        <v>198</v>
      </c>
      <c r="D98" s="18" t="s">
        <v>34</v>
      </c>
      <c r="E98" s="18" t="s">
        <v>35</v>
      </c>
      <c r="F98" s="18">
        <f>3+1</f>
        <v>4</v>
      </c>
      <c r="G98" s="18">
        <v>5075</v>
      </c>
      <c r="H98" s="18">
        <v>1694</v>
      </c>
      <c r="I98" s="18" t="s">
        <v>36</v>
      </c>
      <c r="J98" s="19">
        <v>1</v>
      </c>
      <c r="K98" s="18"/>
      <c r="L98">
        <f>F98*G98</f>
        <v>20300</v>
      </c>
    </row>
    <row r="99" spans="1:12" ht="78.75" x14ac:dyDescent="0.2">
      <c r="A99" s="19">
        <f>A98+1</f>
        <v>61</v>
      </c>
      <c r="B99" s="18" t="s">
        <v>37</v>
      </c>
      <c r="C99" s="32" t="s">
        <v>198</v>
      </c>
      <c r="D99" s="18" t="s">
        <v>34</v>
      </c>
      <c r="E99" s="18" t="s">
        <v>38</v>
      </c>
      <c r="F99" s="18">
        <v>7</v>
      </c>
      <c r="G99" s="18">
        <v>4700</v>
      </c>
      <c r="H99" s="18">
        <v>1694</v>
      </c>
      <c r="I99" s="18" t="s">
        <v>36</v>
      </c>
      <c r="J99" s="19">
        <v>1</v>
      </c>
      <c r="K99" s="18"/>
      <c r="L99">
        <f>F99*G99</f>
        <v>32900</v>
      </c>
    </row>
    <row r="100" spans="1:12" ht="84" customHeight="1" x14ac:dyDescent="0.2">
      <c r="A100" s="19">
        <f>A99+1</f>
        <v>62</v>
      </c>
      <c r="B100" s="18" t="s">
        <v>39</v>
      </c>
      <c r="C100" s="32" t="s">
        <v>201</v>
      </c>
      <c r="D100" s="18" t="s">
        <v>40</v>
      </c>
      <c r="E100" s="18" t="s">
        <v>41</v>
      </c>
      <c r="F100" s="18">
        <v>5</v>
      </c>
      <c r="G100" s="18">
        <v>3572</v>
      </c>
      <c r="H100" s="18">
        <v>1038</v>
      </c>
      <c r="I100" s="18" t="s">
        <v>42</v>
      </c>
      <c r="J100" s="19">
        <v>1</v>
      </c>
      <c r="K100" s="18"/>
      <c r="L100">
        <f>F100*G100</f>
        <v>17860</v>
      </c>
    </row>
    <row r="101" spans="1:12" ht="15.75" x14ac:dyDescent="0.25">
      <c r="A101" s="19"/>
      <c r="B101" s="76" t="s">
        <v>43</v>
      </c>
      <c r="C101" s="28"/>
      <c r="D101" s="18"/>
      <c r="E101" s="18"/>
      <c r="F101" s="18">
        <f>SUM(F96:F100)</f>
        <v>20</v>
      </c>
      <c r="G101" s="19">
        <f>SUM(L96:L100)</f>
        <v>93985</v>
      </c>
      <c r="H101" s="18"/>
      <c r="I101" s="18"/>
      <c r="J101" s="23"/>
      <c r="K101" s="18"/>
    </row>
    <row r="102" spans="1:12" ht="15.75" x14ac:dyDescent="0.2">
      <c r="A102" s="155" t="s">
        <v>171</v>
      </c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</row>
    <row r="103" spans="1:12" ht="68.25" customHeight="1" x14ac:dyDescent="0.2">
      <c r="A103" s="19">
        <f>A100+1</f>
        <v>63</v>
      </c>
      <c r="B103" s="18" t="s">
        <v>30</v>
      </c>
      <c r="C103" s="32" t="s">
        <v>197</v>
      </c>
      <c r="D103" s="18" t="s">
        <v>22</v>
      </c>
      <c r="E103" s="18" t="s">
        <v>180</v>
      </c>
      <c r="F103" s="18">
        <v>1</v>
      </c>
      <c r="G103" s="18">
        <v>6014</v>
      </c>
      <c r="H103" s="19">
        <v>1788</v>
      </c>
      <c r="I103" s="18" t="s">
        <v>24</v>
      </c>
      <c r="J103" s="19">
        <v>1</v>
      </c>
      <c r="K103" s="18"/>
      <c r="L103">
        <f>F103*G103</f>
        <v>6014</v>
      </c>
    </row>
    <row r="104" spans="1:12" ht="110.1" customHeight="1" x14ac:dyDescent="0.2">
      <c r="A104" s="19">
        <f>A103+1</f>
        <v>64</v>
      </c>
      <c r="B104" s="18" t="s">
        <v>33</v>
      </c>
      <c r="C104" s="32" t="s">
        <v>198</v>
      </c>
      <c r="D104" s="18" t="s">
        <v>34</v>
      </c>
      <c r="E104" s="18" t="s">
        <v>35</v>
      </c>
      <c r="F104" s="18">
        <v>1</v>
      </c>
      <c r="G104" s="18">
        <v>5075</v>
      </c>
      <c r="H104" s="18">
        <v>1694</v>
      </c>
      <c r="I104" s="18" t="s">
        <v>36</v>
      </c>
      <c r="J104" s="19">
        <v>1</v>
      </c>
      <c r="K104" s="18"/>
      <c r="L104">
        <f>F104*G104</f>
        <v>5075</v>
      </c>
    </row>
    <row r="105" spans="1:12" ht="110.1" customHeight="1" x14ac:dyDescent="0.2">
      <c r="A105" s="19">
        <f>A104+1</f>
        <v>65</v>
      </c>
      <c r="B105" s="18" t="s">
        <v>37</v>
      </c>
      <c r="C105" s="32" t="s">
        <v>198</v>
      </c>
      <c r="D105" s="18" t="s">
        <v>34</v>
      </c>
      <c r="E105" s="18" t="s">
        <v>38</v>
      </c>
      <c r="F105" s="18">
        <v>2</v>
      </c>
      <c r="G105" s="18">
        <v>4700</v>
      </c>
      <c r="H105" s="18">
        <v>1694</v>
      </c>
      <c r="I105" s="18" t="s">
        <v>36</v>
      </c>
      <c r="J105" s="19">
        <v>1</v>
      </c>
      <c r="K105" s="18"/>
      <c r="L105">
        <f>F105*G105</f>
        <v>9400</v>
      </c>
    </row>
    <row r="106" spans="1:12" ht="110.1" customHeight="1" x14ac:dyDescent="0.2">
      <c r="A106" s="19">
        <f>A105+1</f>
        <v>66</v>
      </c>
      <c r="B106" s="18" t="s">
        <v>39</v>
      </c>
      <c r="C106" s="32" t="s">
        <v>201</v>
      </c>
      <c r="D106" s="18" t="s">
        <v>40</v>
      </c>
      <c r="E106" s="18" t="s">
        <v>41</v>
      </c>
      <c r="F106" s="18">
        <v>1</v>
      </c>
      <c r="G106" s="18">
        <v>3572</v>
      </c>
      <c r="H106" s="18">
        <v>1038</v>
      </c>
      <c r="I106" s="18" t="s">
        <v>42</v>
      </c>
      <c r="J106" s="19">
        <v>1</v>
      </c>
      <c r="K106" s="18"/>
      <c r="L106">
        <f>F106*G106</f>
        <v>3572</v>
      </c>
    </row>
    <row r="107" spans="1:12" ht="21.75" customHeight="1" x14ac:dyDescent="0.25">
      <c r="A107" s="19"/>
      <c r="B107" s="76" t="s">
        <v>43</v>
      </c>
      <c r="C107" s="28"/>
      <c r="D107" s="18"/>
      <c r="E107" s="18"/>
      <c r="F107" s="18">
        <f>SUM(F103:F106)</f>
        <v>5</v>
      </c>
      <c r="G107" s="18">
        <f>SUM(L103:L106)</f>
        <v>24061</v>
      </c>
      <c r="H107" s="18"/>
      <c r="I107" s="18"/>
      <c r="J107" s="23"/>
      <c r="K107" s="18"/>
    </row>
    <row r="108" spans="1:12" ht="15.75" x14ac:dyDescent="0.2">
      <c r="A108" s="155" t="s">
        <v>192</v>
      </c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</row>
    <row r="109" spans="1:12" ht="78.75" x14ac:dyDescent="0.2">
      <c r="A109" s="19">
        <f>A106+1</f>
        <v>67</v>
      </c>
      <c r="B109" s="18" t="s">
        <v>30</v>
      </c>
      <c r="C109" s="32" t="s">
        <v>197</v>
      </c>
      <c r="D109" s="18" t="s">
        <v>22</v>
      </c>
      <c r="E109" s="18" t="s">
        <v>180</v>
      </c>
      <c r="F109" s="18">
        <v>1</v>
      </c>
      <c r="G109" s="18">
        <v>6014</v>
      </c>
      <c r="H109" s="19">
        <v>1788</v>
      </c>
      <c r="I109" s="18" t="s">
        <v>24</v>
      </c>
      <c r="J109" s="19">
        <v>1</v>
      </c>
      <c r="K109" s="18"/>
      <c r="L109">
        <f>F109*G109</f>
        <v>6014</v>
      </c>
    </row>
    <row r="110" spans="1:12" ht="78.75" x14ac:dyDescent="0.2">
      <c r="A110" s="19">
        <f>A109+1</f>
        <v>68</v>
      </c>
      <c r="B110" s="18" t="s">
        <v>31</v>
      </c>
      <c r="C110" s="32" t="s">
        <v>197</v>
      </c>
      <c r="D110" s="18" t="s">
        <v>22</v>
      </c>
      <c r="E110" s="18" t="s">
        <v>32</v>
      </c>
      <c r="F110" s="18">
        <v>1</v>
      </c>
      <c r="G110" s="18">
        <v>5637</v>
      </c>
      <c r="H110" s="19">
        <v>1788</v>
      </c>
      <c r="I110" s="18" t="s">
        <v>24</v>
      </c>
      <c r="J110" s="19">
        <v>1</v>
      </c>
      <c r="K110" s="18"/>
      <c r="L110">
        <f>F110*G110</f>
        <v>5637</v>
      </c>
    </row>
    <row r="111" spans="1:12" ht="78.75" x14ac:dyDescent="0.2">
      <c r="A111" s="19">
        <f>A110+1</f>
        <v>69</v>
      </c>
      <c r="B111" s="18" t="s">
        <v>33</v>
      </c>
      <c r="C111" s="32" t="s">
        <v>198</v>
      </c>
      <c r="D111" s="18" t="s">
        <v>34</v>
      </c>
      <c r="E111" s="18" t="s">
        <v>35</v>
      </c>
      <c r="F111" s="18">
        <v>1</v>
      </c>
      <c r="G111" s="18">
        <v>5075</v>
      </c>
      <c r="H111" s="18">
        <v>1694</v>
      </c>
      <c r="I111" s="18" t="s">
        <v>36</v>
      </c>
      <c r="J111" s="19">
        <v>1</v>
      </c>
      <c r="K111" s="18"/>
      <c r="L111">
        <f>F111*G111</f>
        <v>5075</v>
      </c>
    </row>
    <row r="112" spans="1:12" ht="78.75" x14ac:dyDescent="0.2">
      <c r="A112" s="19">
        <f>A111+1</f>
        <v>70</v>
      </c>
      <c r="B112" s="18" t="s">
        <v>37</v>
      </c>
      <c r="C112" s="32" t="s">
        <v>198</v>
      </c>
      <c r="D112" s="18" t="s">
        <v>34</v>
      </c>
      <c r="E112" s="18" t="s">
        <v>38</v>
      </c>
      <c r="F112" s="18">
        <v>3</v>
      </c>
      <c r="G112" s="18">
        <v>4700</v>
      </c>
      <c r="H112" s="18">
        <v>1694</v>
      </c>
      <c r="I112" s="18" t="s">
        <v>36</v>
      </c>
      <c r="J112" s="19">
        <v>1</v>
      </c>
      <c r="K112" s="18"/>
      <c r="L112">
        <f>F112*G112</f>
        <v>14100</v>
      </c>
    </row>
    <row r="113" spans="1:12" ht="78.75" x14ac:dyDescent="0.2">
      <c r="A113" s="19">
        <f>A112+1</f>
        <v>71</v>
      </c>
      <c r="B113" s="18" t="s">
        <v>39</v>
      </c>
      <c r="C113" s="32" t="s">
        <v>201</v>
      </c>
      <c r="D113" s="18" t="s">
        <v>40</v>
      </c>
      <c r="E113" s="18" t="s">
        <v>41</v>
      </c>
      <c r="F113" s="18">
        <v>1</v>
      </c>
      <c r="G113" s="18">
        <v>3572</v>
      </c>
      <c r="H113" s="18">
        <v>1038</v>
      </c>
      <c r="I113" s="18" t="s">
        <v>42</v>
      </c>
      <c r="J113" s="19">
        <v>1</v>
      </c>
      <c r="K113" s="18"/>
      <c r="L113">
        <f>F113*G113</f>
        <v>3572</v>
      </c>
    </row>
    <row r="114" spans="1:12" ht="15.75" x14ac:dyDescent="0.2">
      <c r="A114" s="19"/>
      <c r="B114" s="76" t="s">
        <v>43</v>
      </c>
      <c r="C114" s="28"/>
      <c r="D114" s="18"/>
      <c r="E114" s="18"/>
      <c r="F114" s="18">
        <f>SUM(F109:F113)</f>
        <v>7</v>
      </c>
      <c r="G114" s="19">
        <f>SUM(L109:L113)</f>
        <v>34398</v>
      </c>
      <c r="H114" s="18"/>
      <c r="I114" s="18"/>
      <c r="J114" s="19"/>
      <c r="K114" s="18"/>
    </row>
    <row r="115" spans="1:12" ht="15.75" x14ac:dyDescent="0.2">
      <c r="A115" s="155" t="s">
        <v>179</v>
      </c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</row>
    <row r="116" spans="1:12" ht="78.75" x14ac:dyDescent="0.2">
      <c r="A116" s="19">
        <f>A113+1</f>
        <v>72</v>
      </c>
      <c r="B116" s="18" t="s">
        <v>30</v>
      </c>
      <c r="C116" s="32" t="s">
        <v>197</v>
      </c>
      <c r="D116" s="18" t="s">
        <v>22</v>
      </c>
      <c r="E116" s="18" t="s">
        <v>180</v>
      </c>
      <c r="F116" s="18">
        <v>1</v>
      </c>
      <c r="G116" s="18">
        <v>6014</v>
      </c>
      <c r="H116" s="19">
        <v>1788</v>
      </c>
      <c r="I116" s="18" t="s">
        <v>24</v>
      </c>
      <c r="J116" s="19">
        <v>1</v>
      </c>
      <c r="K116" s="18"/>
      <c r="L116">
        <f>F116*G116</f>
        <v>6014</v>
      </c>
    </row>
    <row r="117" spans="1:12" ht="78.75" x14ac:dyDescent="0.2">
      <c r="A117" s="19">
        <f>A116+1</f>
        <v>73</v>
      </c>
      <c r="B117" s="18" t="s">
        <v>31</v>
      </c>
      <c r="C117" s="32" t="s">
        <v>197</v>
      </c>
      <c r="D117" s="18" t="s">
        <v>22</v>
      </c>
      <c r="E117" s="18" t="s">
        <v>32</v>
      </c>
      <c r="F117" s="18">
        <v>1</v>
      </c>
      <c r="G117" s="18">
        <v>5637</v>
      </c>
      <c r="H117" s="19">
        <v>1788</v>
      </c>
      <c r="I117" s="18" t="s">
        <v>24</v>
      </c>
      <c r="J117" s="19">
        <v>1</v>
      </c>
      <c r="K117" s="18"/>
      <c r="L117">
        <f>F117*G117</f>
        <v>5637</v>
      </c>
    </row>
    <row r="118" spans="1:12" ht="78.75" x14ac:dyDescent="0.2">
      <c r="A118" s="19">
        <f>A117+1</f>
        <v>74</v>
      </c>
      <c r="B118" s="18" t="s">
        <v>33</v>
      </c>
      <c r="C118" s="32" t="s">
        <v>198</v>
      </c>
      <c r="D118" s="18" t="s">
        <v>34</v>
      </c>
      <c r="E118" s="18" t="s">
        <v>35</v>
      </c>
      <c r="F118" s="18">
        <v>7</v>
      </c>
      <c r="G118" s="18">
        <v>5075</v>
      </c>
      <c r="H118" s="18">
        <v>1694</v>
      </c>
      <c r="I118" s="18" t="s">
        <v>36</v>
      </c>
      <c r="J118" s="19">
        <v>1</v>
      </c>
      <c r="K118" s="20"/>
      <c r="L118">
        <f>F118*G118</f>
        <v>35525</v>
      </c>
    </row>
    <row r="119" spans="1:12" ht="78.75" x14ac:dyDescent="0.2">
      <c r="A119" s="19">
        <f>A118+1</f>
        <v>75</v>
      </c>
      <c r="B119" s="18" t="s">
        <v>37</v>
      </c>
      <c r="C119" s="32" t="s">
        <v>198</v>
      </c>
      <c r="D119" s="18" t="s">
        <v>34</v>
      </c>
      <c r="E119" s="18" t="s">
        <v>38</v>
      </c>
      <c r="F119" s="18">
        <v>6</v>
      </c>
      <c r="G119" s="18">
        <v>4700</v>
      </c>
      <c r="H119" s="18">
        <v>1694</v>
      </c>
      <c r="I119" s="18" t="s">
        <v>36</v>
      </c>
      <c r="J119" s="19">
        <v>1</v>
      </c>
      <c r="K119" s="18"/>
      <c r="L119">
        <f>F119*G119</f>
        <v>28200</v>
      </c>
    </row>
    <row r="120" spans="1:12" ht="78.75" x14ac:dyDescent="0.2">
      <c r="A120" s="19">
        <f>A119+1</f>
        <v>76</v>
      </c>
      <c r="B120" s="18" t="s">
        <v>39</v>
      </c>
      <c r="C120" s="32" t="s">
        <v>201</v>
      </c>
      <c r="D120" s="18" t="s">
        <v>40</v>
      </c>
      <c r="E120" s="18" t="s">
        <v>41</v>
      </c>
      <c r="F120" s="18">
        <v>3</v>
      </c>
      <c r="G120" s="18">
        <v>3572</v>
      </c>
      <c r="H120" s="18">
        <v>1038</v>
      </c>
      <c r="I120" s="18" t="s">
        <v>42</v>
      </c>
      <c r="J120" s="19">
        <v>1</v>
      </c>
      <c r="K120" s="18"/>
      <c r="L120">
        <f>F120*G120</f>
        <v>10716</v>
      </c>
    </row>
    <row r="121" spans="1:12" ht="15.75" x14ac:dyDescent="0.25">
      <c r="A121" s="19"/>
      <c r="B121" s="76" t="s">
        <v>43</v>
      </c>
      <c r="C121" s="28"/>
      <c r="D121" s="18"/>
      <c r="E121" s="18"/>
      <c r="F121" s="18">
        <f>SUM(F116:F120)</f>
        <v>18</v>
      </c>
      <c r="G121" s="19">
        <f>SUM(L116:L120)</f>
        <v>86092</v>
      </c>
      <c r="H121" s="18"/>
      <c r="I121" s="18"/>
      <c r="J121" s="23"/>
      <c r="K121" s="18"/>
    </row>
    <row r="122" spans="1:12" ht="15.75" x14ac:dyDescent="0.2">
      <c r="A122" s="155" t="s">
        <v>204</v>
      </c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</row>
    <row r="123" spans="1:12" ht="78.75" x14ac:dyDescent="0.2">
      <c r="A123" s="19">
        <f>A120+1</f>
        <v>77</v>
      </c>
      <c r="B123" s="18" t="s">
        <v>30</v>
      </c>
      <c r="C123" s="32" t="s">
        <v>197</v>
      </c>
      <c r="D123" s="18" t="s">
        <v>22</v>
      </c>
      <c r="E123" s="18" t="s">
        <v>180</v>
      </c>
      <c r="F123" s="18">
        <v>1</v>
      </c>
      <c r="G123" s="18">
        <v>6014</v>
      </c>
      <c r="H123" s="19">
        <v>1788</v>
      </c>
      <c r="I123" s="18" t="s">
        <v>24</v>
      </c>
      <c r="J123" s="19">
        <v>1</v>
      </c>
      <c r="K123" s="18"/>
      <c r="L123">
        <f t="shared" ref="L123:L127" si="8">F123*G123</f>
        <v>6014</v>
      </c>
    </row>
    <row r="124" spans="1:12" ht="82.5" customHeight="1" x14ac:dyDescent="0.2">
      <c r="A124" s="19">
        <f t="shared" ref="A124:A127" si="9">A123+1</f>
        <v>78</v>
      </c>
      <c r="B124" s="18" t="s">
        <v>31</v>
      </c>
      <c r="C124" s="32" t="s">
        <v>197</v>
      </c>
      <c r="D124" s="18" t="s">
        <v>22</v>
      </c>
      <c r="E124" s="18" t="s">
        <v>32</v>
      </c>
      <c r="F124" s="18">
        <v>5</v>
      </c>
      <c r="G124" s="18">
        <v>5637</v>
      </c>
      <c r="H124" s="19">
        <v>1788</v>
      </c>
      <c r="I124" s="18" t="s">
        <v>24</v>
      </c>
      <c r="J124" s="19">
        <v>1</v>
      </c>
      <c r="K124" s="18"/>
      <c r="L124">
        <f t="shared" si="8"/>
        <v>28185</v>
      </c>
    </row>
    <row r="125" spans="1:12" ht="82.5" customHeight="1" x14ac:dyDescent="0.2">
      <c r="A125" s="19">
        <f t="shared" si="9"/>
        <v>79</v>
      </c>
      <c r="B125" s="18" t="s">
        <v>33</v>
      </c>
      <c r="C125" s="32" t="s">
        <v>198</v>
      </c>
      <c r="D125" s="18" t="s">
        <v>34</v>
      </c>
      <c r="E125" s="18" t="s">
        <v>35</v>
      </c>
      <c r="F125" s="18">
        <v>39</v>
      </c>
      <c r="G125" s="18">
        <v>5075</v>
      </c>
      <c r="H125" s="18">
        <v>1694</v>
      </c>
      <c r="I125" s="18" t="s">
        <v>36</v>
      </c>
      <c r="J125" s="19">
        <v>1</v>
      </c>
      <c r="K125" s="18"/>
      <c r="L125">
        <f t="shared" si="8"/>
        <v>197925</v>
      </c>
    </row>
    <row r="126" spans="1:12" ht="83.25" customHeight="1" x14ac:dyDescent="0.2">
      <c r="A126" s="19">
        <f t="shared" si="9"/>
        <v>80</v>
      </c>
      <c r="B126" s="18" t="s">
        <v>37</v>
      </c>
      <c r="C126" s="32" t="s">
        <v>198</v>
      </c>
      <c r="D126" s="18" t="s">
        <v>34</v>
      </c>
      <c r="E126" s="18" t="s">
        <v>38</v>
      </c>
      <c r="F126" s="18">
        <v>62</v>
      </c>
      <c r="G126" s="18">
        <v>4700</v>
      </c>
      <c r="H126" s="18">
        <v>1694</v>
      </c>
      <c r="I126" s="18" t="s">
        <v>36</v>
      </c>
      <c r="J126" s="19">
        <v>1</v>
      </c>
      <c r="K126" s="18"/>
      <c r="L126">
        <f t="shared" si="8"/>
        <v>291400</v>
      </c>
    </row>
    <row r="127" spans="1:12" ht="84.75" customHeight="1" x14ac:dyDescent="0.2">
      <c r="A127" s="19">
        <f t="shared" si="9"/>
        <v>81</v>
      </c>
      <c r="B127" s="18" t="s">
        <v>39</v>
      </c>
      <c r="C127" s="32" t="s">
        <v>201</v>
      </c>
      <c r="D127" s="18" t="s">
        <v>40</v>
      </c>
      <c r="E127" s="18" t="s">
        <v>41</v>
      </c>
      <c r="F127" s="18">
        <v>11</v>
      </c>
      <c r="G127" s="18">
        <v>3572</v>
      </c>
      <c r="H127" s="18">
        <v>1038</v>
      </c>
      <c r="I127" s="18" t="s">
        <v>42</v>
      </c>
      <c r="J127" s="19">
        <v>1</v>
      </c>
      <c r="K127" s="18"/>
      <c r="L127">
        <f t="shared" si="8"/>
        <v>39292</v>
      </c>
    </row>
    <row r="128" spans="1:12" ht="15.75" x14ac:dyDescent="0.2">
      <c r="A128" s="19"/>
      <c r="B128" s="76" t="s">
        <v>43</v>
      </c>
      <c r="C128" s="28"/>
      <c r="D128" s="18"/>
      <c r="E128" s="18"/>
      <c r="F128" s="18">
        <f>SUM(F123:F127)</f>
        <v>118</v>
      </c>
      <c r="G128" s="19">
        <f>SUM(L123:L127)</f>
        <v>562816</v>
      </c>
      <c r="H128" s="18"/>
      <c r="I128" s="18"/>
      <c r="J128" s="19"/>
      <c r="K128" s="18"/>
    </row>
    <row r="129" spans="1:12" ht="15.75" x14ac:dyDescent="0.2">
      <c r="A129" s="155" t="s">
        <v>175</v>
      </c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</row>
    <row r="130" spans="1:12" ht="78.75" x14ac:dyDescent="0.2">
      <c r="A130" s="19">
        <f>A127+1</f>
        <v>82</v>
      </c>
      <c r="B130" s="18" t="s">
        <v>30</v>
      </c>
      <c r="C130" s="32" t="s">
        <v>197</v>
      </c>
      <c r="D130" s="18" t="s">
        <v>22</v>
      </c>
      <c r="E130" s="18" t="s">
        <v>180</v>
      </c>
      <c r="F130" s="18">
        <v>1</v>
      </c>
      <c r="G130" s="18">
        <v>6014</v>
      </c>
      <c r="H130" s="19">
        <v>1788</v>
      </c>
      <c r="I130" s="18" t="s">
        <v>24</v>
      </c>
      <c r="J130" s="19">
        <v>1</v>
      </c>
      <c r="K130" s="18"/>
      <c r="L130">
        <f>F130*G130</f>
        <v>6014</v>
      </c>
    </row>
    <row r="131" spans="1:12" ht="78.75" x14ac:dyDescent="0.2">
      <c r="A131" s="19">
        <f>A130+1</f>
        <v>83</v>
      </c>
      <c r="B131" s="18" t="s">
        <v>31</v>
      </c>
      <c r="C131" s="32" t="s">
        <v>197</v>
      </c>
      <c r="D131" s="18" t="s">
        <v>22</v>
      </c>
      <c r="E131" s="18" t="s">
        <v>32</v>
      </c>
      <c r="F131" s="18">
        <v>2</v>
      </c>
      <c r="G131" s="18">
        <v>5637</v>
      </c>
      <c r="H131" s="19">
        <v>1788</v>
      </c>
      <c r="I131" s="18" t="s">
        <v>24</v>
      </c>
      <c r="J131" s="19">
        <v>1</v>
      </c>
      <c r="K131" s="18"/>
      <c r="L131">
        <f>F131*G131</f>
        <v>11274</v>
      </c>
    </row>
    <row r="132" spans="1:12" ht="78.75" x14ac:dyDescent="0.2">
      <c r="A132" s="19">
        <f>A131+1</f>
        <v>84</v>
      </c>
      <c r="B132" s="18" t="s">
        <v>33</v>
      </c>
      <c r="C132" s="32" t="s">
        <v>198</v>
      </c>
      <c r="D132" s="18" t="s">
        <v>34</v>
      </c>
      <c r="E132" s="18" t="s">
        <v>35</v>
      </c>
      <c r="F132" s="18">
        <v>2</v>
      </c>
      <c r="G132" s="18">
        <v>5075</v>
      </c>
      <c r="H132" s="18">
        <v>1694</v>
      </c>
      <c r="I132" s="18" t="s">
        <v>36</v>
      </c>
      <c r="J132" s="19">
        <v>1</v>
      </c>
      <c r="K132" s="20"/>
      <c r="L132">
        <f>F132*G132</f>
        <v>10150</v>
      </c>
    </row>
    <row r="133" spans="1:12" ht="78.75" x14ac:dyDescent="0.2">
      <c r="A133" s="19">
        <f>A132+1</f>
        <v>85</v>
      </c>
      <c r="B133" s="18" t="s">
        <v>37</v>
      </c>
      <c r="C133" s="32" t="s">
        <v>198</v>
      </c>
      <c r="D133" s="18" t="s">
        <v>34</v>
      </c>
      <c r="E133" s="18" t="s">
        <v>38</v>
      </c>
      <c r="F133" s="18">
        <v>4</v>
      </c>
      <c r="G133" s="18">
        <v>4700</v>
      </c>
      <c r="H133" s="18">
        <v>1694</v>
      </c>
      <c r="I133" s="18" t="s">
        <v>36</v>
      </c>
      <c r="J133" s="19">
        <v>1</v>
      </c>
      <c r="K133" s="18"/>
      <c r="L133">
        <f>F133*G133</f>
        <v>18800</v>
      </c>
    </row>
    <row r="134" spans="1:12" ht="15.75" x14ac:dyDescent="0.25">
      <c r="A134" s="19"/>
      <c r="B134" s="76" t="s">
        <v>43</v>
      </c>
      <c r="C134" s="28"/>
      <c r="D134" s="18"/>
      <c r="E134" s="18"/>
      <c r="F134" s="18">
        <f>SUM(F130:F133)</f>
        <v>9</v>
      </c>
      <c r="G134" s="19">
        <f>SUM(L130:L133)</f>
        <v>46238</v>
      </c>
      <c r="H134" s="18"/>
      <c r="I134" s="18"/>
      <c r="J134" s="23"/>
      <c r="K134" s="18"/>
    </row>
    <row r="135" spans="1:12" ht="15.75" x14ac:dyDescent="0.2">
      <c r="A135" s="155" t="s">
        <v>176</v>
      </c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</row>
    <row r="136" spans="1:12" ht="78.75" x14ac:dyDescent="0.2">
      <c r="A136" s="19">
        <f>A133+1</f>
        <v>86</v>
      </c>
      <c r="B136" s="18" t="s">
        <v>30</v>
      </c>
      <c r="C136" s="32" t="s">
        <v>197</v>
      </c>
      <c r="D136" s="18" t="s">
        <v>22</v>
      </c>
      <c r="E136" s="18" t="s">
        <v>180</v>
      </c>
      <c r="F136" s="18">
        <v>1</v>
      </c>
      <c r="G136" s="18">
        <v>6014</v>
      </c>
      <c r="H136" s="19">
        <v>1788</v>
      </c>
      <c r="I136" s="18" t="s">
        <v>24</v>
      </c>
      <c r="J136" s="19">
        <v>1</v>
      </c>
      <c r="K136" s="18"/>
      <c r="L136">
        <f t="shared" ref="L136:L141" si="10">F136*G136</f>
        <v>6014</v>
      </c>
    </row>
    <row r="137" spans="1:12" ht="78.75" x14ac:dyDescent="0.2">
      <c r="A137" s="19">
        <f>A136+1</f>
        <v>87</v>
      </c>
      <c r="B137" s="18" t="s">
        <v>31</v>
      </c>
      <c r="C137" s="32" t="s">
        <v>197</v>
      </c>
      <c r="D137" s="18" t="s">
        <v>22</v>
      </c>
      <c r="E137" s="18" t="s">
        <v>32</v>
      </c>
      <c r="F137" s="18">
        <v>2</v>
      </c>
      <c r="G137" s="18">
        <v>5637</v>
      </c>
      <c r="H137" s="19">
        <v>1788</v>
      </c>
      <c r="I137" s="18" t="s">
        <v>24</v>
      </c>
      <c r="J137" s="19">
        <v>1</v>
      </c>
      <c r="K137" s="18"/>
      <c r="L137">
        <f t="shared" si="10"/>
        <v>11274</v>
      </c>
    </row>
    <row r="138" spans="1:12" ht="78.75" x14ac:dyDescent="0.2">
      <c r="A138" s="19">
        <f>A137+1</f>
        <v>88</v>
      </c>
      <c r="B138" s="18" t="s">
        <v>33</v>
      </c>
      <c r="C138" s="32" t="s">
        <v>198</v>
      </c>
      <c r="D138" s="18" t="s">
        <v>34</v>
      </c>
      <c r="E138" s="18" t="s">
        <v>35</v>
      </c>
      <c r="F138" s="18">
        <v>2</v>
      </c>
      <c r="G138" s="18">
        <v>5075</v>
      </c>
      <c r="H138" s="18">
        <v>1694</v>
      </c>
      <c r="I138" s="18" t="s">
        <v>36</v>
      </c>
      <c r="J138" s="19">
        <v>1</v>
      </c>
      <c r="K138" s="18"/>
      <c r="L138">
        <f t="shared" si="10"/>
        <v>10150</v>
      </c>
    </row>
    <row r="139" spans="1:12" ht="78.75" x14ac:dyDescent="0.2">
      <c r="A139" s="19">
        <f>A138+1</f>
        <v>89</v>
      </c>
      <c r="B139" s="18" t="s">
        <v>37</v>
      </c>
      <c r="C139" s="32" t="s">
        <v>198</v>
      </c>
      <c r="D139" s="18" t="s">
        <v>34</v>
      </c>
      <c r="E139" s="18" t="s">
        <v>38</v>
      </c>
      <c r="F139" s="18">
        <v>12</v>
      </c>
      <c r="G139" s="18">
        <v>4700</v>
      </c>
      <c r="H139" s="18">
        <v>1694</v>
      </c>
      <c r="I139" s="18" t="s">
        <v>36</v>
      </c>
      <c r="J139" s="19">
        <v>1</v>
      </c>
      <c r="K139" s="18"/>
      <c r="L139">
        <f t="shared" si="10"/>
        <v>56400</v>
      </c>
    </row>
    <row r="140" spans="1:12" ht="78.75" x14ac:dyDescent="0.2">
      <c r="A140" s="19">
        <f>A139+1</f>
        <v>90</v>
      </c>
      <c r="B140" s="18" t="s">
        <v>55</v>
      </c>
      <c r="C140" s="32" t="s">
        <v>199</v>
      </c>
      <c r="D140" s="18" t="s">
        <v>56</v>
      </c>
      <c r="E140" s="18" t="s">
        <v>57</v>
      </c>
      <c r="F140" s="18">
        <v>2</v>
      </c>
      <c r="G140" s="18">
        <v>4322</v>
      </c>
      <c r="H140" s="18">
        <v>1413</v>
      </c>
      <c r="I140" s="18" t="s">
        <v>36</v>
      </c>
      <c r="J140" s="19">
        <v>1</v>
      </c>
      <c r="K140" s="20"/>
      <c r="L140">
        <f t="shared" si="10"/>
        <v>8644</v>
      </c>
    </row>
    <row r="141" spans="1:12" ht="78.75" x14ac:dyDescent="0.2">
      <c r="A141" s="19">
        <f>A140+1</f>
        <v>91</v>
      </c>
      <c r="B141" s="18" t="s">
        <v>39</v>
      </c>
      <c r="C141" s="32" t="s">
        <v>201</v>
      </c>
      <c r="D141" s="18" t="s">
        <v>40</v>
      </c>
      <c r="E141" s="18" t="s">
        <v>41</v>
      </c>
      <c r="F141" s="18">
        <v>10</v>
      </c>
      <c r="G141" s="18">
        <v>3572</v>
      </c>
      <c r="H141" s="18">
        <v>1038</v>
      </c>
      <c r="I141" s="18" t="s">
        <v>42</v>
      </c>
      <c r="J141" s="19">
        <v>1</v>
      </c>
      <c r="K141" s="18"/>
      <c r="L141">
        <f t="shared" si="10"/>
        <v>35720</v>
      </c>
    </row>
    <row r="142" spans="1:12" ht="15.75" x14ac:dyDescent="0.25">
      <c r="A142" s="19"/>
      <c r="B142" s="76" t="s">
        <v>43</v>
      </c>
      <c r="C142" s="28"/>
      <c r="D142" s="18"/>
      <c r="E142" s="18"/>
      <c r="F142" s="18">
        <f>SUM(F136:F141)</f>
        <v>29</v>
      </c>
      <c r="G142" s="19">
        <f>SUM(L136:L141)</f>
        <v>128202</v>
      </c>
      <c r="H142" s="18"/>
      <c r="I142" s="18"/>
      <c r="J142" s="23"/>
      <c r="K142" s="18"/>
    </row>
    <row r="143" spans="1:12" ht="15.75" x14ac:dyDescent="0.2">
      <c r="A143" s="155" t="s">
        <v>178</v>
      </c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</row>
    <row r="144" spans="1:12" ht="78.75" x14ac:dyDescent="0.2">
      <c r="A144" s="19">
        <f>A141+1</f>
        <v>92</v>
      </c>
      <c r="B144" s="18" t="s">
        <v>30</v>
      </c>
      <c r="C144" s="32" t="s">
        <v>197</v>
      </c>
      <c r="D144" s="18" t="s">
        <v>22</v>
      </c>
      <c r="E144" s="18" t="s">
        <v>180</v>
      </c>
      <c r="F144" s="18">
        <v>1</v>
      </c>
      <c r="G144" s="18">
        <v>6014</v>
      </c>
      <c r="H144" s="19">
        <v>1788</v>
      </c>
      <c r="I144" s="18" t="s">
        <v>24</v>
      </c>
      <c r="J144" s="19">
        <v>1</v>
      </c>
      <c r="K144" s="18"/>
      <c r="L144">
        <f t="shared" ref="L144:L149" si="11">F144*G144</f>
        <v>6014</v>
      </c>
    </row>
    <row r="145" spans="1:12" ht="78.75" x14ac:dyDescent="0.2">
      <c r="A145" s="19">
        <f>A144+1</f>
        <v>93</v>
      </c>
      <c r="B145" s="18" t="s">
        <v>31</v>
      </c>
      <c r="C145" s="32" t="s">
        <v>197</v>
      </c>
      <c r="D145" s="18" t="s">
        <v>22</v>
      </c>
      <c r="E145" s="18" t="s">
        <v>32</v>
      </c>
      <c r="F145" s="18">
        <v>2</v>
      </c>
      <c r="G145" s="18">
        <v>5637</v>
      </c>
      <c r="H145" s="19">
        <v>1788</v>
      </c>
      <c r="I145" s="18" t="s">
        <v>24</v>
      </c>
      <c r="J145" s="19">
        <v>1</v>
      </c>
      <c r="K145" s="18"/>
      <c r="L145">
        <f t="shared" si="11"/>
        <v>11274</v>
      </c>
    </row>
    <row r="146" spans="1:12" ht="78.75" x14ac:dyDescent="0.2">
      <c r="A146" s="19">
        <f>A145+1</f>
        <v>94</v>
      </c>
      <c r="B146" s="18" t="s">
        <v>33</v>
      </c>
      <c r="C146" s="32" t="s">
        <v>198</v>
      </c>
      <c r="D146" s="18" t="s">
        <v>34</v>
      </c>
      <c r="E146" s="18" t="s">
        <v>35</v>
      </c>
      <c r="F146" s="18">
        <v>3</v>
      </c>
      <c r="G146" s="18">
        <v>5075</v>
      </c>
      <c r="H146" s="18">
        <v>1694</v>
      </c>
      <c r="I146" s="18" t="s">
        <v>36</v>
      </c>
      <c r="J146" s="19">
        <v>1</v>
      </c>
      <c r="K146" s="18"/>
      <c r="L146">
        <f t="shared" si="11"/>
        <v>15225</v>
      </c>
    </row>
    <row r="147" spans="1:12" ht="78.75" x14ac:dyDescent="0.2">
      <c r="A147" s="19">
        <f>A146+1</f>
        <v>95</v>
      </c>
      <c r="B147" s="18" t="s">
        <v>37</v>
      </c>
      <c r="C147" s="32" t="s">
        <v>198</v>
      </c>
      <c r="D147" s="18" t="s">
        <v>34</v>
      </c>
      <c r="E147" s="18" t="s">
        <v>38</v>
      </c>
      <c r="F147" s="18">
        <v>13</v>
      </c>
      <c r="G147" s="18">
        <v>4700</v>
      </c>
      <c r="H147" s="18">
        <v>1694</v>
      </c>
      <c r="I147" s="18" t="s">
        <v>36</v>
      </c>
      <c r="J147" s="19">
        <v>1</v>
      </c>
      <c r="K147" s="18"/>
      <c r="L147">
        <f t="shared" si="11"/>
        <v>61100</v>
      </c>
    </row>
    <row r="148" spans="1:12" ht="78.75" x14ac:dyDescent="0.2">
      <c r="A148" s="19">
        <f>A147+1</f>
        <v>96</v>
      </c>
      <c r="B148" s="18" t="s">
        <v>55</v>
      </c>
      <c r="C148" s="32" t="s">
        <v>199</v>
      </c>
      <c r="D148" s="18" t="s">
        <v>56</v>
      </c>
      <c r="E148" s="18" t="s">
        <v>57</v>
      </c>
      <c r="F148" s="18">
        <v>2</v>
      </c>
      <c r="G148" s="18">
        <v>4322</v>
      </c>
      <c r="H148" s="18">
        <v>1413</v>
      </c>
      <c r="I148" s="18" t="s">
        <v>36</v>
      </c>
      <c r="J148" s="19">
        <v>1</v>
      </c>
      <c r="K148" s="18"/>
      <c r="L148">
        <f t="shared" si="11"/>
        <v>8644</v>
      </c>
    </row>
    <row r="149" spans="1:12" ht="78.75" x14ac:dyDescent="0.2">
      <c r="A149" s="19">
        <f>A148+1</f>
        <v>97</v>
      </c>
      <c r="B149" s="18" t="s">
        <v>39</v>
      </c>
      <c r="C149" s="32" t="s">
        <v>201</v>
      </c>
      <c r="D149" s="18" t="s">
        <v>40</v>
      </c>
      <c r="E149" s="18" t="s">
        <v>41</v>
      </c>
      <c r="F149" s="18">
        <v>6</v>
      </c>
      <c r="G149" s="18">
        <v>3572</v>
      </c>
      <c r="H149" s="18">
        <v>1038</v>
      </c>
      <c r="I149" s="18" t="s">
        <v>42</v>
      </c>
      <c r="J149" s="19">
        <v>1</v>
      </c>
      <c r="K149" s="18"/>
      <c r="L149">
        <f t="shared" si="11"/>
        <v>21432</v>
      </c>
    </row>
    <row r="150" spans="1:12" ht="15.75" x14ac:dyDescent="0.2">
      <c r="A150" s="19"/>
      <c r="B150" s="76" t="s">
        <v>43</v>
      </c>
      <c r="C150" s="28"/>
      <c r="D150" s="18"/>
      <c r="E150" s="18"/>
      <c r="F150" s="18">
        <f>SUM(F144:F149)</f>
        <v>27</v>
      </c>
      <c r="G150" s="19">
        <f>SUM(L144:L149)</f>
        <v>123689</v>
      </c>
      <c r="H150" s="18"/>
      <c r="I150" s="18"/>
      <c r="J150" s="19"/>
      <c r="K150" s="18"/>
    </row>
    <row r="151" spans="1:12" ht="15.75" x14ac:dyDescent="0.2">
      <c r="A151" s="155" t="s">
        <v>71</v>
      </c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</row>
    <row r="152" spans="1:12" ht="78.75" x14ac:dyDescent="0.2">
      <c r="A152" s="19">
        <f>A149+1</f>
        <v>98</v>
      </c>
      <c r="B152" s="18" t="s">
        <v>30</v>
      </c>
      <c r="C152" s="32" t="s">
        <v>197</v>
      </c>
      <c r="D152" s="18" t="s">
        <v>22</v>
      </c>
      <c r="E152" s="18" t="s">
        <v>180</v>
      </c>
      <c r="F152" s="18">
        <v>1</v>
      </c>
      <c r="G152" s="18">
        <v>6014</v>
      </c>
      <c r="H152" s="19">
        <v>1788</v>
      </c>
      <c r="I152" s="18" t="s">
        <v>24</v>
      </c>
      <c r="J152" s="19">
        <v>1</v>
      </c>
      <c r="K152" s="18"/>
      <c r="L152">
        <f t="shared" ref="L152:L177" si="12">F152*G152</f>
        <v>6014</v>
      </c>
    </row>
    <row r="153" spans="1:12" ht="78.75" x14ac:dyDescent="0.2">
      <c r="A153" s="19">
        <f>A152+1</f>
        <v>99</v>
      </c>
      <c r="B153" s="18" t="s">
        <v>31</v>
      </c>
      <c r="C153" s="32" t="s">
        <v>197</v>
      </c>
      <c r="D153" s="18" t="s">
        <v>22</v>
      </c>
      <c r="E153" s="18" t="s">
        <v>32</v>
      </c>
      <c r="F153" s="18">
        <v>1</v>
      </c>
      <c r="G153" s="18">
        <v>5637</v>
      </c>
      <c r="H153" s="19">
        <v>1788</v>
      </c>
      <c r="I153" s="18" t="s">
        <v>24</v>
      </c>
      <c r="J153" s="19">
        <v>1</v>
      </c>
      <c r="K153" s="18"/>
      <c r="L153">
        <f t="shared" si="12"/>
        <v>5637</v>
      </c>
    </row>
    <row r="154" spans="1:12" ht="78.75" x14ac:dyDescent="0.2">
      <c r="A154" s="19">
        <f>A153+1</f>
        <v>100</v>
      </c>
      <c r="B154" s="18" t="s">
        <v>33</v>
      </c>
      <c r="C154" s="32" t="s">
        <v>198</v>
      </c>
      <c r="D154" s="18" t="s">
        <v>34</v>
      </c>
      <c r="E154" s="18" t="s">
        <v>35</v>
      </c>
      <c r="F154" s="18">
        <v>1</v>
      </c>
      <c r="G154" s="18">
        <v>5075</v>
      </c>
      <c r="H154" s="18">
        <v>1694</v>
      </c>
      <c r="I154" s="18" t="s">
        <v>36</v>
      </c>
      <c r="J154" s="19">
        <v>1</v>
      </c>
      <c r="K154" s="18"/>
      <c r="L154">
        <f t="shared" si="12"/>
        <v>5075</v>
      </c>
    </row>
    <row r="155" spans="1:12" ht="78.75" x14ac:dyDescent="0.2">
      <c r="A155" s="19">
        <f>A154+1</f>
        <v>101</v>
      </c>
      <c r="B155" s="18" t="s">
        <v>37</v>
      </c>
      <c r="C155" s="32" t="s">
        <v>198</v>
      </c>
      <c r="D155" s="18" t="s">
        <v>34</v>
      </c>
      <c r="E155" s="18" t="s">
        <v>38</v>
      </c>
      <c r="F155" s="18">
        <v>1</v>
      </c>
      <c r="G155" s="18">
        <v>4700</v>
      </c>
      <c r="H155" s="18">
        <v>1694</v>
      </c>
      <c r="I155" s="18" t="s">
        <v>36</v>
      </c>
      <c r="J155" s="19">
        <v>1</v>
      </c>
      <c r="K155" s="18"/>
      <c r="L155">
        <f t="shared" si="12"/>
        <v>4700</v>
      </c>
    </row>
    <row r="156" spans="1:12" ht="78.75" x14ac:dyDescent="0.2">
      <c r="A156" s="19">
        <f>A155+1</f>
        <v>102</v>
      </c>
      <c r="B156" s="18" t="s">
        <v>39</v>
      </c>
      <c r="C156" s="32" t="s">
        <v>201</v>
      </c>
      <c r="D156" s="18" t="s">
        <v>40</v>
      </c>
      <c r="E156" s="18" t="s">
        <v>41</v>
      </c>
      <c r="F156" s="18">
        <v>2</v>
      </c>
      <c r="G156" s="18">
        <v>3572</v>
      </c>
      <c r="H156" s="18">
        <v>1038</v>
      </c>
      <c r="I156" s="18" t="s">
        <v>42</v>
      </c>
      <c r="J156" s="19">
        <v>1</v>
      </c>
      <c r="K156" s="18"/>
      <c r="L156">
        <f t="shared" si="12"/>
        <v>7144</v>
      </c>
    </row>
    <row r="157" spans="1:12" ht="15.75" x14ac:dyDescent="0.2">
      <c r="A157" s="19"/>
      <c r="B157" s="76" t="s">
        <v>43</v>
      </c>
      <c r="C157" s="28"/>
      <c r="D157" s="18"/>
      <c r="E157" s="18"/>
      <c r="F157" s="18">
        <f>SUM(F152:F156)</f>
        <v>6</v>
      </c>
      <c r="G157" s="19">
        <f>SUM(L152:L156)</f>
        <v>28570</v>
      </c>
      <c r="H157" s="18"/>
      <c r="I157" s="18"/>
      <c r="J157" s="19"/>
      <c r="K157" s="18"/>
    </row>
    <row r="158" spans="1:12" ht="15.75" x14ac:dyDescent="0.2">
      <c r="A158" s="155" t="s">
        <v>75</v>
      </c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</row>
    <row r="159" spans="1:12" ht="78.75" x14ac:dyDescent="0.2">
      <c r="A159" s="19">
        <f>A156+1</f>
        <v>103</v>
      </c>
      <c r="B159" s="18" t="s">
        <v>30</v>
      </c>
      <c r="C159" s="32" t="s">
        <v>197</v>
      </c>
      <c r="D159" s="18" t="s">
        <v>22</v>
      </c>
      <c r="E159" s="18" t="s">
        <v>180</v>
      </c>
      <c r="F159" s="18">
        <v>1</v>
      </c>
      <c r="G159" s="18">
        <v>6014</v>
      </c>
      <c r="H159" s="19">
        <v>1788</v>
      </c>
      <c r="I159" s="18" t="s">
        <v>24</v>
      </c>
      <c r="J159" s="19">
        <v>1</v>
      </c>
      <c r="K159" s="18"/>
      <c r="L159">
        <f t="shared" si="12"/>
        <v>6014</v>
      </c>
    </row>
    <row r="160" spans="1:12" ht="78.75" x14ac:dyDescent="0.2">
      <c r="A160" s="19">
        <f>A159+1</f>
        <v>104</v>
      </c>
      <c r="B160" s="18" t="s">
        <v>31</v>
      </c>
      <c r="C160" s="32" t="s">
        <v>197</v>
      </c>
      <c r="D160" s="18" t="s">
        <v>22</v>
      </c>
      <c r="E160" s="18" t="s">
        <v>32</v>
      </c>
      <c r="F160" s="18">
        <v>1</v>
      </c>
      <c r="G160" s="18">
        <v>5637</v>
      </c>
      <c r="H160" s="19">
        <v>1788</v>
      </c>
      <c r="I160" s="18" t="s">
        <v>24</v>
      </c>
      <c r="J160" s="19">
        <v>1</v>
      </c>
      <c r="K160" s="18"/>
      <c r="L160">
        <f t="shared" si="12"/>
        <v>5637</v>
      </c>
    </row>
    <row r="161" spans="1:12" ht="78.75" x14ac:dyDescent="0.2">
      <c r="A161" s="19">
        <f>A160+1</f>
        <v>105</v>
      </c>
      <c r="B161" s="18" t="s">
        <v>33</v>
      </c>
      <c r="C161" s="32" t="s">
        <v>198</v>
      </c>
      <c r="D161" s="18" t="s">
        <v>34</v>
      </c>
      <c r="E161" s="18" t="s">
        <v>35</v>
      </c>
      <c r="F161" s="18">
        <v>1</v>
      </c>
      <c r="G161" s="18">
        <v>5075</v>
      </c>
      <c r="H161" s="18">
        <v>1694</v>
      </c>
      <c r="I161" s="18" t="s">
        <v>36</v>
      </c>
      <c r="J161" s="19">
        <v>1</v>
      </c>
      <c r="K161" s="18"/>
      <c r="L161">
        <f t="shared" si="12"/>
        <v>5075</v>
      </c>
    </row>
    <row r="162" spans="1:12" ht="78.75" x14ac:dyDescent="0.2">
      <c r="A162" s="19">
        <f>A161+1</f>
        <v>106</v>
      </c>
      <c r="B162" s="18" t="s">
        <v>37</v>
      </c>
      <c r="C162" s="32" t="s">
        <v>198</v>
      </c>
      <c r="D162" s="18" t="s">
        <v>34</v>
      </c>
      <c r="E162" s="18" t="s">
        <v>38</v>
      </c>
      <c r="F162" s="18">
        <v>1</v>
      </c>
      <c r="G162" s="18">
        <v>4700</v>
      </c>
      <c r="H162" s="18">
        <v>1694</v>
      </c>
      <c r="I162" s="18" t="s">
        <v>36</v>
      </c>
      <c r="J162" s="19">
        <v>1</v>
      </c>
      <c r="K162" s="18"/>
      <c r="L162">
        <f t="shared" si="12"/>
        <v>4700</v>
      </c>
    </row>
    <row r="163" spans="1:12" ht="78.75" x14ac:dyDescent="0.2">
      <c r="A163" s="19">
        <f>A162+1</f>
        <v>107</v>
      </c>
      <c r="B163" s="18" t="s">
        <v>39</v>
      </c>
      <c r="C163" s="32" t="s">
        <v>201</v>
      </c>
      <c r="D163" s="18" t="s">
        <v>40</v>
      </c>
      <c r="E163" s="18" t="s">
        <v>41</v>
      </c>
      <c r="F163" s="18">
        <v>1</v>
      </c>
      <c r="G163" s="18">
        <v>3572</v>
      </c>
      <c r="H163" s="18">
        <v>1038</v>
      </c>
      <c r="I163" s="18" t="s">
        <v>42</v>
      </c>
      <c r="J163" s="19">
        <v>1</v>
      </c>
      <c r="K163" s="18"/>
      <c r="L163">
        <f t="shared" si="12"/>
        <v>3572</v>
      </c>
    </row>
    <row r="164" spans="1:12" ht="15.75" x14ac:dyDescent="0.2">
      <c r="A164" s="19"/>
      <c r="B164" s="76" t="s">
        <v>43</v>
      </c>
      <c r="C164" s="28"/>
      <c r="D164" s="18"/>
      <c r="E164" s="18"/>
      <c r="F164" s="18">
        <f>SUM(F159:F163)</f>
        <v>5</v>
      </c>
      <c r="G164" s="19">
        <f>SUM(L159:L163)</f>
        <v>24998</v>
      </c>
      <c r="H164" s="18"/>
      <c r="I164" s="18"/>
      <c r="J164" s="19"/>
      <c r="K164" s="18"/>
    </row>
    <row r="165" spans="1:12" ht="15.75" x14ac:dyDescent="0.2">
      <c r="A165" s="155" t="s">
        <v>88</v>
      </c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</row>
    <row r="166" spans="1:12" ht="78.75" x14ac:dyDescent="0.2">
      <c r="A166" s="19">
        <f>A163+1</f>
        <v>108</v>
      </c>
      <c r="B166" s="18" t="s">
        <v>30</v>
      </c>
      <c r="C166" s="32" t="s">
        <v>197</v>
      </c>
      <c r="D166" s="18" t="s">
        <v>22</v>
      </c>
      <c r="E166" s="18" t="s">
        <v>180</v>
      </c>
      <c r="F166" s="18">
        <v>1</v>
      </c>
      <c r="G166" s="18">
        <v>6014</v>
      </c>
      <c r="H166" s="19">
        <v>1788</v>
      </c>
      <c r="I166" s="18" t="s">
        <v>24</v>
      </c>
      <c r="J166" s="19">
        <v>1</v>
      </c>
      <c r="K166" s="18"/>
      <c r="L166">
        <f t="shared" si="12"/>
        <v>6014</v>
      </c>
    </row>
    <row r="167" spans="1:12" ht="78.75" x14ac:dyDescent="0.2">
      <c r="A167" s="19">
        <f>A166+1</f>
        <v>109</v>
      </c>
      <c r="B167" s="18" t="s">
        <v>31</v>
      </c>
      <c r="C167" s="32" t="s">
        <v>197</v>
      </c>
      <c r="D167" s="18" t="s">
        <v>22</v>
      </c>
      <c r="E167" s="18" t="s">
        <v>32</v>
      </c>
      <c r="F167" s="18">
        <v>1</v>
      </c>
      <c r="G167" s="18">
        <v>5637</v>
      </c>
      <c r="H167" s="19">
        <v>1788</v>
      </c>
      <c r="I167" s="18" t="s">
        <v>24</v>
      </c>
      <c r="J167" s="19">
        <v>1</v>
      </c>
      <c r="K167" s="18"/>
      <c r="L167">
        <f t="shared" si="12"/>
        <v>5637</v>
      </c>
    </row>
    <row r="168" spans="1:12" ht="78.75" x14ac:dyDescent="0.2">
      <c r="A168" s="19">
        <f>A167+1</f>
        <v>110</v>
      </c>
      <c r="B168" s="18" t="s">
        <v>37</v>
      </c>
      <c r="C168" s="32" t="s">
        <v>198</v>
      </c>
      <c r="D168" s="18" t="s">
        <v>34</v>
      </c>
      <c r="E168" s="18" t="s">
        <v>38</v>
      </c>
      <c r="F168" s="18">
        <v>3</v>
      </c>
      <c r="G168" s="18">
        <v>4700</v>
      </c>
      <c r="H168" s="18">
        <v>1694</v>
      </c>
      <c r="I168" s="18" t="s">
        <v>36</v>
      </c>
      <c r="J168" s="19">
        <v>1</v>
      </c>
      <c r="K168" s="18"/>
      <c r="L168">
        <f t="shared" si="12"/>
        <v>14100</v>
      </c>
    </row>
    <row r="169" spans="1:12" ht="15.75" x14ac:dyDescent="0.2">
      <c r="A169" s="19"/>
      <c r="B169" s="76" t="s">
        <v>43</v>
      </c>
      <c r="C169"/>
      <c r="D169" s="18"/>
      <c r="E169" s="18"/>
      <c r="F169" s="18">
        <f>SUM(F166:F168)</f>
        <v>5</v>
      </c>
      <c r="G169" s="19">
        <f>SUM(L166:L168)</f>
        <v>25751</v>
      </c>
      <c r="H169" s="18"/>
      <c r="I169" s="18"/>
      <c r="J169" s="19"/>
      <c r="K169" s="18"/>
    </row>
    <row r="170" spans="1:12" ht="15.75" x14ac:dyDescent="0.2">
      <c r="A170" s="155" t="s">
        <v>89</v>
      </c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</row>
    <row r="171" spans="1:12" ht="78.75" x14ac:dyDescent="0.2">
      <c r="A171" s="19">
        <f>A168+1</f>
        <v>111</v>
      </c>
      <c r="B171" s="18" t="s">
        <v>30</v>
      </c>
      <c r="C171" s="32" t="s">
        <v>197</v>
      </c>
      <c r="D171" s="18" t="s">
        <v>22</v>
      </c>
      <c r="E171" s="18" t="s">
        <v>180</v>
      </c>
      <c r="F171" s="18">
        <v>1</v>
      </c>
      <c r="G171" s="18">
        <v>6014</v>
      </c>
      <c r="H171" s="19">
        <v>1788</v>
      </c>
      <c r="I171" s="18" t="s">
        <v>24</v>
      </c>
      <c r="J171" s="19">
        <v>1</v>
      </c>
      <c r="K171" s="18"/>
      <c r="L171">
        <f t="shared" si="12"/>
        <v>6014</v>
      </c>
    </row>
    <row r="172" spans="1:12" ht="78.75" x14ac:dyDescent="0.2">
      <c r="A172" s="19">
        <f t="shared" ref="A172:A177" si="13">A171+1</f>
        <v>112</v>
      </c>
      <c r="B172" s="18" t="s">
        <v>31</v>
      </c>
      <c r="C172" s="32" t="s">
        <v>197</v>
      </c>
      <c r="D172" s="18" t="s">
        <v>22</v>
      </c>
      <c r="E172" s="18" t="s">
        <v>32</v>
      </c>
      <c r="F172" s="18">
        <v>1</v>
      </c>
      <c r="G172" s="18">
        <v>5637</v>
      </c>
      <c r="H172" s="19">
        <v>1788</v>
      </c>
      <c r="I172" s="18" t="s">
        <v>24</v>
      </c>
      <c r="J172" s="19">
        <v>1</v>
      </c>
      <c r="K172" s="18"/>
      <c r="L172">
        <f t="shared" si="12"/>
        <v>5637</v>
      </c>
    </row>
    <row r="173" spans="1:12" ht="78.75" x14ac:dyDescent="0.2">
      <c r="A173" s="19">
        <f t="shared" si="13"/>
        <v>113</v>
      </c>
      <c r="B173" s="18" t="s">
        <v>33</v>
      </c>
      <c r="C173" s="32" t="s">
        <v>198</v>
      </c>
      <c r="D173" s="18" t="s">
        <v>34</v>
      </c>
      <c r="E173" s="18" t="s">
        <v>35</v>
      </c>
      <c r="F173" s="18">
        <v>1</v>
      </c>
      <c r="G173" s="18">
        <v>5075</v>
      </c>
      <c r="H173" s="18">
        <v>1694</v>
      </c>
      <c r="I173" s="18" t="s">
        <v>36</v>
      </c>
      <c r="J173" s="19">
        <v>1</v>
      </c>
      <c r="K173" s="18"/>
      <c r="L173">
        <f t="shared" si="12"/>
        <v>5075</v>
      </c>
    </row>
    <row r="174" spans="1:12" ht="78.75" x14ac:dyDescent="0.2">
      <c r="A174" s="19">
        <f t="shared" si="13"/>
        <v>114</v>
      </c>
      <c r="B174" s="18" t="s">
        <v>37</v>
      </c>
      <c r="C174" s="32" t="s">
        <v>198</v>
      </c>
      <c r="D174" s="18" t="s">
        <v>34</v>
      </c>
      <c r="E174" s="18" t="s">
        <v>38</v>
      </c>
      <c r="F174" s="18">
        <v>2</v>
      </c>
      <c r="G174" s="18">
        <v>4700</v>
      </c>
      <c r="H174" s="18">
        <v>1694</v>
      </c>
      <c r="I174" s="18" t="s">
        <v>36</v>
      </c>
      <c r="J174" s="19">
        <v>1</v>
      </c>
      <c r="K174" s="18"/>
      <c r="L174">
        <f t="shared" si="12"/>
        <v>9400</v>
      </c>
    </row>
    <row r="175" spans="1:12" ht="78.75" x14ac:dyDescent="0.2">
      <c r="A175" s="19">
        <f t="shared" si="13"/>
        <v>115</v>
      </c>
      <c r="B175" s="18" t="s">
        <v>55</v>
      </c>
      <c r="C175" s="32" t="s">
        <v>199</v>
      </c>
      <c r="D175" s="18" t="s">
        <v>56</v>
      </c>
      <c r="E175" s="18" t="s">
        <v>57</v>
      </c>
      <c r="F175" s="18">
        <v>1</v>
      </c>
      <c r="G175" s="18">
        <v>4322</v>
      </c>
      <c r="H175" s="18">
        <v>1413</v>
      </c>
      <c r="I175" s="18" t="s">
        <v>36</v>
      </c>
      <c r="J175" s="19">
        <v>1</v>
      </c>
      <c r="K175" s="18"/>
      <c r="L175">
        <f>F175*G175</f>
        <v>4322</v>
      </c>
    </row>
    <row r="176" spans="1:12" ht="78.75" x14ac:dyDescent="0.2">
      <c r="A176" s="19">
        <f t="shared" si="13"/>
        <v>116</v>
      </c>
      <c r="B176" s="18" t="s">
        <v>58</v>
      </c>
      <c r="C176" s="32" t="s">
        <v>200</v>
      </c>
      <c r="D176" s="18" t="s">
        <v>56</v>
      </c>
      <c r="E176" s="18" t="s">
        <v>59</v>
      </c>
      <c r="F176" s="18">
        <v>1</v>
      </c>
      <c r="G176" s="18">
        <v>4135</v>
      </c>
      <c r="H176" s="18">
        <v>1319</v>
      </c>
      <c r="I176" s="18" t="s">
        <v>36</v>
      </c>
      <c r="J176" s="19">
        <v>1</v>
      </c>
      <c r="K176" s="18"/>
      <c r="L176">
        <f t="shared" si="12"/>
        <v>4135</v>
      </c>
    </row>
    <row r="177" spans="1:12" ht="78.75" x14ac:dyDescent="0.2">
      <c r="A177" s="19">
        <f t="shared" si="13"/>
        <v>117</v>
      </c>
      <c r="B177" s="18" t="s">
        <v>39</v>
      </c>
      <c r="C177" s="32" t="s">
        <v>201</v>
      </c>
      <c r="D177" s="18" t="s">
        <v>40</v>
      </c>
      <c r="E177" s="18" t="s">
        <v>41</v>
      </c>
      <c r="F177" s="18">
        <v>3</v>
      </c>
      <c r="G177" s="18">
        <v>3572</v>
      </c>
      <c r="H177" s="18">
        <v>1038</v>
      </c>
      <c r="I177" s="18" t="s">
        <v>42</v>
      </c>
      <c r="J177" s="19">
        <v>1</v>
      </c>
      <c r="K177" s="18"/>
      <c r="L177">
        <f t="shared" si="12"/>
        <v>10716</v>
      </c>
    </row>
    <row r="178" spans="1:12" ht="15.75" x14ac:dyDescent="0.2">
      <c r="A178" s="19"/>
      <c r="B178" s="76" t="s">
        <v>43</v>
      </c>
      <c r="C178" s="28"/>
      <c r="D178" s="18"/>
      <c r="E178" s="18"/>
      <c r="F178" s="18">
        <f>SUM(F171:F177)</f>
        <v>10</v>
      </c>
      <c r="G178" s="19">
        <f>SUM(L171:L177)</f>
        <v>45299</v>
      </c>
      <c r="H178" s="18"/>
      <c r="I178" s="18"/>
      <c r="J178" s="19"/>
      <c r="K178" s="18"/>
    </row>
    <row r="179" spans="1:12" ht="15.75" x14ac:dyDescent="0.2">
      <c r="A179" s="155" t="s">
        <v>96</v>
      </c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</row>
    <row r="180" spans="1:12" ht="78.75" x14ac:dyDescent="0.2">
      <c r="A180" s="19">
        <f>A177+1</f>
        <v>118</v>
      </c>
      <c r="B180" s="18" t="s">
        <v>30</v>
      </c>
      <c r="C180" s="32" t="s">
        <v>197</v>
      </c>
      <c r="D180" s="18" t="s">
        <v>22</v>
      </c>
      <c r="E180" s="18" t="s">
        <v>180</v>
      </c>
      <c r="F180" s="18">
        <v>1</v>
      </c>
      <c r="G180" s="18">
        <v>6014</v>
      </c>
      <c r="H180" s="19">
        <v>1788</v>
      </c>
      <c r="I180" s="18" t="s">
        <v>24</v>
      </c>
      <c r="J180" s="19">
        <v>1</v>
      </c>
      <c r="K180" s="18"/>
      <c r="L180">
        <f t="shared" ref="L180:L228" si="14">F180*G180</f>
        <v>6014</v>
      </c>
    </row>
    <row r="181" spans="1:12" ht="78.75" x14ac:dyDescent="0.2">
      <c r="A181" s="19">
        <f>A180+1</f>
        <v>119</v>
      </c>
      <c r="B181" s="18" t="s">
        <v>31</v>
      </c>
      <c r="C181" s="32" t="s">
        <v>197</v>
      </c>
      <c r="D181" s="18" t="s">
        <v>22</v>
      </c>
      <c r="E181" s="18" t="s">
        <v>32</v>
      </c>
      <c r="F181" s="18">
        <v>1</v>
      </c>
      <c r="G181" s="18">
        <v>5637</v>
      </c>
      <c r="H181" s="19">
        <v>1788</v>
      </c>
      <c r="I181" s="18" t="s">
        <v>24</v>
      </c>
      <c r="J181" s="19">
        <v>1</v>
      </c>
      <c r="K181" s="18"/>
      <c r="L181">
        <f t="shared" si="14"/>
        <v>5637</v>
      </c>
    </row>
    <row r="182" spans="1:12" ht="78.75" x14ac:dyDescent="0.2">
      <c r="A182" s="19">
        <f>A181+1</f>
        <v>120</v>
      </c>
      <c r="B182" s="18" t="s">
        <v>33</v>
      </c>
      <c r="C182" s="32" t="s">
        <v>198</v>
      </c>
      <c r="D182" s="18" t="s">
        <v>34</v>
      </c>
      <c r="E182" s="18" t="s">
        <v>35</v>
      </c>
      <c r="F182" s="18">
        <v>2</v>
      </c>
      <c r="G182" s="18">
        <v>5075</v>
      </c>
      <c r="H182" s="18">
        <v>1694</v>
      </c>
      <c r="I182" s="18" t="s">
        <v>36</v>
      </c>
      <c r="J182" s="19">
        <v>1</v>
      </c>
      <c r="K182" s="18"/>
      <c r="L182">
        <f t="shared" si="14"/>
        <v>10150</v>
      </c>
    </row>
    <row r="183" spans="1:12" ht="78.75" x14ac:dyDescent="0.2">
      <c r="A183" s="19">
        <f>A182+1</f>
        <v>121</v>
      </c>
      <c r="B183" s="18" t="s">
        <v>37</v>
      </c>
      <c r="C183" s="32" t="s">
        <v>198</v>
      </c>
      <c r="D183" s="18" t="s">
        <v>34</v>
      </c>
      <c r="E183" s="18" t="s">
        <v>38</v>
      </c>
      <c r="F183" s="18">
        <v>3</v>
      </c>
      <c r="G183" s="18">
        <v>4700</v>
      </c>
      <c r="H183" s="18">
        <v>1694</v>
      </c>
      <c r="I183" s="18" t="s">
        <v>36</v>
      </c>
      <c r="J183" s="19">
        <v>1</v>
      </c>
      <c r="K183" s="18"/>
      <c r="L183">
        <f t="shared" si="14"/>
        <v>14100</v>
      </c>
    </row>
    <row r="184" spans="1:12" ht="78.75" x14ac:dyDescent="0.2">
      <c r="A184" s="19">
        <f>A183+1</f>
        <v>122</v>
      </c>
      <c r="B184" s="18" t="s">
        <v>39</v>
      </c>
      <c r="C184" s="32" t="s">
        <v>201</v>
      </c>
      <c r="D184" s="18" t="s">
        <v>40</v>
      </c>
      <c r="E184" s="18" t="s">
        <v>41</v>
      </c>
      <c r="F184" s="18">
        <v>3</v>
      </c>
      <c r="G184" s="18">
        <v>3572</v>
      </c>
      <c r="H184" s="18">
        <v>1038</v>
      </c>
      <c r="I184" s="18" t="s">
        <v>42</v>
      </c>
      <c r="J184" s="19">
        <v>1</v>
      </c>
      <c r="K184" s="18"/>
      <c r="L184">
        <f t="shared" si="14"/>
        <v>10716</v>
      </c>
    </row>
    <row r="185" spans="1:12" ht="15.75" x14ac:dyDescent="0.2">
      <c r="A185" s="19"/>
      <c r="B185" s="76" t="s">
        <v>43</v>
      </c>
      <c r="C185" s="28"/>
      <c r="D185" s="18"/>
      <c r="E185" s="18"/>
      <c r="F185" s="18">
        <f>SUM(F180:F184)</f>
        <v>10</v>
      </c>
      <c r="G185" s="19">
        <f>SUM(L180:L184)</f>
        <v>46617</v>
      </c>
      <c r="H185" s="18"/>
      <c r="I185" s="18"/>
      <c r="J185" s="19"/>
      <c r="K185" s="18"/>
    </row>
    <row r="186" spans="1:12" ht="15.75" x14ac:dyDescent="0.2">
      <c r="A186" s="155" t="s">
        <v>98</v>
      </c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</row>
    <row r="187" spans="1:12" ht="78.75" x14ac:dyDescent="0.2">
      <c r="A187" s="19">
        <f>A184+1</f>
        <v>123</v>
      </c>
      <c r="B187" s="18" t="s">
        <v>30</v>
      </c>
      <c r="C187" s="32" t="s">
        <v>197</v>
      </c>
      <c r="D187" s="18" t="s">
        <v>22</v>
      </c>
      <c r="E187" s="18" t="s">
        <v>180</v>
      </c>
      <c r="F187" s="18">
        <v>1</v>
      </c>
      <c r="G187" s="18">
        <v>6014</v>
      </c>
      <c r="H187" s="19">
        <v>1788</v>
      </c>
      <c r="I187" s="18" t="s">
        <v>24</v>
      </c>
      <c r="J187" s="19">
        <v>1</v>
      </c>
      <c r="K187" s="18"/>
      <c r="L187">
        <f t="shared" si="14"/>
        <v>6014</v>
      </c>
    </row>
    <row r="188" spans="1:12" ht="78.75" x14ac:dyDescent="0.2">
      <c r="A188" s="19">
        <f>A187+1</f>
        <v>124</v>
      </c>
      <c r="B188" s="18" t="s">
        <v>31</v>
      </c>
      <c r="C188" s="32" t="s">
        <v>197</v>
      </c>
      <c r="D188" s="18" t="s">
        <v>22</v>
      </c>
      <c r="E188" s="18" t="s">
        <v>32</v>
      </c>
      <c r="F188" s="18">
        <v>2</v>
      </c>
      <c r="G188" s="18">
        <v>5637</v>
      </c>
      <c r="H188" s="19">
        <v>1788</v>
      </c>
      <c r="I188" s="18" t="s">
        <v>24</v>
      </c>
      <c r="J188" s="19">
        <v>1</v>
      </c>
      <c r="K188" s="18"/>
      <c r="L188">
        <f t="shared" si="14"/>
        <v>11274</v>
      </c>
    </row>
    <row r="189" spans="1:12" ht="78.75" x14ac:dyDescent="0.2">
      <c r="A189" s="19">
        <f>A188+1</f>
        <v>125</v>
      </c>
      <c r="B189" s="18" t="s">
        <v>33</v>
      </c>
      <c r="C189" s="32" t="s">
        <v>198</v>
      </c>
      <c r="D189" s="18" t="s">
        <v>34</v>
      </c>
      <c r="E189" s="18" t="s">
        <v>35</v>
      </c>
      <c r="F189" s="18">
        <v>4</v>
      </c>
      <c r="G189" s="18">
        <v>5075</v>
      </c>
      <c r="H189" s="18">
        <v>1694</v>
      </c>
      <c r="I189" s="18" t="s">
        <v>36</v>
      </c>
      <c r="J189" s="19">
        <v>1</v>
      </c>
      <c r="K189" s="18"/>
      <c r="L189">
        <f t="shared" si="14"/>
        <v>20300</v>
      </c>
    </row>
    <row r="190" spans="1:12" ht="78.75" x14ac:dyDescent="0.2">
      <c r="A190" s="19">
        <f>A189+1</f>
        <v>126</v>
      </c>
      <c r="B190" s="18" t="s">
        <v>37</v>
      </c>
      <c r="C190" s="32" t="s">
        <v>198</v>
      </c>
      <c r="D190" s="18" t="s">
        <v>34</v>
      </c>
      <c r="E190" s="18" t="s">
        <v>38</v>
      </c>
      <c r="F190" s="18">
        <v>8</v>
      </c>
      <c r="G190" s="18">
        <v>4700</v>
      </c>
      <c r="H190" s="18">
        <v>1694</v>
      </c>
      <c r="I190" s="18" t="s">
        <v>36</v>
      </c>
      <c r="J190" s="19">
        <v>1</v>
      </c>
      <c r="K190" s="18"/>
      <c r="L190">
        <f t="shared" si="14"/>
        <v>37600</v>
      </c>
    </row>
    <row r="191" spans="1:12" ht="78.75" x14ac:dyDescent="0.2">
      <c r="A191" s="19">
        <f>A190+1</f>
        <v>127</v>
      </c>
      <c r="B191" s="18" t="s">
        <v>39</v>
      </c>
      <c r="C191" s="32" t="s">
        <v>201</v>
      </c>
      <c r="D191" s="18" t="s">
        <v>40</v>
      </c>
      <c r="E191" s="18" t="s">
        <v>41</v>
      </c>
      <c r="F191" s="18">
        <v>5</v>
      </c>
      <c r="G191" s="18">
        <v>3572</v>
      </c>
      <c r="H191" s="18">
        <v>1038</v>
      </c>
      <c r="I191" s="18" t="s">
        <v>42</v>
      </c>
      <c r="J191" s="19">
        <v>1</v>
      </c>
      <c r="K191" s="18"/>
      <c r="L191">
        <f t="shared" si="14"/>
        <v>17860</v>
      </c>
    </row>
    <row r="192" spans="1:12" ht="15.75" x14ac:dyDescent="0.2">
      <c r="A192" s="19"/>
      <c r="B192" s="76" t="s">
        <v>43</v>
      </c>
      <c r="C192" s="28"/>
      <c r="D192" s="18"/>
      <c r="E192" s="18"/>
      <c r="F192" s="18">
        <f>SUM(F187:F191)</f>
        <v>20</v>
      </c>
      <c r="G192" s="19">
        <f>SUM(L187:L191)</f>
        <v>93048</v>
      </c>
      <c r="H192" s="18"/>
      <c r="I192" s="18"/>
      <c r="J192" s="19"/>
      <c r="K192" s="18"/>
    </row>
    <row r="193" spans="1:12" ht="15.75" x14ac:dyDescent="0.2">
      <c r="A193" s="155" t="s">
        <v>99</v>
      </c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</row>
    <row r="194" spans="1:12" ht="78.75" x14ac:dyDescent="0.2">
      <c r="A194" s="19">
        <f>A191+1</f>
        <v>128</v>
      </c>
      <c r="B194" s="18" t="s">
        <v>30</v>
      </c>
      <c r="C194" s="32" t="s">
        <v>197</v>
      </c>
      <c r="D194" s="18" t="s">
        <v>22</v>
      </c>
      <c r="E194" s="18" t="s">
        <v>180</v>
      </c>
      <c r="F194" s="18">
        <v>1</v>
      </c>
      <c r="G194" s="18">
        <v>6014</v>
      </c>
      <c r="H194" s="19">
        <v>1788</v>
      </c>
      <c r="I194" s="18" t="s">
        <v>24</v>
      </c>
      <c r="J194" s="19">
        <v>1</v>
      </c>
      <c r="K194" s="18"/>
      <c r="L194">
        <f t="shared" si="14"/>
        <v>6014</v>
      </c>
    </row>
    <row r="195" spans="1:12" ht="78.75" x14ac:dyDescent="0.2">
      <c r="A195" s="19">
        <f>A194+1</f>
        <v>129</v>
      </c>
      <c r="B195" s="18" t="s">
        <v>31</v>
      </c>
      <c r="C195" s="32" t="s">
        <v>197</v>
      </c>
      <c r="D195" s="18" t="s">
        <v>22</v>
      </c>
      <c r="E195" s="18" t="s">
        <v>32</v>
      </c>
      <c r="F195" s="18">
        <v>1</v>
      </c>
      <c r="G195" s="18">
        <v>5637</v>
      </c>
      <c r="H195" s="19">
        <v>1788</v>
      </c>
      <c r="I195" s="18" t="s">
        <v>24</v>
      </c>
      <c r="J195" s="19">
        <v>1</v>
      </c>
      <c r="K195" s="18"/>
      <c r="L195">
        <f t="shared" si="14"/>
        <v>5637</v>
      </c>
    </row>
    <row r="196" spans="1:12" ht="78.75" x14ac:dyDescent="0.2">
      <c r="A196" s="19">
        <f>A195+1</f>
        <v>130</v>
      </c>
      <c r="B196" s="18" t="s">
        <v>33</v>
      </c>
      <c r="C196" s="32" t="s">
        <v>198</v>
      </c>
      <c r="D196" s="18" t="s">
        <v>34</v>
      </c>
      <c r="E196" s="18" t="s">
        <v>35</v>
      </c>
      <c r="F196" s="18">
        <v>2</v>
      </c>
      <c r="G196" s="18">
        <v>5075</v>
      </c>
      <c r="H196" s="18">
        <v>1694</v>
      </c>
      <c r="I196" s="18" t="s">
        <v>36</v>
      </c>
      <c r="J196" s="19">
        <v>1</v>
      </c>
      <c r="K196" s="18"/>
      <c r="L196">
        <f t="shared" si="14"/>
        <v>10150</v>
      </c>
    </row>
    <row r="197" spans="1:12" ht="78.75" x14ac:dyDescent="0.2">
      <c r="A197" s="19">
        <f>A196+1</f>
        <v>131</v>
      </c>
      <c r="B197" s="18" t="s">
        <v>37</v>
      </c>
      <c r="C197" s="32" t="s">
        <v>198</v>
      </c>
      <c r="D197" s="18" t="s">
        <v>34</v>
      </c>
      <c r="E197" s="18" t="s">
        <v>38</v>
      </c>
      <c r="F197" s="18">
        <v>4</v>
      </c>
      <c r="G197" s="18">
        <v>4700</v>
      </c>
      <c r="H197" s="18">
        <v>1694</v>
      </c>
      <c r="I197" s="18" t="s">
        <v>36</v>
      </c>
      <c r="J197" s="19">
        <v>1</v>
      </c>
      <c r="K197" s="18"/>
      <c r="L197">
        <f t="shared" si="14"/>
        <v>18800</v>
      </c>
    </row>
    <row r="198" spans="1:12" ht="78.75" x14ac:dyDescent="0.2">
      <c r="A198" s="19">
        <f>A197+1</f>
        <v>132</v>
      </c>
      <c r="B198" s="18" t="s">
        <v>39</v>
      </c>
      <c r="C198" s="32" t="s">
        <v>201</v>
      </c>
      <c r="D198" s="18" t="s">
        <v>40</v>
      </c>
      <c r="E198" s="18" t="s">
        <v>41</v>
      </c>
      <c r="F198" s="18">
        <v>1</v>
      </c>
      <c r="G198" s="18">
        <v>3572</v>
      </c>
      <c r="H198" s="18">
        <v>1038</v>
      </c>
      <c r="I198" s="18" t="s">
        <v>42</v>
      </c>
      <c r="J198" s="19">
        <v>1</v>
      </c>
      <c r="K198" s="18"/>
      <c r="L198">
        <f t="shared" si="14"/>
        <v>3572</v>
      </c>
    </row>
    <row r="199" spans="1:12" ht="15.75" x14ac:dyDescent="0.2">
      <c r="A199" s="19"/>
      <c r="B199" s="76" t="s">
        <v>43</v>
      </c>
      <c r="C199" s="28"/>
      <c r="D199" s="18"/>
      <c r="E199" s="18"/>
      <c r="F199" s="18">
        <f>SUM(F194:F198)</f>
        <v>9</v>
      </c>
      <c r="G199" s="19">
        <f>SUM(L194:L198)</f>
        <v>44173</v>
      </c>
      <c r="H199" s="18"/>
      <c r="I199" s="18"/>
      <c r="J199" s="19"/>
      <c r="K199" s="18"/>
    </row>
    <row r="200" spans="1:12" ht="15.75" x14ac:dyDescent="0.2">
      <c r="A200" s="155" t="s">
        <v>100</v>
      </c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</row>
    <row r="201" spans="1:12" ht="78.75" x14ac:dyDescent="0.2">
      <c r="A201" s="19">
        <f>A198+1</f>
        <v>133</v>
      </c>
      <c r="B201" s="18" t="s">
        <v>30</v>
      </c>
      <c r="C201" s="32" t="s">
        <v>197</v>
      </c>
      <c r="D201" s="18" t="s">
        <v>22</v>
      </c>
      <c r="E201" s="18" t="s">
        <v>180</v>
      </c>
      <c r="F201" s="18">
        <v>1</v>
      </c>
      <c r="G201" s="18">
        <v>6014</v>
      </c>
      <c r="H201" s="19">
        <v>1788</v>
      </c>
      <c r="I201" s="18" t="s">
        <v>24</v>
      </c>
      <c r="J201" s="19">
        <v>1</v>
      </c>
      <c r="K201" s="18"/>
      <c r="L201">
        <f t="shared" si="14"/>
        <v>6014</v>
      </c>
    </row>
    <row r="202" spans="1:12" ht="78.75" x14ac:dyDescent="0.2">
      <c r="A202" s="19">
        <f>A201+1</f>
        <v>134</v>
      </c>
      <c r="B202" s="18" t="s">
        <v>31</v>
      </c>
      <c r="C202" s="32" t="s">
        <v>197</v>
      </c>
      <c r="D202" s="18" t="s">
        <v>22</v>
      </c>
      <c r="E202" s="18" t="s">
        <v>32</v>
      </c>
      <c r="F202" s="18">
        <v>1</v>
      </c>
      <c r="G202" s="18">
        <v>5637</v>
      </c>
      <c r="H202" s="19">
        <v>1788</v>
      </c>
      <c r="I202" s="18" t="s">
        <v>24</v>
      </c>
      <c r="J202" s="19">
        <v>1</v>
      </c>
      <c r="K202" s="18"/>
      <c r="L202">
        <f t="shared" si="14"/>
        <v>5637</v>
      </c>
    </row>
    <row r="203" spans="1:12" ht="78.75" x14ac:dyDescent="0.2">
      <c r="A203" s="19">
        <f>A202+1</f>
        <v>135</v>
      </c>
      <c r="B203" s="18" t="s">
        <v>37</v>
      </c>
      <c r="C203" s="32" t="s">
        <v>198</v>
      </c>
      <c r="D203" s="18" t="s">
        <v>34</v>
      </c>
      <c r="E203" s="18" t="s">
        <v>38</v>
      </c>
      <c r="F203" s="18">
        <v>2</v>
      </c>
      <c r="G203" s="18">
        <v>4700</v>
      </c>
      <c r="H203" s="18">
        <v>1694</v>
      </c>
      <c r="I203" s="18" t="s">
        <v>36</v>
      </c>
      <c r="J203" s="19">
        <v>1</v>
      </c>
      <c r="K203" s="18"/>
      <c r="L203">
        <f t="shared" si="14"/>
        <v>9400</v>
      </c>
    </row>
    <row r="204" spans="1:12" ht="78.75" x14ac:dyDescent="0.2">
      <c r="A204" s="19">
        <f>A203+1</f>
        <v>136</v>
      </c>
      <c r="B204" s="18" t="s">
        <v>39</v>
      </c>
      <c r="C204" s="32" t="s">
        <v>201</v>
      </c>
      <c r="D204" s="18" t="s">
        <v>40</v>
      </c>
      <c r="E204" s="18" t="s">
        <v>41</v>
      </c>
      <c r="F204" s="18">
        <v>1</v>
      </c>
      <c r="G204" s="18">
        <v>3572</v>
      </c>
      <c r="H204" s="18">
        <v>1038</v>
      </c>
      <c r="I204" s="18" t="s">
        <v>42</v>
      </c>
      <c r="J204" s="19">
        <v>1</v>
      </c>
      <c r="K204" s="18"/>
      <c r="L204">
        <f t="shared" si="14"/>
        <v>3572</v>
      </c>
    </row>
    <row r="205" spans="1:12" ht="15.75" x14ac:dyDescent="0.25">
      <c r="A205" s="19"/>
      <c r="B205" s="76" t="s">
        <v>43</v>
      </c>
      <c r="C205" s="28"/>
      <c r="D205" s="18"/>
      <c r="E205" s="18"/>
      <c r="F205" s="18">
        <f>SUM(F201:F204)</f>
        <v>5</v>
      </c>
      <c r="G205" s="19">
        <f>SUM(L201:L204)</f>
        <v>24623</v>
      </c>
      <c r="H205" s="18"/>
      <c r="I205" s="18"/>
      <c r="J205" s="23"/>
      <c r="K205" s="18"/>
    </row>
    <row r="206" spans="1:12" ht="15.75" x14ac:dyDescent="0.2">
      <c r="A206" s="155" t="s">
        <v>102</v>
      </c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</row>
    <row r="207" spans="1:12" ht="78.75" x14ac:dyDescent="0.2">
      <c r="A207" s="19">
        <f>A204+1</f>
        <v>137</v>
      </c>
      <c r="B207" s="18" t="s">
        <v>30</v>
      </c>
      <c r="C207" s="32" t="s">
        <v>197</v>
      </c>
      <c r="D207" s="18" t="s">
        <v>22</v>
      </c>
      <c r="E207" s="18" t="s">
        <v>180</v>
      </c>
      <c r="F207" s="18">
        <v>1</v>
      </c>
      <c r="G207" s="18">
        <v>6014</v>
      </c>
      <c r="H207" s="19">
        <v>1788</v>
      </c>
      <c r="I207" s="18" t="s">
        <v>24</v>
      </c>
      <c r="J207" s="19">
        <v>1</v>
      </c>
      <c r="K207" s="18"/>
      <c r="L207">
        <f t="shared" si="14"/>
        <v>6014</v>
      </c>
    </row>
    <row r="208" spans="1:12" ht="78.75" x14ac:dyDescent="0.2">
      <c r="A208" s="19">
        <f>A207+1</f>
        <v>138</v>
      </c>
      <c r="B208" s="18" t="s">
        <v>31</v>
      </c>
      <c r="C208" s="32" t="s">
        <v>197</v>
      </c>
      <c r="D208" s="18" t="s">
        <v>22</v>
      </c>
      <c r="E208" s="18" t="s">
        <v>32</v>
      </c>
      <c r="F208" s="18">
        <v>1</v>
      </c>
      <c r="G208" s="18">
        <v>5637</v>
      </c>
      <c r="H208" s="19">
        <v>1788</v>
      </c>
      <c r="I208" s="18" t="s">
        <v>24</v>
      </c>
      <c r="J208" s="19">
        <v>1</v>
      </c>
      <c r="K208" s="18"/>
      <c r="L208">
        <f t="shared" si="14"/>
        <v>5637</v>
      </c>
    </row>
    <row r="209" spans="1:12" ht="78.75" x14ac:dyDescent="0.2">
      <c r="A209" s="19">
        <f>A208+1</f>
        <v>139</v>
      </c>
      <c r="B209" s="18" t="s">
        <v>33</v>
      </c>
      <c r="C209" s="32" t="s">
        <v>198</v>
      </c>
      <c r="D209" s="18" t="s">
        <v>34</v>
      </c>
      <c r="E209" s="18" t="s">
        <v>35</v>
      </c>
      <c r="F209" s="18">
        <v>1</v>
      </c>
      <c r="G209" s="18">
        <v>5075</v>
      </c>
      <c r="H209" s="18">
        <v>1694</v>
      </c>
      <c r="I209" s="18" t="s">
        <v>36</v>
      </c>
      <c r="J209" s="19">
        <v>1</v>
      </c>
      <c r="K209" s="18"/>
      <c r="L209">
        <f t="shared" si="14"/>
        <v>5075</v>
      </c>
    </row>
    <row r="210" spans="1:12" ht="78.75" x14ac:dyDescent="0.2">
      <c r="A210" s="19">
        <f>A209+1</f>
        <v>140</v>
      </c>
      <c r="B210" s="18" t="s">
        <v>37</v>
      </c>
      <c r="C210" s="32" t="s">
        <v>198</v>
      </c>
      <c r="D210" s="18" t="s">
        <v>34</v>
      </c>
      <c r="E210" s="18" t="s">
        <v>38</v>
      </c>
      <c r="F210" s="18">
        <v>1</v>
      </c>
      <c r="G210" s="18">
        <v>4700</v>
      </c>
      <c r="H210" s="18">
        <v>1694</v>
      </c>
      <c r="I210" s="18" t="s">
        <v>36</v>
      </c>
      <c r="J210" s="19">
        <v>1</v>
      </c>
      <c r="K210" s="18"/>
      <c r="L210">
        <f t="shared" si="14"/>
        <v>4700</v>
      </c>
    </row>
    <row r="211" spans="1:12" ht="78.75" x14ac:dyDescent="0.2">
      <c r="A211" s="19">
        <f>A210+1</f>
        <v>141</v>
      </c>
      <c r="B211" s="18" t="s">
        <v>39</v>
      </c>
      <c r="C211" s="32" t="s">
        <v>201</v>
      </c>
      <c r="D211" s="18" t="s">
        <v>40</v>
      </c>
      <c r="E211" s="18" t="s">
        <v>41</v>
      </c>
      <c r="F211" s="18">
        <v>2</v>
      </c>
      <c r="G211" s="18">
        <v>3572</v>
      </c>
      <c r="H211" s="18">
        <v>1038</v>
      </c>
      <c r="I211" s="18" t="s">
        <v>42</v>
      </c>
      <c r="J211" s="19">
        <v>1</v>
      </c>
      <c r="K211" s="18"/>
      <c r="L211">
        <f t="shared" si="14"/>
        <v>7144</v>
      </c>
    </row>
    <row r="212" spans="1:12" ht="15.75" x14ac:dyDescent="0.2">
      <c r="A212" s="19"/>
      <c r="B212" s="76" t="s">
        <v>43</v>
      </c>
      <c r="C212" s="28"/>
      <c r="D212" s="18"/>
      <c r="E212" s="18"/>
      <c r="F212" s="18">
        <f>SUM(F207:F211)</f>
        <v>6</v>
      </c>
      <c r="G212" s="19">
        <f>SUM(L207:L211)</f>
        <v>28570</v>
      </c>
      <c r="H212" s="18"/>
      <c r="I212" s="18"/>
      <c r="J212" s="19"/>
      <c r="K212" s="18"/>
    </row>
    <row r="213" spans="1:12" ht="15.75" x14ac:dyDescent="0.2">
      <c r="A213" s="155" t="s">
        <v>103</v>
      </c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</row>
    <row r="214" spans="1:12" ht="78.75" x14ac:dyDescent="0.2">
      <c r="A214" s="19">
        <f>A211+1</f>
        <v>142</v>
      </c>
      <c r="B214" s="18" t="s">
        <v>30</v>
      </c>
      <c r="C214" s="32" t="s">
        <v>197</v>
      </c>
      <c r="D214" s="18" t="s">
        <v>22</v>
      </c>
      <c r="E214" s="18" t="s">
        <v>180</v>
      </c>
      <c r="F214" s="18">
        <v>1</v>
      </c>
      <c r="G214" s="18">
        <v>6014</v>
      </c>
      <c r="H214" s="19">
        <v>1788</v>
      </c>
      <c r="I214" s="18" t="s">
        <v>24</v>
      </c>
      <c r="J214" s="19">
        <v>1</v>
      </c>
      <c r="K214" s="18"/>
      <c r="L214">
        <f t="shared" si="14"/>
        <v>6014</v>
      </c>
    </row>
    <row r="215" spans="1:12" ht="78.75" x14ac:dyDescent="0.2">
      <c r="A215" s="19">
        <f>A214+1</f>
        <v>143</v>
      </c>
      <c r="B215" s="18" t="s">
        <v>31</v>
      </c>
      <c r="C215" s="32" t="s">
        <v>197</v>
      </c>
      <c r="D215" s="18" t="s">
        <v>22</v>
      </c>
      <c r="E215" s="18" t="s">
        <v>32</v>
      </c>
      <c r="F215" s="18">
        <v>1</v>
      </c>
      <c r="G215" s="18">
        <v>5637</v>
      </c>
      <c r="H215" s="19">
        <v>1788</v>
      </c>
      <c r="I215" s="18" t="s">
        <v>24</v>
      </c>
      <c r="J215" s="19">
        <v>1</v>
      </c>
      <c r="K215" s="18"/>
      <c r="L215">
        <f t="shared" si="14"/>
        <v>5637</v>
      </c>
    </row>
    <row r="216" spans="1:12" ht="78.75" x14ac:dyDescent="0.2">
      <c r="A216" s="19">
        <f>A215+1</f>
        <v>144</v>
      </c>
      <c r="B216" s="18" t="s">
        <v>37</v>
      </c>
      <c r="C216" s="32" t="s">
        <v>198</v>
      </c>
      <c r="D216" s="18" t="s">
        <v>34</v>
      </c>
      <c r="E216" s="18" t="s">
        <v>38</v>
      </c>
      <c r="F216" s="18">
        <v>2</v>
      </c>
      <c r="G216" s="18">
        <v>4700</v>
      </c>
      <c r="H216" s="18">
        <v>1694</v>
      </c>
      <c r="I216" s="18" t="s">
        <v>36</v>
      </c>
      <c r="J216" s="19">
        <v>1</v>
      </c>
      <c r="K216" s="18"/>
      <c r="L216">
        <f t="shared" si="14"/>
        <v>9400</v>
      </c>
    </row>
    <row r="217" spans="1:12" ht="78.75" x14ac:dyDescent="0.2">
      <c r="A217" s="19">
        <f>A216+1</f>
        <v>145</v>
      </c>
      <c r="B217" s="18" t="s">
        <v>39</v>
      </c>
      <c r="C217" s="32" t="s">
        <v>201</v>
      </c>
      <c r="D217" s="18" t="s">
        <v>40</v>
      </c>
      <c r="E217" s="18" t="s">
        <v>41</v>
      </c>
      <c r="F217" s="18">
        <v>2</v>
      </c>
      <c r="G217" s="18">
        <v>3572</v>
      </c>
      <c r="H217" s="18">
        <v>1038</v>
      </c>
      <c r="I217" s="18" t="s">
        <v>42</v>
      </c>
      <c r="J217" s="19">
        <v>1</v>
      </c>
      <c r="K217" s="18"/>
      <c r="L217">
        <f t="shared" si="14"/>
        <v>7144</v>
      </c>
    </row>
    <row r="218" spans="1:12" ht="15.75" x14ac:dyDescent="0.2">
      <c r="A218" s="19"/>
      <c r="B218" s="76" t="s">
        <v>43</v>
      </c>
      <c r="C218" s="28"/>
      <c r="D218" s="18"/>
      <c r="E218" s="18"/>
      <c r="F218" s="18">
        <f>SUM(F214:F217)</f>
        <v>6</v>
      </c>
      <c r="G218" s="19">
        <f>SUM(L214:L217)</f>
        <v>28195</v>
      </c>
      <c r="H218" s="18"/>
      <c r="I218" s="18"/>
      <c r="J218" s="19"/>
      <c r="K218" s="18"/>
    </row>
    <row r="219" spans="1:12" ht="15.75" x14ac:dyDescent="0.2">
      <c r="A219" s="155" t="s">
        <v>105</v>
      </c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</row>
    <row r="220" spans="1:12" ht="78.75" x14ac:dyDescent="0.2">
      <c r="A220" s="19">
        <f>A217+1</f>
        <v>146</v>
      </c>
      <c r="B220" s="18" t="s">
        <v>30</v>
      </c>
      <c r="C220" s="32" t="s">
        <v>197</v>
      </c>
      <c r="D220" s="18" t="s">
        <v>22</v>
      </c>
      <c r="E220" s="18" t="s">
        <v>180</v>
      </c>
      <c r="F220" s="18">
        <v>1</v>
      </c>
      <c r="G220" s="18">
        <v>6014</v>
      </c>
      <c r="H220" s="19">
        <v>1788</v>
      </c>
      <c r="I220" s="18" t="s">
        <v>24</v>
      </c>
      <c r="J220" s="19">
        <v>1</v>
      </c>
      <c r="K220" s="18">
        <v>10</v>
      </c>
      <c r="L220">
        <f t="shared" si="14"/>
        <v>6014</v>
      </c>
    </row>
    <row r="221" spans="1:12" ht="78.75" x14ac:dyDescent="0.2">
      <c r="A221" s="19">
        <f>A220+1</f>
        <v>147</v>
      </c>
      <c r="B221" s="18" t="s">
        <v>31</v>
      </c>
      <c r="C221" s="32" t="s">
        <v>197</v>
      </c>
      <c r="D221" s="18" t="s">
        <v>22</v>
      </c>
      <c r="E221" s="18" t="s">
        <v>32</v>
      </c>
      <c r="F221" s="18">
        <v>1</v>
      </c>
      <c r="G221" s="18">
        <v>5637</v>
      </c>
      <c r="H221" s="19">
        <v>1788</v>
      </c>
      <c r="I221" s="18" t="s">
        <v>24</v>
      </c>
      <c r="J221" s="19">
        <v>1</v>
      </c>
      <c r="K221" s="18">
        <v>10</v>
      </c>
      <c r="L221">
        <f t="shared" si="14"/>
        <v>5637</v>
      </c>
    </row>
    <row r="222" spans="1:12" ht="78.75" x14ac:dyDescent="0.2">
      <c r="A222" s="19">
        <f>A221+1</f>
        <v>148</v>
      </c>
      <c r="B222" s="18" t="s">
        <v>33</v>
      </c>
      <c r="C222" s="32" t="s">
        <v>198</v>
      </c>
      <c r="D222" s="18" t="s">
        <v>34</v>
      </c>
      <c r="E222" s="18" t="s">
        <v>35</v>
      </c>
      <c r="F222" s="18">
        <v>1</v>
      </c>
      <c r="G222" s="18">
        <v>5075</v>
      </c>
      <c r="H222" s="18">
        <v>1694</v>
      </c>
      <c r="I222" s="18" t="s">
        <v>36</v>
      </c>
      <c r="J222" s="19">
        <v>1</v>
      </c>
      <c r="K222" s="18">
        <v>10</v>
      </c>
      <c r="L222">
        <f t="shared" si="14"/>
        <v>5075</v>
      </c>
    </row>
    <row r="223" spans="1:12" ht="78.75" x14ac:dyDescent="0.2">
      <c r="A223" s="19">
        <f>A222+1</f>
        <v>149</v>
      </c>
      <c r="B223" s="18" t="s">
        <v>37</v>
      </c>
      <c r="C223" s="32" t="s">
        <v>198</v>
      </c>
      <c r="D223" s="18" t="s">
        <v>34</v>
      </c>
      <c r="E223" s="18" t="s">
        <v>38</v>
      </c>
      <c r="F223" s="18">
        <v>1</v>
      </c>
      <c r="G223" s="18">
        <v>4700</v>
      </c>
      <c r="H223" s="18">
        <v>1694</v>
      </c>
      <c r="I223" s="18" t="s">
        <v>36</v>
      </c>
      <c r="J223" s="19">
        <v>1</v>
      </c>
      <c r="K223" s="18">
        <v>10</v>
      </c>
      <c r="L223">
        <f t="shared" si="14"/>
        <v>4700</v>
      </c>
    </row>
    <row r="224" spans="1:12" ht="78.75" x14ac:dyDescent="0.2">
      <c r="A224" s="19">
        <f>A223+1</f>
        <v>150</v>
      </c>
      <c r="B224" s="18" t="s">
        <v>58</v>
      </c>
      <c r="C224" s="32" t="s">
        <v>200</v>
      </c>
      <c r="D224" s="18" t="s">
        <v>56</v>
      </c>
      <c r="E224" s="18" t="s">
        <v>59</v>
      </c>
      <c r="F224" s="18">
        <v>1</v>
      </c>
      <c r="G224" s="18">
        <v>4135</v>
      </c>
      <c r="H224" s="18">
        <v>1319</v>
      </c>
      <c r="I224" s="18" t="s">
        <v>36</v>
      </c>
      <c r="J224" s="19">
        <v>1</v>
      </c>
      <c r="K224" s="18">
        <v>10</v>
      </c>
      <c r="L224">
        <f t="shared" si="14"/>
        <v>4135</v>
      </c>
    </row>
    <row r="225" spans="1:12" ht="15.75" x14ac:dyDescent="0.25">
      <c r="A225" s="19"/>
      <c r="B225" s="76" t="s">
        <v>43</v>
      </c>
      <c r="C225" s="28"/>
      <c r="D225" s="18"/>
      <c r="E225" s="18"/>
      <c r="F225" s="18">
        <f>SUM(F220:F224)</f>
        <v>5</v>
      </c>
      <c r="G225" s="19">
        <f>SUM(L220:L224)</f>
        <v>25561</v>
      </c>
      <c r="H225" s="18"/>
      <c r="I225" s="18"/>
      <c r="J225" s="23"/>
      <c r="K225" s="18"/>
    </row>
    <row r="226" spans="1:12" ht="15.75" x14ac:dyDescent="0.2">
      <c r="A226" s="155" t="s">
        <v>106</v>
      </c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</row>
    <row r="227" spans="1:12" ht="78.75" x14ac:dyDescent="0.2">
      <c r="A227" s="19">
        <f>A224+1</f>
        <v>151</v>
      </c>
      <c r="B227" s="18" t="s">
        <v>30</v>
      </c>
      <c r="C227" s="32" t="s">
        <v>197</v>
      </c>
      <c r="D227" s="18" t="s">
        <v>22</v>
      </c>
      <c r="E227" s="18" t="s">
        <v>180</v>
      </c>
      <c r="F227" s="18">
        <v>1</v>
      </c>
      <c r="G227" s="18">
        <v>6014</v>
      </c>
      <c r="H227" s="19">
        <v>1788</v>
      </c>
      <c r="I227" s="18" t="s">
        <v>24</v>
      </c>
      <c r="J227" s="19">
        <v>1</v>
      </c>
      <c r="K227" s="18"/>
      <c r="L227">
        <f t="shared" si="14"/>
        <v>6014</v>
      </c>
    </row>
    <row r="228" spans="1:12" ht="78.75" x14ac:dyDescent="0.2">
      <c r="A228" s="19">
        <f>A227+1</f>
        <v>152</v>
      </c>
      <c r="B228" s="18" t="s">
        <v>31</v>
      </c>
      <c r="C228" s="32" t="s">
        <v>197</v>
      </c>
      <c r="D228" s="18" t="s">
        <v>22</v>
      </c>
      <c r="E228" s="18" t="s">
        <v>32</v>
      </c>
      <c r="F228" s="18">
        <v>1</v>
      </c>
      <c r="G228" s="18">
        <v>5637</v>
      </c>
      <c r="H228" s="19">
        <v>1788</v>
      </c>
      <c r="I228" s="18" t="s">
        <v>24</v>
      </c>
      <c r="J228" s="19">
        <v>1</v>
      </c>
      <c r="K228" s="18"/>
      <c r="L228">
        <f t="shared" si="14"/>
        <v>5637</v>
      </c>
    </row>
    <row r="229" spans="1:12" ht="78.75" x14ac:dyDescent="0.2">
      <c r="A229" s="19">
        <f>A228+1</f>
        <v>153</v>
      </c>
      <c r="B229" s="18" t="s">
        <v>33</v>
      </c>
      <c r="C229" s="32" t="s">
        <v>198</v>
      </c>
      <c r="D229" s="18" t="s">
        <v>34</v>
      </c>
      <c r="E229" s="18" t="s">
        <v>35</v>
      </c>
      <c r="F229" s="18">
        <v>1</v>
      </c>
      <c r="G229" s="18">
        <v>5075</v>
      </c>
      <c r="H229" s="18">
        <v>1694</v>
      </c>
      <c r="I229" s="18" t="s">
        <v>36</v>
      </c>
      <c r="J229" s="19">
        <v>1</v>
      </c>
      <c r="K229" s="18"/>
      <c r="L229">
        <f>F229*G229</f>
        <v>5075</v>
      </c>
    </row>
    <row r="230" spans="1:12" ht="78.75" x14ac:dyDescent="0.2">
      <c r="A230" s="19">
        <f>A229+1</f>
        <v>154</v>
      </c>
      <c r="B230" s="18" t="s">
        <v>37</v>
      </c>
      <c r="C230" s="32" t="s">
        <v>198</v>
      </c>
      <c r="D230" s="18" t="s">
        <v>34</v>
      </c>
      <c r="E230" s="18" t="s">
        <v>38</v>
      </c>
      <c r="F230" s="18">
        <v>1</v>
      </c>
      <c r="G230" s="18">
        <v>4700</v>
      </c>
      <c r="H230" s="18">
        <v>1694</v>
      </c>
      <c r="I230" s="18" t="s">
        <v>36</v>
      </c>
      <c r="J230" s="19">
        <v>1</v>
      </c>
      <c r="K230" s="18"/>
      <c r="L230">
        <f>F230*G230</f>
        <v>4700</v>
      </c>
    </row>
    <row r="231" spans="1:12" ht="78.75" x14ac:dyDescent="0.2">
      <c r="A231" s="19">
        <f>A230+1</f>
        <v>155</v>
      </c>
      <c r="B231" s="18" t="s">
        <v>39</v>
      </c>
      <c r="C231" s="32" t="s">
        <v>201</v>
      </c>
      <c r="D231" s="18" t="s">
        <v>40</v>
      </c>
      <c r="E231" s="18" t="s">
        <v>41</v>
      </c>
      <c r="F231" s="18">
        <v>2</v>
      </c>
      <c r="G231" s="18">
        <v>3572</v>
      </c>
      <c r="H231" s="18">
        <v>1038</v>
      </c>
      <c r="I231" s="18" t="s">
        <v>42</v>
      </c>
      <c r="J231" s="19">
        <v>1</v>
      </c>
      <c r="K231" s="18"/>
      <c r="L231">
        <f>F231*G231</f>
        <v>7144</v>
      </c>
    </row>
    <row r="232" spans="1:12" ht="15.75" x14ac:dyDescent="0.2">
      <c r="A232" s="19"/>
      <c r="B232" s="76" t="s">
        <v>43</v>
      </c>
      <c r="C232" s="28"/>
      <c r="D232" s="18"/>
      <c r="E232" s="18"/>
      <c r="F232" s="18">
        <f>SUM(F227:F231)</f>
        <v>6</v>
      </c>
      <c r="G232" s="19">
        <f>SUM(L227:L231)</f>
        <v>28570</v>
      </c>
      <c r="H232" s="18"/>
      <c r="I232" s="18"/>
      <c r="J232" s="19"/>
      <c r="K232" s="18"/>
    </row>
    <row r="233" spans="1:12" ht="15.75" x14ac:dyDescent="0.2">
      <c r="A233" s="155" t="s">
        <v>108</v>
      </c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</row>
    <row r="234" spans="1:12" ht="78.75" x14ac:dyDescent="0.2">
      <c r="A234" s="19">
        <f>A231+1</f>
        <v>156</v>
      </c>
      <c r="B234" s="18" t="s">
        <v>30</v>
      </c>
      <c r="C234" s="32" t="s">
        <v>197</v>
      </c>
      <c r="D234" s="18" t="s">
        <v>22</v>
      </c>
      <c r="E234" s="18" t="s">
        <v>180</v>
      </c>
      <c r="F234" s="18">
        <v>1</v>
      </c>
      <c r="G234" s="18">
        <v>6014</v>
      </c>
      <c r="H234" s="19">
        <v>1788</v>
      </c>
      <c r="I234" s="18" t="s">
        <v>24</v>
      </c>
      <c r="J234" s="19">
        <v>1</v>
      </c>
      <c r="K234" s="18"/>
      <c r="L234">
        <f>F234*G234</f>
        <v>6014</v>
      </c>
    </row>
    <row r="235" spans="1:12" ht="78.75" x14ac:dyDescent="0.2">
      <c r="A235" s="19">
        <f>A234+1</f>
        <v>157</v>
      </c>
      <c r="B235" s="18" t="s">
        <v>31</v>
      </c>
      <c r="C235" s="32" t="s">
        <v>197</v>
      </c>
      <c r="D235" s="18" t="s">
        <v>22</v>
      </c>
      <c r="E235" s="18" t="s">
        <v>32</v>
      </c>
      <c r="F235" s="18">
        <v>1</v>
      </c>
      <c r="G235" s="18">
        <v>5637</v>
      </c>
      <c r="H235" s="19">
        <v>1788</v>
      </c>
      <c r="I235" s="18" t="s">
        <v>24</v>
      </c>
      <c r="J235" s="19">
        <v>1</v>
      </c>
      <c r="K235" s="18"/>
      <c r="L235">
        <f>F235*G235</f>
        <v>5637</v>
      </c>
    </row>
    <row r="236" spans="1:12" ht="78.75" x14ac:dyDescent="0.2">
      <c r="A236" s="19">
        <f>A235+1</f>
        <v>158</v>
      </c>
      <c r="B236" s="18" t="s">
        <v>33</v>
      </c>
      <c r="C236" s="32" t="s">
        <v>198</v>
      </c>
      <c r="D236" s="18" t="s">
        <v>34</v>
      </c>
      <c r="E236" s="18" t="s">
        <v>35</v>
      </c>
      <c r="F236" s="18">
        <v>2</v>
      </c>
      <c r="G236" s="18">
        <v>5075</v>
      </c>
      <c r="H236" s="18">
        <v>1694</v>
      </c>
      <c r="I236" s="18" t="s">
        <v>36</v>
      </c>
      <c r="J236" s="19">
        <v>1</v>
      </c>
      <c r="K236" s="18"/>
      <c r="L236">
        <f>F236*G236</f>
        <v>10150</v>
      </c>
    </row>
    <row r="237" spans="1:12" ht="78.75" x14ac:dyDescent="0.2">
      <c r="A237" s="19">
        <f>A236+1</f>
        <v>159</v>
      </c>
      <c r="B237" s="18" t="s">
        <v>37</v>
      </c>
      <c r="C237" s="32" t="s">
        <v>198</v>
      </c>
      <c r="D237" s="18" t="s">
        <v>34</v>
      </c>
      <c r="E237" s="18" t="s">
        <v>38</v>
      </c>
      <c r="F237" s="18">
        <v>1</v>
      </c>
      <c r="G237" s="18">
        <v>4700</v>
      </c>
      <c r="H237" s="18">
        <v>1694</v>
      </c>
      <c r="I237" s="18" t="s">
        <v>36</v>
      </c>
      <c r="J237" s="19">
        <v>1</v>
      </c>
      <c r="K237" s="18"/>
      <c r="L237">
        <f>F237*G237</f>
        <v>4700</v>
      </c>
    </row>
    <row r="238" spans="1:12" ht="78.75" x14ac:dyDescent="0.2">
      <c r="A238" s="19">
        <f>A237+1</f>
        <v>160</v>
      </c>
      <c r="B238" s="18" t="s">
        <v>39</v>
      </c>
      <c r="C238" s="32" t="s">
        <v>201</v>
      </c>
      <c r="D238" s="18" t="s">
        <v>40</v>
      </c>
      <c r="E238" s="18" t="s">
        <v>41</v>
      </c>
      <c r="F238" s="18">
        <v>2</v>
      </c>
      <c r="G238" s="18">
        <v>3572</v>
      </c>
      <c r="H238" s="18">
        <v>1038</v>
      </c>
      <c r="I238" s="18" t="s">
        <v>42</v>
      </c>
      <c r="J238" s="19">
        <v>1</v>
      </c>
      <c r="K238" s="18"/>
      <c r="L238">
        <f>F238*G238</f>
        <v>7144</v>
      </c>
    </row>
    <row r="239" spans="1:12" ht="15.75" x14ac:dyDescent="0.2">
      <c r="A239" s="19"/>
      <c r="B239" s="76" t="s">
        <v>43</v>
      </c>
      <c r="C239" s="28"/>
      <c r="D239" s="18"/>
      <c r="E239" s="18"/>
      <c r="F239" s="18">
        <f>SUM(F234:F238)</f>
        <v>7</v>
      </c>
      <c r="G239" s="19">
        <f>SUM(L234:L238)</f>
        <v>33645</v>
      </c>
      <c r="H239" s="18"/>
      <c r="I239" s="18"/>
      <c r="J239" s="19"/>
      <c r="K239" s="18"/>
    </row>
    <row r="240" spans="1:12" ht="15.75" x14ac:dyDescent="0.2">
      <c r="A240" s="155" t="s">
        <v>112</v>
      </c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</row>
    <row r="241" spans="1:12" ht="78.75" x14ac:dyDescent="0.2">
      <c r="A241" s="19">
        <f>A238+1</f>
        <v>161</v>
      </c>
      <c r="B241" s="18" t="s">
        <v>30</v>
      </c>
      <c r="C241" s="32" t="s">
        <v>197</v>
      </c>
      <c r="D241" s="18" t="s">
        <v>22</v>
      </c>
      <c r="E241" s="18" t="s">
        <v>180</v>
      </c>
      <c r="F241" s="18">
        <v>1</v>
      </c>
      <c r="G241" s="18">
        <v>6014</v>
      </c>
      <c r="H241" s="19">
        <v>1788</v>
      </c>
      <c r="I241" s="18" t="s">
        <v>24</v>
      </c>
      <c r="J241" s="19">
        <v>1</v>
      </c>
      <c r="K241" s="18"/>
      <c r="L241">
        <f t="shared" ref="L241:L258" si="15">F241*G241</f>
        <v>6014</v>
      </c>
    </row>
    <row r="242" spans="1:12" ht="78.75" x14ac:dyDescent="0.2">
      <c r="A242" s="19">
        <f>A241+1</f>
        <v>162</v>
      </c>
      <c r="B242" s="18" t="s">
        <v>31</v>
      </c>
      <c r="C242" s="32" t="s">
        <v>197</v>
      </c>
      <c r="D242" s="18" t="s">
        <v>22</v>
      </c>
      <c r="E242" s="18" t="s">
        <v>32</v>
      </c>
      <c r="F242" s="18">
        <v>1</v>
      </c>
      <c r="G242" s="18">
        <v>5637</v>
      </c>
      <c r="H242" s="19">
        <v>1788</v>
      </c>
      <c r="I242" s="18" t="s">
        <v>24</v>
      </c>
      <c r="J242" s="19">
        <v>1</v>
      </c>
      <c r="K242" s="18"/>
      <c r="L242">
        <f t="shared" si="15"/>
        <v>5637</v>
      </c>
    </row>
    <row r="243" spans="1:12" ht="78.75" x14ac:dyDescent="0.2">
      <c r="A243" s="19">
        <f>A242+1</f>
        <v>163</v>
      </c>
      <c r="B243" s="18" t="s">
        <v>33</v>
      </c>
      <c r="C243" s="32" t="s">
        <v>198</v>
      </c>
      <c r="D243" s="18" t="s">
        <v>34</v>
      </c>
      <c r="E243" s="18" t="s">
        <v>35</v>
      </c>
      <c r="F243" s="18">
        <v>1</v>
      </c>
      <c r="G243" s="18">
        <v>5075</v>
      </c>
      <c r="H243" s="18">
        <v>1694</v>
      </c>
      <c r="I243" s="18" t="s">
        <v>36</v>
      </c>
      <c r="J243" s="19">
        <v>1</v>
      </c>
      <c r="K243" s="18"/>
      <c r="L243">
        <f t="shared" si="15"/>
        <v>5075</v>
      </c>
    </row>
    <row r="244" spans="1:12" ht="78.75" x14ac:dyDescent="0.2">
      <c r="A244" s="19">
        <f>A243+1</f>
        <v>164</v>
      </c>
      <c r="B244" s="18" t="s">
        <v>37</v>
      </c>
      <c r="C244" s="32" t="s">
        <v>198</v>
      </c>
      <c r="D244" s="18" t="s">
        <v>34</v>
      </c>
      <c r="E244" s="18" t="s">
        <v>38</v>
      </c>
      <c r="F244" s="18">
        <v>1</v>
      </c>
      <c r="G244" s="18">
        <v>4700</v>
      </c>
      <c r="H244" s="18">
        <v>1694</v>
      </c>
      <c r="I244" s="18" t="s">
        <v>36</v>
      </c>
      <c r="J244" s="19">
        <v>1</v>
      </c>
      <c r="K244" s="18"/>
      <c r="L244">
        <f t="shared" si="15"/>
        <v>4700</v>
      </c>
    </row>
    <row r="245" spans="1:12" ht="78.75" x14ac:dyDescent="0.2">
      <c r="A245" s="19">
        <f>A244+1</f>
        <v>165</v>
      </c>
      <c r="B245" s="18" t="s">
        <v>39</v>
      </c>
      <c r="C245" s="32" t="s">
        <v>201</v>
      </c>
      <c r="D245" s="18" t="s">
        <v>40</v>
      </c>
      <c r="E245" s="18" t="s">
        <v>41</v>
      </c>
      <c r="F245" s="18">
        <v>1</v>
      </c>
      <c r="G245" s="18">
        <v>3572</v>
      </c>
      <c r="H245" s="18">
        <v>1038</v>
      </c>
      <c r="I245" s="18" t="s">
        <v>42</v>
      </c>
      <c r="J245" s="19">
        <v>1</v>
      </c>
      <c r="K245" s="18"/>
      <c r="L245">
        <f t="shared" si="15"/>
        <v>3572</v>
      </c>
    </row>
    <row r="246" spans="1:12" ht="15.75" x14ac:dyDescent="0.2">
      <c r="A246" s="19"/>
      <c r="B246" s="76" t="s">
        <v>43</v>
      </c>
      <c r="C246" s="28"/>
      <c r="D246" s="18"/>
      <c r="E246" s="18"/>
      <c r="F246" s="18">
        <f>SUM(F241:F245)</f>
        <v>5</v>
      </c>
      <c r="G246" s="19">
        <f>SUM(L241:L245)</f>
        <v>24998</v>
      </c>
      <c r="H246" s="18"/>
      <c r="I246" s="18"/>
      <c r="J246" s="19"/>
      <c r="K246" s="18"/>
    </row>
    <row r="247" spans="1:12" ht="15.75" x14ac:dyDescent="0.2">
      <c r="A247" s="155" t="s">
        <v>113</v>
      </c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</row>
    <row r="248" spans="1:12" ht="78.75" x14ac:dyDescent="0.2">
      <c r="A248" s="19">
        <f>A245+1</f>
        <v>166</v>
      </c>
      <c r="B248" s="18" t="s">
        <v>30</v>
      </c>
      <c r="C248" s="32" t="s">
        <v>197</v>
      </c>
      <c r="D248" s="18" t="s">
        <v>22</v>
      </c>
      <c r="E248" s="18" t="s">
        <v>180</v>
      </c>
      <c r="F248" s="18">
        <v>1</v>
      </c>
      <c r="G248" s="18">
        <v>6014</v>
      </c>
      <c r="H248" s="19">
        <v>1788</v>
      </c>
      <c r="I248" s="18" t="s">
        <v>24</v>
      </c>
      <c r="J248" s="19">
        <v>1</v>
      </c>
      <c r="K248" s="18"/>
      <c r="L248">
        <f t="shared" si="15"/>
        <v>6014</v>
      </c>
    </row>
    <row r="249" spans="1:12" ht="78.75" x14ac:dyDescent="0.2">
      <c r="A249" s="19">
        <f>A248+1</f>
        <v>167</v>
      </c>
      <c r="B249" s="18" t="s">
        <v>31</v>
      </c>
      <c r="C249" s="32" t="s">
        <v>197</v>
      </c>
      <c r="D249" s="18" t="s">
        <v>22</v>
      </c>
      <c r="E249" s="18" t="s">
        <v>32</v>
      </c>
      <c r="F249" s="18">
        <v>1</v>
      </c>
      <c r="G249" s="18">
        <v>5637</v>
      </c>
      <c r="H249" s="19">
        <v>1788</v>
      </c>
      <c r="I249" s="18" t="s">
        <v>24</v>
      </c>
      <c r="J249" s="19">
        <v>1</v>
      </c>
      <c r="K249" s="18"/>
      <c r="L249">
        <f t="shared" si="15"/>
        <v>5637</v>
      </c>
    </row>
    <row r="250" spans="1:12" ht="78.75" x14ac:dyDescent="0.2">
      <c r="A250" s="19">
        <f>A249+1</f>
        <v>168</v>
      </c>
      <c r="B250" s="18" t="s">
        <v>33</v>
      </c>
      <c r="C250" s="32" t="s">
        <v>198</v>
      </c>
      <c r="D250" s="18" t="s">
        <v>34</v>
      </c>
      <c r="E250" s="18" t="s">
        <v>35</v>
      </c>
      <c r="F250" s="18">
        <v>1</v>
      </c>
      <c r="G250" s="18">
        <v>5075</v>
      </c>
      <c r="H250" s="18">
        <v>1694</v>
      </c>
      <c r="I250" s="18" t="s">
        <v>36</v>
      </c>
      <c r="J250" s="19">
        <v>1</v>
      </c>
      <c r="K250" s="18"/>
      <c r="L250">
        <f t="shared" si="15"/>
        <v>5075</v>
      </c>
    </row>
    <row r="251" spans="1:12" ht="78.75" x14ac:dyDescent="0.2">
      <c r="A251" s="19">
        <f>A250+1</f>
        <v>169</v>
      </c>
      <c r="B251" s="18" t="s">
        <v>37</v>
      </c>
      <c r="C251" s="32" t="s">
        <v>198</v>
      </c>
      <c r="D251" s="18" t="s">
        <v>34</v>
      </c>
      <c r="E251" s="18" t="s">
        <v>38</v>
      </c>
      <c r="F251" s="18">
        <v>3</v>
      </c>
      <c r="G251" s="18">
        <v>4700</v>
      </c>
      <c r="H251" s="18">
        <v>1694</v>
      </c>
      <c r="I251" s="18" t="s">
        <v>36</v>
      </c>
      <c r="J251" s="19">
        <v>1</v>
      </c>
      <c r="K251" s="18"/>
      <c r="L251">
        <f t="shared" si="15"/>
        <v>14100</v>
      </c>
    </row>
    <row r="252" spans="1:12" ht="78.75" x14ac:dyDescent="0.2">
      <c r="A252" s="19">
        <f>A251+1</f>
        <v>170</v>
      </c>
      <c r="B252" s="18" t="s">
        <v>39</v>
      </c>
      <c r="C252" s="32" t="s">
        <v>201</v>
      </c>
      <c r="D252" s="18" t="s">
        <v>40</v>
      </c>
      <c r="E252" s="18" t="s">
        <v>41</v>
      </c>
      <c r="F252" s="18">
        <v>1</v>
      </c>
      <c r="G252" s="18">
        <v>3572</v>
      </c>
      <c r="H252" s="18">
        <v>1038</v>
      </c>
      <c r="I252" s="18" t="s">
        <v>42</v>
      </c>
      <c r="J252" s="19">
        <v>1</v>
      </c>
      <c r="K252" s="18"/>
      <c r="L252">
        <f t="shared" si="15"/>
        <v>3572</v>
      </c>
    </row>
    <row r="253" spans="1:12" ht="15.75" x14ac:dyDescent="0.2">
      <c r="A253" s="19"/>
      <c r="B253" s="76" t="s">
        <v>43</v>
      </c>
      <c r="C253" s="28"/>
      <c r="D253" s="18"/>
      <c r="E253" s="18"/>
      <c r="F253" s="18">
        <f>SUM(F248:F252)</f>
        <v>7</v>
      </c>
      <c r="G253" s="19">
        <f>SUM(L248:L252)</f>
        <v>34398</v>
      </c>
      <c r="H253" s="18"/>
      <c r="I253" s="18"/>
      <c r="J253" s="19"/>
      <c r="K253" s="18"/>
    </row>
    <row r="254" spans="1:12" ht="15.75" x14ac:dyDescent="0.2">
      <c r="A254" s="155" t="s">
        <v>115</v>
      </c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</row>
    <row r="255" spans="1:12" ht="78.75" x14ac:dyDescent="0.2">
      <c r="A255" s="19">
        <f>A252+1</f>
        <v>171</v>
      </c>
      <c r="B255" s="18" t="s">
        <v>30</v>
      </c>
      <c r="C255" s="32" t="s">
        <v>197</v>
      </c>
      <c r="D255" s="18" t="s">
        <v>22</v>
      </c>
      <c r="E255" s="18" t="s">
        <v>180</v>
      </c>
      <c r="F255" s="18">
        <v>1</v>
      </c>
      <c r="G255" s="18">
        <v>6014</v>
      </c>
      <c r="H255" s="19">
        <v>1788</v>
      </c>
      <c r="I255" s="18" t="s">
        <v>24</v>
      </c>
      <c r="J255" s="19">
        <v>1</v>
      </c>
      <c r="K255" s="18"/>
      <c r="L255">
        <f t="shared" si="15"/>
        <v>6014</v>
      </c>
    </row>
    <row r="256" spans="1:12" ht="78.75" x14ac:dyDescent="0.2">
      <c r="A256" s="19">
        <f>A255+1</f>
        <v>172</v>
      </c>
      <c r="B256" s="18" t="s">
        <v>31</v>
      </c>
      <c r="C256" s="32" t="s">
        <v>197</v>
      </c>
      <c r="D256" s="18" t="s">
        <v>22</v>
      </c>
      <c r="E256" s="18" t="s">
        <v>32</v>
      </c>
      <c r="F256" s="18">
        <v>1</v>
      </c>
      <c r="G256" s="18">
        <v>5637</v>
      </c>
      <c r="H256" s="19">
        <v>1788</v>
      </c>
      <c r="I256" s="18" t="s">
        <v>24</v>
      </c>
      <c r="J256" s="19">
        <v>1</v>
      </c>
      <c r="K256" s="18"/>
      <c r="L256">
        <f t="shared" si="15"/>
        <v>5637</v>
      </c>
    </row>
    <row r="257" spans="1:12" ht="78.75" x14ac:dyDescent="0.2">
      <c r="A257" s="19">
        <f>A256+1</f>
        <v>173</v>
      </c>
      <c r="B257" s="18" t="s">
        <v>33</v>
      </c>
      <c r="C257" s="32" t="s">
        <v>198</v>
      </c>
      <c r="D257" s="18" t="s">
        <v>34</v>
      </c>
      <c r="E257" s="18" t="s">
        <v>35</v>
      </c>
      <c r="F257" s="18">
        <v>2</v>
      </c>
      <c r="G257" s="18">
        <v>5075</v>
      </c>
      <c r="H257" s="18">
        <v>1694</v>
      </c>
      <c r="I257" s="18" t="s">
        <v>36</v>
      </c>
      <c r="J257" s="19">
        <v>1</v>
      </c>
      <c r="K257" s="18"/>
      <c r="L257">
        <f t="shared" si="15"/>
        <v>10150</v>
      </c>
    </row>
    <row r="258" spans="1:12" ht="78.75" x14ac:dyDescent="0.2">
      <c r="A258" s="19">
        <f>A257+1</f>
        <v>174</v>
      </c>
      <c r="B258" s="18" t="s">
        <v>37</v>
      </c>
      <c r="C258" s="32" t="s">
        <v>198</v>
      </c>
      <c r="D258" s="18" t="s">
        <v>34</v>
      </c>
      <c r="E258" s="18" t="s">
        <v>38</v>
      </c>
      <c r="F258" s="18">
        <v>3</v>
      </c>
      <c r="G258" s="18">
        <v>4700</v>
      </c>
      <c r="H258" s="18">
        <v>1694</v>
      </c>
      <c r="I258" s="18" t="s">
        <v>36</v>
      </c>
      <c r="J258" s="19">
        <v>1</v>
      </c>
      <c r="K258" s="18"/>
      <c r="L258">
        <f t="shared" si="15"/>
        <v>14100</v>
      </c>
    </row>
    <row r="259" spans="1:12" ht="15.75" x14ac:dyDescent="0.2">
      <c r="A259" s="19"/>
      <c r="B259" s="76" t="s">
        <v>43</v>
      </c>
      <c r="C259" s="28"/>
      <c r="D259" s="18"/>
      <c r="E259" s="18"/>
      <c r="F259" s="18">
        <f>SUM(F255:F258)</f>
        <v>7</v>
      </c>
      <c r="G259" s="19">
        <f>SUM(L255:L258)</f>
        <v>35901</v>
      </c>
      <c r="H259" s="18"/>
      <c r="I259" s="18"/>
      <c r="J259" s="19"/>
      <c r="K259" s="18"/>
    </row>
    <row r="260" spans="1:12" ht="15.75" x14ac:dyDescent="0.2">
      <c r="A260" s="155" t="s">
        <v>163</v>
      </c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</row>
    <row r="261" spans="1:12" ht="78.75" x14ac:dyDescent="0.2">
      <c r="A261" s="19">
        <f>A258+1</f>
        <v>175</v>
      </c>
      <c r="B261" s="18" t="s">
        <v>30</v>
      </c>
      <c r="C261" s="32" t="s">
        <v>197</v>
      </c>
      <c r="D261" s="18" t="s">
        <v>22</v>
      </c>
      <c r="E261" s="18" t="s">
        <v>180</v>
      </c>
      <c r="F261" s="18">
        <v>1</v>
      </c>
      <c r="G261" s="18">
        <v>6014</v>
      </c>
      <c r="H261" s="19">
        <v>1788</v>
      </c>
      <c r="I261" s="18" t="s">
        <v>24</v>
      </c>
      <c r="J261" s="19">
        <v>1</v>
      </c>
      <c r="K261" s="18"/>
      <c r="L261">
        <f>F261*G261</f>
        <v>6014</v>
      </c>
    </row>
    <row r="262" spans="1:12" ht="78.75" x14ac:dyDescent="0.2">
      <c r="A262" s="19">
        <f>A261+1</f>
        <v>176</v>
      </c>
      <c r="B262" s="18" t="s">
        <v>31</v>
      </c>
      <c r="C262" s="32" t="s">
        <v>197</v>
      </c>
      <c r="D262" s="18" t="s">
        <v>22</v>
      </c>
      <c r="E262" s="18" t="s">
        <v>32</v>
      </c>
      <c r="F262" s="18">
        <v>2</v>
      </c>
      <c r="G262" s="18">
        <v>5637</v>
      </c>
      <c r="H262" s="19">
        <v>1788</v>
      </c>
      <c r="I262" s="18" t="s">
        <v>24</v>
      </c>
      <c r="J262" s="19">
        <v>1</v>
      </c>
      <c r="K262" s="18"/>
      <c r="L262">
        <f>F262*G262</f>
        <v>11274</v>
      </c>
    </row>
    <row r="263" spans="1:12" ht="78.75" x14ac:dyDescent="0.2">
      <c r="A263" s="19">
        <f>A262+1</f>
        <v>177</v>
      </c>
      <c r="B263" s="18" t="s">
        <v>33</v>
      </c>
      <c r="C263" s="32" t="s">
        <v>198</v>
      </c>
      <c r="D263" s="18" t="s">
        <v>34</v>
      </c>
      <c r="E263" s="18" t="s">
        <v>35</v>
      </c>
      <c r="F263" s="18">
        <v>3</v>
      </c>
      <c r="G263" s="18">
        <v>5075</v>
      </c>
      <c r="H263" s="18">
        <v>1694</v>
      </c>
      <c r="I263" s="18" t="s">
        <v>36</v>
      </c>
      <c r="J263" s="19">
        <v>1</v>
      </c>
      <c r="K263" s="18"/>
      <c r="L263">
        <f>F263*G263</f>
        <v>15225</v>
      </c>
    </row>
    <row r="264" spans="1:12" ht="78.75" x14ac:dyDescent="0.2">
      <c r="A264" s="19">
        <f>A263+1</f>
        <v>178</v>
      </c>
      <c r="B264" s="18" t="s">
        <v>37</v>
      </c>
      <c r="C264" s="32" t="s">
        <v>198</v>
      </c>
      <c r="D264" s="18" t="s">
        <v>34</v>
      </c>
      <c r="E264" s="18" t="s">
        <v>38</v>
      </c>
      <c r="F264" s="18">
        <v>8</v>
      </c>
      <c r="G264" s="18">
        <v>4700</v>
      </c>
      <c r="H264" s="18">
        <v>1694</v>
      </c>
      <c r="I264" s="18" t="s">
        <v>36</v>
      </c>
      <c r="J264" s="19">
        <v>1</v>
      </c>
      <c r="K264" s="18"/>
      <c r="L264">
        <f>F264*G264</f>
        <v>37600</v>
      </c>
    </row>
    <row r="265" spans="1:12" ht="78.75" x14ac:dyDescent="0.2">
      <c r="A265" s="19">
        <f>A264+1</f>
        <v>179</v>
      </c>
      <c r="B265" s="18" t="s">
        <v>39</v>
      </c>
      <c r="C265" s="32" t="s">
        <v>201</v>
      </c>
      <c r="D265" s="18" t="s">
        <v>40</v>
      </c>
      <c r="E265" s="18" t="s">
        <v>41</v>
      </c>
      <c r="F265" s="18">
        <v>4</v>
      </c>
      <c r="G265" s="18">
        <v>3572</v>
      </c>
      <c r="H265" s="18">
        <v>1038</v>
      </c>
      <c r="I265" s="18" t="s">
        <v>42</v>
      </c>
      <c r="J265" s="19">
        <v>1</v>
      </c>
      <c r="K265" s="18"/>
      <c r="L265">
        <f>F265*G265</f>
        <v>14288</v>
      </c>
    </row>
    <row r="266" spans="1:12" ht="15.75" x14ac:dyDescent="0.2">
      <c r="A266" s="19"/>
      <c r="B266" s="76" t="s">
        <v>43</v>
      </c>
      <c r="C266" s="28"/>
      <c r="D266" s="18"/>
      <c r="E266" s="18"/>
      <c r="F266" s="18">
        <f>SUM(F261:F265)</f>
        <v>18</v>
      </c>
      <c r="G266" s="19">
        <f>SUM(L261:L265)</f>
        <v>84401</v>
      </c>
      <c r="H266" s="18"/>
      <c r="I266" s="18"/>
      <c r="J266" s="19"/>
      <c r="K266" s="18"/>
    </row>
    <row r="267" spans="1:12" ht="15.75" x14ac:dyDescent="0.2">
      <c r="A267" s="155" t="s">
        <v>145</v>
      </c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</row>
    <row r="268" spans="1:12" ht="78.75" x14ac:dyDescent="0.2">
      <c r="A268" s="19">
        <f>A265+1</f>
        <v>180</v>
      </c>
      <c r="B268" s="18" t="s">
        <v>30</v>
      </c>
      <c r="C268" s="32" t="s">
        <v>197</v>
      </c>
      <c r="D268" s="18" t="s">
        <v>22</v>
      </c>
      <c r="E268" s="18" t="s">
        <v>180</v>
      </c>
      <c r="F268" s="18">
        <v>1</v>
      </c>
      <c r="G268" s="18">
        <v>6014</v>
      </c>
      <c r="H268" s="19">
        <v>1788</v>
      </c>
      <c r="I268" s="18" t="s">
        <v>24</v>
      </c>
      <c r="J268" s="19">
        <v>1</v>
      </c>
      <c r="K268" s="18"/>
      <c r="L268">
        <f t="shared" ref="L268:L272" si="16">F268*G268</f>
        <v>6014</v>
      </c>
    </row>
    <row r="269" spans="1:12" ht="78.75" x14ac:dyDescent="0.2">
      <c r="A269" s="19">
        <f>A268+1</f>
        <v>181</v>
      </c>
      <c r="B269" s="18" t="s">
        <v>31</v>
      </c>
      <c r="C269" s="32" t="s">
        <v>197</v>
      </c>
      <c r="D269" s="18" t="s">
        <v>22</v>
      </c>
      <c r="E269" s="18" t="s">
        <v>32</v>
      </c>
      <c r="F269" s="18">
        <v>2</v>
      </c>
      <c r="G269" s="18">
        <v>5637</v>
      </c>
      <c r="H269" s="19">
        <v>1788</v>
      </c>
      <c r="I269" s="18" t="s">
        <v>24</v>
      </c>
      <c r="J269" s="19">
        <v>1</v>
      </c>
      <c r="K269" s="18"/>
      <c r="L269">
        <f t="shared" si="16"/>
        <v>11274</v>
      </c>
    </row>
    <row r="270" spans="1:12" ht="78.75" x14ac:dyDescent="0.2">
      <c r="A270" s="19">
        <f>A269+1</f>
        <v>182</v>
      </c>
      <c r="B270" s="18" t="s">
        <v>33</v>
      </c>
      <c r="C270" s="32" t="s">
        <v>198</v>
      </c>
      <c r="D270" s="18" t="s">
        <v>34</v>
      </c>
      <c r="E270" s="18" t="s">
        <v>35</v>
      </c>
      <c r="F270" s="18">
        <v>4</v>
      </c>
      <c r="G270" s="18">
        <v>5075</v>
      </c>
      <c r="H270" s="18">
        <v>1694</v>
      </c>
      <c r="I270" s="18" t="s">
        <v>36</v>
      </c>
      <c r="J270" s="19">
        <v>1</v>
      </c>
      <c r="K270" s="18"/>
      <c r="L270">
        <f>F270*G270</f>
        <v>20300</v>
      </c>
    </row>
    <row r="271" spans="1:12" ht="78.75" x14ac:dyDescent="0.2">
      <c r="A271" s="19">
        <f>A270+1</f>
        <v>183</v>
      </c>
      <c r="B271" s="18" t="s">
        <v>37</v>
      </c>
      <c r="C271" s="32" t="s">
        <v>198</v>
      </c>
      <c r="D271" s="18" t="s">
        <v>34</v>
      </c>
      <c r="E271" s="18" t="s">
        <v>38</v>
      </c>
      <c r="F271" s="18">
        <v>2</v>
      </c>
      <c r="G271" s="18">
        <v>4700</v>
      </c>
      <c r="H271" s="18">
        <v>1694</v>
      </c>
      <c r="I271" s="18" t="s">
        <v>36</v>
      </c>
      <c r="J271" s="19">
        <v>1</v>
      </c>
      <c r="K271" s="18"/>
      <c r="L271">
        <f t="shared" si="16"/>
        <v>9400</v>
      </c>
    </row>
    <row r="272" spans="1:12" ht="78.75" x14ac:dyDescent="0.2">
      <c r="A272" s="19">
        <f>A271+1</f>
        <v>184</v>
      </c>
      <c r="B272" s="18" t="s">
        <v>39</v>
      </c>
      <c r="C272" s="32" t="s">
        <v>201</v>
      </c>
      <c r="D272" s="18" t="s">
        <v>40</v>
      </c>
      <c r="E272" s="18" t="s">
        <v>41</v>
      </c>
      <c r="F272" s="18">
        <v>3</v>
      </c>
      <c r="G272" s="18">
        <v>3572</v>
      </c>
      <c r="H272" s="18">
        <v>1038</v>
      </c>
      <c r="I272" s="18" t="s">
        <v>42</v>
      </c>
      <c r="J272" s="19">
        <v>1</v>
      </c>
      <c r="K272" s="18"/>
      <c r="L272">
        <f t="shared" si="16"/>
        <v>10716</v>
      </c>
    </row>
    <row r="273" spans="1:12" ht="15.75" x14ac:dyDescent="0.2">
      <c r="A273" s="19"/>
      <c r="B273" s="76" t="s">
        <v>43</v>
      </c>
      <c r="C273" s="28"/>
      <c r="D273" s="18"/>
      <c r="E273" s="18"/>
      <c r="F273" s="18">
        <f>SUM(F268:F272)</f>
        <v>12</v>
      </c>
      <c r="G273" s="19">
        <f>SUM(L268:L272)</f>
        <v>57704</v>
      </c>
      <c r="H273" s="18"/>
      <c r="I273" s="18"/>
      <c r="J273" s="19"/>
      <c r="K273" s="18"/>
    </row>
    <row r="274" spans="1:12" ht="15.75" x14ac:dyDescent="0.2">
      <c r="A274" s="155" t="s">
        <v>164</v>
      </c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</row>
    <row r="275" spans="1:12" ht="78.75" x14ac:dyDescent="0.2">
      <c r="A275" s="19">
        <f>A272+1</f>
        <v>185</v>
      </c>
      <c r="B275" s="18" t="s">
        <v>30</v>
      </c>
      <c r="C275" s="32" t="s">
        <v>197</v>
      </c>
      <c r="D275" s="18" t="s">
        <v>22</v>
      </c>
      <c r="E275" s="18" t="s">
        <v>180</v>
      </c>
      <c r="F275" s="18">
        <v>1</v>
      </c>
      <c r="G275" s="18">
        <v>6014</v>
      </c>
      <c r="H275" s="19">
        <v>1788</v>
      </c>
      <c r="I275" s="18" t="s">
        <v>24</v>
      </c>
      <c r="J275" s="19">
        <v>1</v>
      </c>
      <c r="K275" s="18"/>
      <c r="L275">
        <f>F275*G275</f>
        <v>6014</v>
      </c>
    </row>
    <row r="276" spans="1:12" ht="78.75" x14ac:dyDescent="0.2">
      <c r="A276" s="19">
        <f>A275+1</f>
        <v>186</v>
      </c>
      <c r="B276" s="18" t="s">
        <v>31</v>
      </c>
      <c r="C276" s="32" t="s">
        <v>197</v>
      </c>
      <c r="D276" s="18" t="s">
        <v>22</v>
      </c>
      <c r="E276" s="18" t="s">
        <v>32</v>
      </c>
      <c r="F276" s="18">
        <v>1</v>
      </c>
      <c r="G276" s="18">
        <v>5637</v>
      </c>
      <c r="H276" s="19">
        <v>1788</v>
      </c>
      <c r="I276" s="18" t="s">
        <v>24</v>
      </c>
      <c r="J276" s="19">
        <v>1</v>
      </c>
      <c r="K276" s="18"/>
      <c r="L276">
        <f>F276*G276</f>
        <v>5637</v>
      </c>
    </row>
    <row r="277" spans="1:12" ht="78.75" x14ac:dyDescent="0.2">
      <c r="A277" s="19">
        <f>A276+1</f>
        <v>187</v>
      </c>
      <c r="B277" s="18" t="s">
        <v>33</v>
      </c>
      <c r="C277" s="32" t="s">
        <v>198</v>
      </c>
      <c r="D277" s="18" t="s">
        <v>34</v>
      </c>
      <c r="E277" s="18" t="s">
        <v>35</v>
      </c>
      <c r="F277" s="18">
        <v>2</v>
      </c>
      <c r="G277" s="18">
        <v>5075</v>
      </c>
      <c r="H277" s="18">
        <v>1694</v>
      </c>
      <c r="I277" s="18" t="s">
        <v>36</v>
      </c>
      <c r="J277" s="19">
        <v>1</v>
      </c>
      <c r="K277" s="18"/>
      <c r="L277">
        <f>F277*G277</f>
        <v>10150</v>
      </c>
    </row>
    <row r="278" spans="1:12" ht="78.75" x14ac:dyDescent="0.2">
      <c r="A278" s="19">
        <f>A277+1</f>
        <v>188</v>
      </c>
      <c r="B278" s="18" t="s">
        <v>37</v>
      </c>
      <c r="C278" s="32" t="s">
        <v>198</v>
      </c>
      <c r="D278" s="18" t="s">
        <v>34</v>
      </c>
      <c r="E278" s="18" t="s">
        <v>38</v>
      </c>
      <c r="F278" s="18">
        <v>3</v>
      </c>
      <c r="G278" s="18">
        <v>4700</v>
      </c>
      <c r="H278" s="18">
        <v>1694</v>
      </c>
      <c r="I278" s="18" t="s">
        <v>36</v>
      </c>
      <c r="J278" s="19">
        <v>1</v>
      </c>
      <c r="K278" s="18"/>
      <c r="L278">
        <f>F278*G278</f>
        <v>14100</v>
      </c>
    </row>
    <row r="279" spans="1:12" ht="15.75" x14ac:dyDescent="0.2">
      <c r="A279" s="19"/>
      <c r="B279" s="76" t="s">
        <v>43</v>
      </c>
      <c r="C279" s="28"/>
      <c r="D279" s="18"/>
      <c r="E279" s="18"/>
      <c r="F279" s="18">
        <f>SUM(F275:F278)</f>
        <v>7</v>
      </c>
      <c r="G279" s="19">
        <f>SUM(L275:L278)</f>
        <v>35901</v>
      </c>
      <c r="H279" s="18"/>
      <c r="I279" s="18"/>
      <c r="J279" s="19"/>
      <c r="K279" s="18"/>
    </row>
    <row r="280" spans="1:12" ht="15.75" x14ac:dyDescent="0.2">
      <c r="A280" s="155" t="s">
        <v>159</v>
      </c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</row>
    <row r="281" spans="1:12" ht="78.75" x14ac:dyDescent="0.2">
      <c r="A281" s="19">
        <f>A278+1</f>
        <v>189</v>
      </c>
      <c r="B281" s="18" t="s">
        <v>30</v>
      </c>
      <c r="C281" s="32" t="s">
        <v>197</v>
      </c>
      <c r="D281" s="18" t="s">
        <v>22</v>
      </c>
      <c r="E281" s="18" t="s">
        <v>180</v>
      </c>
      <c r="F281" s="18">
        <v>1</v>
      </c>
      <c r="G281" s="18">
        <v>6014</v>
      </c>
      <c r="H281" s="19">
        <v>1788</v>
      </c>
      <c r="I281" s="18" t="s">
        <v>24</v>
      </c>
      <c r="J281" s="19">
        <v>1</v>
      </c>
      <c r="K281" s="18"/>
      <c r="L281">
        <f t="shared" ref="L281:L287" si="17">F281*G281</f>
        <v>6014</v>
      </c>
    </row>
    <row r="282" spans="1:12" ht="82.5" customHeight="1" x14ac:dyDescent="0.2">
      <c r="A282" s="19">
        <f t="shared" ref="A282:A287" si="18">A281+1</f>
        <v>190</v>
      </c>
      <c r="B282" s="18" t="s">
        <v>31</v>
      </c>
      <c r="C282" s="32" t="s">
        <v>197</v>
      </c>
      <c r="D282" s="18" t="s">
        <v>22</v>
      </c>
      <c r="E282" s="18" t="s">
        <v>32</v>
      </c>
      <c r="F282" s="18">
        <v>2</v>
      </c>
      <c r="G282" s="18">
        <v>5637</v>
      </c>
      <c r="H282" s="19">
        <v>1788</v>
      </c>
      <c r="I282" s="18" t="s">
        <v>24</v>
      </c>
      <c r="J282" s="19">
        <v>1</v>
      </c>
      <c r="K282" s="18"/>
      <c r="L282">
        <f t="shared" si="17"/>
        <v>11274</v>
      </c>
    </row>
    <row r="283" spans="1:12" ht="82.5" customHeight="1" x14ac:dyDescent="0.2">
      <c r="A283" s="19">
        <f t="shared" si="18"/>
        <v>191</v>
      </c>
      <c r="B283" s="18" t="s">
        <v>33</v>
      </c>
      <c r="C283" s="32" t="s">
        <v>198</v>
      </c>
      <c r="D283" s="18" t="s">
        <v>34</v>
      </c>
      <c r="E283" s="18" t="s">
        <v>35</v>
      </c>
      <c r="F283" s="18">
        <v>4</v>
      </c>
      <c r="G283" s="18">
        <v>5075</v>
      </c>
      <c r="H283" s="18">
        <v>1694</v>
      </c>
      <c r="I283" s="18" t="s">
        <v>36</v>
      </c>
      <c r="J283" s="19">
        <v>1</v>
      </c>
      <c r="K283" s="18"/>
      <c r="L283">
        <f t="shared" si="17"/>
        <v>20300</v>
      </c>
    </row>
    <row r="284" spans="1:12" ht="83.25" customHeight="1" x14ac:dyDescent="0.2">
      <c r="A284" s="19">
        <f t="shared" si="18"/>
        <v>192</v>
      </c>
      <c r="B284" s="18" t="s">
        <v>37</v>
      </c>
      <c r="C284" s="32" t="s">
        <v>198</v>
      </c>
      <c r="D284" s="18" t="s">
        <v>34</v>
      </c>
      <c r="E284" s="18" t="s">
        <v>38</v>
      </c>
      <c r="F284" s="18">
        <v>10</v>
      </c>
      <c r="G284" s="18">
        <v>4700</v>
      </c>
      <c r="H284" s="18">
        <v>1694</v>
      </c>
      <c r="I284" s="18" t="s">
        <v>36</v>
      </c>
      <c r="J284" s="19">
        <v>1</v>
      </c>
      <c r="K284" s="18"/>
      <c r="L284">
        <f t="shared" si="17"/>
        <v>47000</v>
      </c>
    </row>
    <row r="285" spans="1:12" ht="85.5" customHeight="1" x14ac:dyDescent="0.2">
      <c r="A285" s="19">
        <f t="shared" si="18"/>
        <v>193</v>
      </c>
      <c r="B285" s="18" t="s">
        <v>55</v>
      </c>
      <c r="C285" s="32" t="s">
        <v>199</v>
      </c>
      <c r="D285" s="18" t="s">
        <v>56</v>
      </c>
      <c r="E285" s="18" t="s">
        <v>57</v>
      </c>
      <c r="F285" s="18">
        <v>2</v>
      </c>
      <c r="G285" s="18">
        <v>4322</v>
      </c>
      <c r="H285" s="18">
        <v>1413</v>
      </c>
      <c r="I285" s="18" t="s">
        <v>36</v>
      </c>
      <c r="J285" s="19">
        <v>1</v>
      </c>
      <c r="K285" s="18"/>
      <c r="L285">
        <f t="shared" si="17"/>
        <v>8644</v>
      </c>
    </row>
    <row r="286" spans="1:12" ht="84" customHeight="1" x14ac:dyDescent="0.2">
      <c r="A286" s="19">
        <f t="shared" si="18"/>
        <v>194</v>
      </c>
      <c r="B286" s="18" t="s">
        <v>58</v>
      </c>
      <c r="C286" s="32" t="s">
        <v>200</v>
      </c>
      <c r="D286" s="18" t="s">
        <v>56</v>
      </c>
      <c r="E286" s="18" t="s">
        <v>59</v>
      </c>
      <c r="F286" s="18">
        <v>1</v>
      </c>
      <c r="G286" s="18">
        <v>4135</v>
      </c>
      <c r="H286" s="18">
        <v>1319</v>
      </c>
      <c r="I286" s="18" t="s">
        <v>36</v>
      </c>
      <c r="J286" s="19">
        <v>1</v>
      </c>
      <c r="K286" s="18"/>
      <c r="L286">
        <f t="shared" si="17"/>
        <v>4135</v>
      </c>
    </row>
    <row r="287" spans="1:12" ht="84.75" customHeight="1" x14ac:dyDescent="0.2">
      <c r="A287" s="19">
        <f t="shared" si="18"/>
        <v>195</v>
      </c>
      <c r="B287" s="18" t="s">
        <v>39</v>
      </c>
      <c r="C287" s="32" t="s">
        <v>201</v>
      </c>
      <c r="D287" s="18" t="s">
        <v>40</v>
      </c>
      <c r="E287" s="18" t="s">
        <v>41</v>
      </c>
      <c r="F287" s="18">
        <v>5</v>
      </c>
      <c r="G287" s="18">
        <v>3572</v>
      </c>
      <c r="H287" s="18">
        <v>1038</v>
      </c>
      <c r="I287" s="18" t="s">
        <v>42</v>
      </c>
      <c r="J287" s="19">
        <v>1</v>
      </c>
      <c r="K287" s="18"/>
      <c r="L287">
        <f t="shared" si="17"/>
        <v>17860</v>
      </c>
    </row>
    <row r="288" spans="1:12" ht="15.75" x14ac:dyDescent="0.2">
      <c r="A288" s="19"/>
      <c r="B288" s="76" t="s">
        <v>43</v>
      </c>
      <c r="C288" s="28"/>
      <c r="D288" s="18"/>
      <c r="E288" s="18"/>
      <c r="F288" s="18">
        <f>SUM(F281:F287)</f>
        <v>25</v>
      </c>
      <c r="G288" s="19">
        <f>SUM(L281:L287)</f>
        <v>115227</v>
      </c>
      <c r="H288" s="18"/>
      <c r="I288" s="18"/>
      <c r="J288" s="19"/>
      <c r="K288" s="18"/>
    </row>
    <row r="289" spans="1:12" s="85" customFormat="1" ht="15.75" x14ac:dyDescent="0.2">
      <c r="A289" s="155" t="s">
        <v>205</v>
      </c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</row>
    <row r="290" spans="1:12" s="85" customFormat="1" ht="78.75" x14ac:dyDescent="0.2">
      <c r="A290" s="19">
        <f>A287+1</f>
        <v>196</v>
      </c>
      <c r="B290" s="18" t="s">
        <v>30</v>
      </c>
      <c r="C290" s="32" t="s">
        <v>197</v>
      </c>
      <c r="D290" s="18" t="s">
        <v>22</v>
      </c>
      <c r="E290" s="18" t="s">
        <v>180</v>
      </c>
      <c r="F290" s="18">
        <v>1</v>
      </c>
      <c r="G290" s="18">
        <v>6014</v>
      </c>
      <c r="H290" s="19">
        <v>1788</v>
      </c>
      <c r="I290" s="18" t="s">
        <v>24</v>
      </c>
      <c r="J290" s="19">
        <v>1</v>
      </c>
      <c r="K290" s="18"/>
      <c r="L290" s="85">
        <f>F290*G290</f>
        <v>6014</v>
      </c>
    </row>
    <row r="291" spans="1:12" s="85" customFormat="1" ht="78.75" x14ac:dyDescent="0.2">
      <c r="A291" s="19">
        <f>A290+1</f>
        <v>197</v>
      </c>
      <c r="B291" s="18" t="s">
        <v>31</v>
      </c>
      <c r="C291" s="32" t="s">
        <v>197</v>
      </c>
      <c r="D291" s="18" t="s">
        <v>22</v>
      </c>
      <c r="E291" s="18" t="s">
        <v>32</v>
      </c>
      <c r="F291" s="18">
        <v>3</v>
      </c>
      <c r="G291" s="18">
        <v>5637</v>
      </c>
      <c r="H291" s="19">
        <v>1788</v>
      </c>
      <c r="I291" s="18" t="s">
        <v>24</v>
      </c>
      <c r="J291" s="19">
        <v>1</v>
      </c>
      <c r="K291" s="18"/>
      <c r="L291" s="85">
        <f>F291*G291</f>
        <v>16911</v>
      </c>
    </row>
    <row r="292" spans="1:12" s="85" customFormat="1" ht="78.75" x14ac:dyDescent="0.2">
      <c r="A292" s="19">
        <f>A291+1</f>
        <v>198</v>
      </c>
      <c r="B292" s="18" t="s">
        <v>33</v>
      </c>
      <c r="C292" s="32" t="s">
        <v>198</v>
      </c>
      <c r="D292" s="18" t="s">
        <v>34</v>
      </c>
      <c r="E292" s="18" t="s">
        <v>35</v>
      </c>
      <c r="F292" s="18">
        <v>10</v>
      </c>
      <c r="G292" s="18">
        <v>5075</v>
      </c>
      <c r="H292" s="18">
        <v>1694</v>
      </c>
      <c r="I292" s="18" t="s">
        <v>36</v>
      </c>
      <c r="J292" s="19">
        <v>1</v>
      </c>
      <c r="K292" s="18"/>
      <c r="L292" s="85">
        <f>F292*G292</f>
        <v>50750</v>
      </c>
    </row>
    <row r="293" spans="1:12" s="85" customFormat="1" ht="78.75" x14ac:dyDescent="0.2">
      <c r="A293" s="19">
        <f>A292+1</f>
        <v>199</v>
      </c>
      <c r="B293" s="18" t="s">
        <v>37</v>
      </c>
      <c r="C293" s="32" t="s">
        <v>198</v>
      </c>
      <c r="D293" s="18" t="s">
        <v>34</v>
      </c>
      <c r="E293" s="18" t="s">
        <v>38</v>
      </c>
      <c r="F293" s="18">
        <v>18</v>
      </c>
      <c r="G293" s="18">
        <v>4700</v>
      </c>
      <c r="H293" s="18">
        <v>1694</v>
      </c>
      <c r="I293" s="18" t="s">
        <v>36</v>
      </c>
      <c r="J293" s="19">
        <v>1</v>
      </c>
      <c r="K293" s="18"/>
      <c r="L293" s="85">
        <f>F293*G293</f>
        <v>84600</v>
      </c>
    </row>
    <row r="294" spans="1:12" s="85" customFormat="1" ht="78.75" x14ac:dyDescent="0.2">
      <c r="A294" s="19">
        <f>A293+1</f>
        <v>200</v>
      </c>
      <c r="B294" s="18" t="s">
        <v>39</v>
      </c>
      <c r="C294" s="32" t="s">
        <v>201</v>
      </c>
      <c r="D294" s="18" t="s">
        <v>40</v>
      </c>
      <c r="E294" s="18" t="s">
        <v>41</v>
      </c>
      <c r="F294" s="18">
        <v>7</v>
      </c>
      <c r="G294" s="18">
        <v>3572</v>
      </c>
      <c r="H294" s="18">
        <v>1038</v>
      </c>
      <c r="I294" s="18" t="s">
        <v>42</v>
      </c>
      <c r="J294" s="19">
        <v>1</v>
      </c>
      <c r="K294" s="18"/>
      <c r="L294" s="85">
        <f>F294*G294</f>
        <v>25004</v>
      </c>
    </row>
    <row r="295" spans="1:12" s="85" customFormat="1" ht="15.75" x14ac:dyDescent="0.25">
      <c r="A295" s="19"/>
      <c r="B295" s="76" t="s">
        <v>43</v>
      </c>
      <c r="C295" s="28"/>
      <c r="D295" s="18"/>
      <c r="E295" s="18"/>
      <c r="F295" s="18">
        <f>SUM(F290:F294)</f>
        <v>39</v>
      </c>
      <c r="G295" s="19">
        <f>SUM(L290:L294)</f>
        <v>183279</v>
      </c>
      <c r="H295" s="18"/>
      <c r="I295" s="18"/>
      <c r="J295" s="23"/>
      <c r="K295" s="18"/>
    </row>
    <row r="296" spans="1:12" ht="15.75" x14ac:dyDescent="0.2">
      <c r="A296" s="155" t="s">
        <v>206</v>
      </c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</row>
    <row r="297" spans="1:12" ht="78.75" x14ac:dyDescent="0.2">
      <c r="A297" s="19">
        <f>A294+1</f>
        <v>201</v>
      </c>
      <c r="B297" s="18" t="s">
        <v>30</v>
      </c>
      <c r="C297" s="32" t="s">
        <v>197</v>
      </c>
      <c r="D297" s="18" t="s">
        <v>22</v>
      </c>
      <c r="E297" s="18" t="s">
        <v>180</v>
      </c>
      <c r="F297" s="18">
        <v>1</v>
      </c>
      <c r="G297" s="18">
        <v>6014</v>
      </c>
      <c r="H297" s="19">
        <v>1788</v>
      </c>
      <c r="I297" s="18" t="s">
        <v>24</v>
      </c>
      <c r="J297" s="19">
        <v>1</v>
      </c>
      <c r="K297" s="18"/>
      <c r="L297">
        <f>F297*G297</f>
        <v>6014</v>
      </c>
    </row>
    <row r="298" spans="1:12" ht="78.75" x14ac:dyDescent="0.2">
      <c r="A298" s="19">
        <f>A297+1</f>
        <v>202</v>
      </c>
      <c r="B298" s="18" t="s">
        <v>31</v>
      </c>
      <c r="C298" s="32" t="s">
        <v>197</v>
      </c>
      <c r="D298" s="18" t="s">
        <v>22</v>
      </c>
      <c r="E298" s="18" t="s">
        <v>32</v>
      </c>
      <c r="F298" s="18">
        <v>2</v>
      </c>
      <c r="G298" s="18">
        <v>5637</v>
      </c>
      <c r="H298" s="19">
        <v>1788</v>
      </c>
      <c r="I298" s="18" t="s">
        <v>24</v>
      </c>
      <c r="J298" s="19">
        <v>1</v>
      </c>
      <c r="K298" s="18"/>
      <c r="L298">
        <f>F298*G298</f>
        <v>11274</v>
      </c>
    </row>
    <row r="299" spans="1:12" ht="78.75" x14ac:dyDescent="0.2">
      <c r="A299" s="19">
        <f>A298+1</f>
        <v>203</v>
      </c>
      <c r="B299" s="18" t="s">
        <v>33</v>
      </c>
      <c r="C299" s="32" t="s">
        <v>198</v>
      </c>
      <c r="D299" s="18" t="s">
        <v>34</v>
      </c>
      <c r="E299" s="18" t="s">
        <v>35</v>
      </c>
      <c r="F299" s="18">
        <v>1</v>
      </c>
      <c r="G299" s="18">
        <v>5075</v>
      </c>
      <c r="H299" s="18">
        <v>1694</v>
      </c>
      <c r="I299" s="18" t="s">
        <v>36</v>
      </c>
      <c r="J299" s="19">
        <v>1</v>
      </c>
      <c r="K299" s="18"/>
      <c r="L299">
        <f>F299*G299</f>
        <v>5075</v>
      </c>
    </row>
    <row r="300" spans="1:12" ht="78.75" x14ac:dyDescent="0.2">
      <c r="A300" s="19">
        <f>A299+1</f>
        <v>204</v>
      </c>
      <c r="B300" s="18" t="s">
        <v>37</v>
      </c>
      <c r="C300" s="32" t="s">
        <v>198</v>
      </c>
      <c r="D300" s="18" t="s">
        <v>34</v>
      </c>
      <c r="E300" s="18" t="s">
        <v>38</v>
      </c>
      <c r="F300" s="18">
        <v>11</v>
      </c>
      <c r="G300" s="18">
        <v>4700</v>
      </c>
      <c r="H300" s="18">
        <v>1694</v>
      </c>
      <c r="I300" s="18" t="s">
        <v>36</v>
      </c>
      <c r="J300" s="19">
        <v>1</v>
      </c>
      <c r="K300" s="18"/>
      <c r="L300">
        <f>F300*G300</f>
        <v>51700</v>
      </c>
    </row>
    <row r="301" spans="1:12" ht="78.75" x14ac:dyDescent="0.2">
      <c r="A301" s="19">
        <f>A300+1</f>
        <v>205</v>
      </c>
      <c r="B301" s="18" t="s">
        <v>39</v>
      </c>
      <c r="C301" s="32" t="s">
        <v>201</v>
      </c>
      <c r="D301" s="18" t="s">
        <v>40</v>
      </c>
      <c r="E301" s="18" t="s">
        <v>41</v>
      </c>
      <c r="F301" s="18">
        <v>2</v>
      </c>
      <c r="G301" s="18">
        <v>3572</v>
      </c>
      <c r="H301" s="18">
        <v>1038</v>
      </c>
      <c r="I301" s="18" t="s">
        <v>42</v>
      </c>
      <c r="J301" s="19">
        <v>1</v>
      </c>
      <c r="K301" s="18"/>
      <c r="L301">
        <f>F301*G301</f>
        <v>7144</v>
      </c>
    </row>
    <row r="302" spans="1:12" ht="15.75" x14ac:dyDescent="0.25">
      <c r="A302" s="19"/>
      <c r="B302" s="76" t="s">
        <v>43</v>
      </c>
      <c r="C302" s="28"/>
      <c r="D302" s="18"/>
      <c r="E302" s="18"/>
      <c r="F302" s="18">
        <f>SUM(F297:F301)</f>
        <v>17</v>
      </c>
      <c r="G302" s="19">
        <f>SUM(L297:L301)</f>
        <v>81207</v>
      </c>
      <c r="H302" s="18"/>
      <c r="I302" s="18"/>
      <c r="J302" s="23"/>
      <c r="K302" s="18"/>
    </row>
    <row r="303" spans="1:12" ht="15.75" x14ac:dyDescent="0.2">
      <c r="A303" s="155" t="s">
        <v>207</v>
      </c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</row>
    <row r="304" spans="1:12" ht="78.75" x14ac:dyDescent="0.2">
      <c r="A304" s="19">
        <f>A301+1</f>
        <v>206</v>
      </c>
      <c r="B304" s="18" t="s">
        <v>30</v>
      </c>
      <c r="C304" s="32" t="s">
        <v>197</v>
      </c>
      <c r="D304" s="18" t="s">
        <v>22</v>
      </c>
      <c r="E304" s="18" t="s">
        <v>180</v>
      </c>
      <c r="F304" s="18">
        <v>1</v>
      </c>
      <c r="G304" s="18">
        <v>6014</v>
      </c>
      <c r="H304" s="19">
        <v>1788</v>
      </c>
      <c r="I304" s="18" t="s">
        <v>24</v>
      </c>
      <c r="J304" s="19">
        <v>1</v>
      </c>
      <c r="K304" s="18"/>
      <c r="L304">
        <f>F304*G304</f>
        <v>6014</v>
      </c>
    </row>
    <row r="305" spans="1:12" ht="78.75" x14ac:dyDescent="0.2">
      <c r="A305" s="19">
        <f>A304+1</f>
        <v>207</v>
      </c>
      <c r="B305" s="18" t="s">
        <v>31</v>
      </c>
      <c r="C305" s="32" t="s">
        <v>197</v>
      </c>
      <c r="D305" s="18" t="s">
        <v>22</v>
      </c>
      <c r="E305" s="18" t="s">
        <v>32</v>
      </c>
      <c r="F305" s="18">
        <v>1</v>
      </c>
      <c r="G305" s="18">
        <v>5637</v>
      </c>
      <c r="H305" s="19">
        <v>1788</v>
      </c>
      <c r="I305" s="18" t="s">
        <v>24</v>
      </c>
      <c r="J305" s="19">
        <v>1</v>
      </c>
      <c r="K305" s="18"/>
      <c r="L305">
        <f>F305*G305</f>
        <v>5637</v>
      </c>
    </row>
    <row r="306" spans="1:12" ht="78.75" x14ac:dyDescent="0.2">
      <c r="A306" s="19">
        <f>A305+1</f>
        <v>208</v>
      </c>
      <c r="B306" s="18" t="s">
        <v>33</v>
      </c>
      <c r="C306" s="32" t="s">
        <v>198</v>
      </c>
      <c r="D306" s="18" t="s">
        <v>34</v>
      </c>
      <c r="E306" s="18" t="s">
        <v>35</v>
      </c>
      <c r="F306" s="18">
        <v>3</v>
      </c>
      <c r="G306" s="18">
        <v>5075</v>
      </c>
      <c r="H306" s="18">
        <v>1694</v>
      </c>
      <c r="I306" s="18" t="s">
        <v>36</v>
      </c>
      <c r="J306" s="19">
        <v>1</v>
      </c>
      <c r="K306" s="18"/>
      <c r="L306">
        <f>F306*G306</f>
        <v>15225</v>
      </c>
    </row>
    <row r="307" spans="1:12" ht="78.75" x14ac:dyDescent="0.2">
      <c r="A307" s="19">
        <f>A306+1</f>
        <v>209</v>
      </c>
      <c r="B307" s="18" t="s">
        <v>37</v>
      </c>
      <c r="C307" s="32" t="s">
        <v>198</v>
      </c>
      <c r="D307" s="18" t="s">
        <v>34</v>
      </c>
      <c r="E307" s="18" t="s">
        <v>38</v>
      </c>
      <c r="F307" s="18">
        <v>7</v>
      </c>
      <c r="G307" s="18">
        <v>4700</v>
      </c>
      <c r="H307" s="18">
        <v>1694</v>
      </c>
      <c r="I307" s="18" t="s">
        <v>36</v>
      </c>
      <c r="J307" s="19">
        <v>1</v>
      </c>
      <c r="K307" s="18"/>
      <c r="L307">
        <f>F307*G307</f>
        <v>32900</v>
      </c>
    </row>
    <row r="308" spans="1:12" ht="85.5" customHeight="1" x14ac:dyDescent="0.2">
      <c r="A308" s="19">
        <f t="shared" ref="A308" si="19">A307+1</f>
        <v>210</v>
      </c>
      <c r="B308" s="18" t="s">
        <v>55</v>
      </c>
      <c r="C308" s="32" t="s">
        <v>199</v>
      </c>
      <c r="D308" s="18" t="s">
        <v>56</v>
      </c>
      <c r="E308" s="18" t="s">
        <v>57</v>
      </c>
      <c r="F308" s="18">
        <v>1</v>
      </c>
      <c r="G308" s="18">
        <v>4322</v>
      </c>
      <c r="H308" s="18">
        <v>1413</v>
      </c>
      <c r="I308" s="18" t="s">
        <v>36</v>
      </c>
      <c r="J308" s="19">
        <v>1</v>
      </c>
      <c r="K308" s="18"/>
      <c r="L308">
        <f t="shared" ref="L308" si="20">F308*G308</f>
        <v>4322</v>
      </c>
    </row>
    <row r="309" spans="1:12" ht="78.75" x14ac:dyDescent="0.2">
      <c r="A309" s="19">
        <f>A307+1</f>
        <v>210</v>
      </c>
      <c r="B309" s="18" t="s">
        <v>39</v>
      </c>
      <c r="C309" s="32" t="s">
        <v>201</v>
      </c>
      <c r="D309" s="18" t="s">
        <v>40</v>
      </c>
      <c r="E309" s="18" t="s">
        <v>41</v>
      </c>
      <c r="F309" s="18">
        <v>3</v>
      </c>
      <c r="G309" s="18">
        <v>3572</v>
      </c>
      <c r="H309" s="18">
        <v>1038</v>
      </c>
      <c r="I309" s="18" t="s">
        <v>42</v>
      </c>
      <c r="J309" s="19">
        <v>1</v>
      </c>
      <c r="K309" s="18"/>
      <c r="L309">
        <f>F309*G309</f>
        <v>10716</v>
      </c>
    </row>
    <row r="310" spans="1:12" ht="15.75" x14ac:dyDescent="0.25">
      <c r="A310" s="19"/>
      <c r="B310" s="76" t="s">
        <v>43</v>
      </c>
      <c r="C310" s="28"/>
      <c r="D310" s="18"/>
      <c r="E310" s="18"/>
      <c r="F310" s="18">
        <f>SUM(F304:F309)</f>
        <v>16</v>
      </c>
      <c r="G310" s="19">
        <f>SUM(L304:L309)</f>
        <v>74814</v>
      </c>
      <c r="H310" s="18"/>
      <c r="I310" s="18"/>
      <c r="J310" s="23"/>
      <c r="K310" s="18"/>
    </row>
    <row r="311" spans="1:12" ht="15.75" x14ac:dyDescent="0.2">
      <c r="A311" s="155" t="s">
        <v>209</v>
      </c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</row>
    <row r="312" spans="1:12" ht="78.75" x14ac:dyDescent="0.2">
      <c r="A312" s="19">
        <f>A309+1</f>
        <v>211</v>
      </c>
      <c r="B312" s="18" t="s">
        <v>30</v>
      </c>
      <c r="C312" s="32" t="s">
        <v>197</v>
      </c>
      <c r="D312" s="18" t="s">
        <v>22</v>
      </c>
      <c r="E312" s="18" t="s">
        <v>180</v>
      </c>
      <c r="F312" s="18">
        <v>1</v>
      </c>
      <c r="G312" s="18">
        <v>6014</v>
      </c>
      <c r="H312" s="19">
        <v>1788</v>
      </c>
      <c r="I312" s="18" t="s">
        <v>24</v>
      </c>
      <c r="J312" s="19">
        <v>1</v>
      </c>
      <c r="K312" s="18"/>
      <c r="L312">
        <f>F312*G312</f>
        <v>6014</v>
      </c>
    </row>
    <row r="313" spans="1:12" ht="78.75" x14ac:dyDescent="0.2">
      <c r="A313" s="19">
        <f>A312+1</f>
        <v>212</v>
      </c>
      <c r="B313" s="18" t="s">
        <v>31</v>
      </c>
      <c r="C313" s="32" t="s">
        <v>197</v>
      </c>
      <c r="D313" s="18" t="s">
        <v>22</v>
      </c>
      <c r="E313" s="18" t="s">
        <v>32</v>
      </c>
      <c r="F313" s="18">
        <v>6</v>
      </c>
      <c r="G313" s="18">
        <v>5637</v>
      </c>
      <c r="H313" s="19">
        <v>1788</v>
      </c>
      <c r="I313" s="18" t="s">
        <v>24</v>
      </c>
      <c r="J313" s="19">
        <v>1</v>
      </c>
      <c r="K313" s="18"/>
      <c r="L313">
        <f>F313*G313</f>
        <v>33822</v>
      </c>
    </row>
    <row r="314" spans="1:12" ht="78.75" x14ac:dyDescent="0.2">
      <c r="A314" s="19">
        <f>A313+1</f>
        <v>213</v>
      </c>
      <c r="B314" s="18" t="s">
        <v>33</v>
      </c>
      <c r="C314" s="32" t="s">
        <v>198</v>
      </c>
      <c r="D314" s="18" t="s">
        <v>34</v>
      </c>
      <c r="E314" s="18" t="s">
        <v>35</v>
      </c>
      <c r="F314" s="18">
        <v>8</v>
      </c>
      <c r="G314" s="18">
        <v>5075</v>
      </c>
      <c r="H314" s="18">
        <v>1694</v>
      </c>
      <c r="I314" s="18" t="s">
        <v>36</v>
      </c>
      <c r="J314" s="19">
        <v>1</v>
      </c>
      <c r="K314" s="18"/>
      <c r="L314">
        <f>F314*G314</f>
        <v>40600</v>
      </c>
    </row>
    <row r="315" spans="1:12" ht="78.75" x14ac:dyDescent="0.2">
      <c r="A315" s="19">
        <f>A314+1</f>
        <v>214</v>
      </c>
      <c r="B315" s="18" t="s">
        <v>37</v>
      </c>
      <c r="C315" s="32" t="s">
        <v>198</v>
      </c>
      <c r="D315" s="18" t="s">
        <v>34</v>
      </c>
      <c r="E315" s="18" t="s">
        <v>38</v>
      </c>
      <c r="F315" s="18">
        <v>28</v>
      </c>
      <c r="G315" s="18">
        <v>4700</v>
      </c>
      <c r="H315" s="18">
        <v>1694</v>
      </c>
      <c r="I315" s="18" t="s">
        <v>36</v>
      </c>
      <c r="J315" s="19">
        <v>1</v>
      </c>
      <c r="K315" s="18"/>
      <c r="L315">
        <f>F315*G315</f>
        <v>131600</v>
      </c>
    </row>
    <row r="316" spans="1:12" ht="78.75" x14ac:dyDescent="0.2">
      <c r="A316" s="19">
        <f>A315+1</f>
        <v>215</v>
      </c>
      <c r="B316" s="18" t="s">
        <v>39</v>
      </c>
      <c r="C316" s="32" t="s">
        <v>201</v>
      </c>
      <c r="D316" s="18" t="s">
        <v>40</v>
      </c>
      <c r="E316" s="18" t="s">
        <v>41</v>
      </c>
      <c r="F316" s="18">
        <v>21</v>
      </c>
      <c r="G316" s="18">
        <v>3572</v>
      </c>
      <c r="H316" s="18">
        <v>1038</v>
      </c>
      <c r="I316" s="18" t="s">
        <v>42</v>
      </c>
      <c r="J316" s="19">
        <v>1</v>
      </c>
      <c r="K316" s="18"/>
      <c r="L316">
        <f>F316*G316</f>
        <v>75012</v>
      </c>
    </row>
    <row r="317" spans="1:12" ht="15.75" x14ac:dyDescent="0.2">
      <c r="A317" s="19"/>
      <c r="B317" s="76" t="s">
        <v>43</v>
      </c>
      <c r="C317" s="28"/>
      <c r="D317" s="18"/>
      <c r="E317" s="18"/>
      <c r="F317" s="18">
        <f>SUM(F312:F316)</f>
        <v>64</v>
      </c>
      <c r="G317" s="19">
        <f>SUM(L312:L316)</f>
        <v>287048</v>
      </c>
      <c r="H317" s="18"/>
      <c r="I317" s="18"/>
      <c r="J317" s="19"/>
      <c r="K317" s="18"/>
    </row>
    <row r="318" spans="1:12" ht="15.75" x14ac:dyDescent="0.2">
      <c r="A318" s="155" t="s">
        <v>208</v>
      </c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</row>
    <row r="319" spans="1:12" ht="78.75" x14ac:dyDescent="0.2">
      <c r="A319" s="19">
        <f>A316+1</f>
        <v>216</v>
      </c>
      <c r="B319" s="18" t="s">
        <v>30</v>
      </c>
      <c r="C319" s="32" t="s">
        <v>197</v>
      </c>
      <c r="D319" s="18" t="s">
        <v>22</v>
      </c>
      <c r="E319" s="18" t="s">
        <v>180</v>
      </c>
      <c r="F319" s="18">
        <v>1</v>
      </c>
      <c r="G319" s="18">
        <v>6014</v>
      </c>
      <c r="H319" s="19">
        <v>1788</v>
      </c>
      <c r="I319" s="18" t="s">
        <v>24</v>
      </c>
      <c r="J319" s="19">
        <v>1</v>
      </c>
      <c r="K319" s="18"/>
      <c r="L319">
        <f>F319*G319</f>
        <v>6014</v>
      </c>
    </row>
    <row r="320" spans="1:12" ht="78.75" x14ac:dyDescent="0.2">
      <c r="A320" s="19">
        <f>A319+1</f>
        <v>217</v>
      </c>
      <c r="B320" s="18" t="s">
        <v>31</v>
      </c>
      <c r="C320" s="32" t="s">
        <v>197</v>
      </c>
      <c r="D320" s="18" t="s">
        <v>22</v>
      </c>
      <c r="E320" s="18" t="s">
        <v>32</v>
      </c>
      <c r="F320" s="18">
        <v>3</v>
      </c>
      <c r="G320" s="18">
        <v>5637</v>
      </c>
      <c r="H320" s="19">
        <v>1788</v>
      </c>
      <c r="I320" s="18" t="s">
        <v>24</v>
      </c>
      <c r="J320" s="19">
        <v>1</v>
      </c>
      <c r="K320" s="18"/>
      <c r="L320">
        <f>F320*G320</f>
        <v>16911</v>
      </c>
    </row>
    <row r="321" spans="1:12" ht="78.75" x14ac:dyDescent="0.2">
      <c r="A321" s="19">
        <f>A320+1</f>
        <v>218</v>
      </c>
      <c r="B321" s="18" t="s">
        <v>33</v>
      </c>
      <c r="C321" s="32" t="s">
        <v>198</v>
      </c>
      <c r="D321" s="18" t="s">
        <v>34</v>
      </c>
      <c r="E321" s="18" t="s">
        <v>35</v>
      </c>
      <c r="F321" s="18">
        <v>9</v>
      </c>
      <c r="G321" s="18">
        <v>5075</v>
      </c>
      <c r="H321" s="18">
        <v>1694</v>
      </c>
      <c r="I321" s="18" t="s">
        <v>36</v>
      </c>
      <c r="J321" s="19">
        <v>1</v>
      </c>
      <c r="K321" s="18"/>
      <c r="L321">
        <f>F321*G321</f>
        <v>45675</v>
      </c>
    </row>
    <row r="322" spans="1:12" ht="78.75" x14ac:dyDescent="0.2">
      <c r="A322" s="19">
        <f>A321+1</f>
        <v>219</v>
      </c>
      <c r="B322" s="18" t="s">
        <v>37</v>
      </c>
      <c r="C322" s="32" t="s">
        <v>198</v>
      </c>
      <c r="D322" s="18" t="s">
        <v>34</v>
      </c>
      <c r="E322" s="18" t="s">
        <v>38</v>
      </c>
      <c r="F322" s="18">
        <v>10</v>
      </c>
      <c r="G322" s="18">
        <v>4700</v>
      </c>
      <c r="H322" s="18">
        <v>1694</v>
      </c>
      <c r="I322" s="18" t="s">
        <v>36</v>
      </c>
      <c r="J322" s="19">
        <v>1</v>
      </c>
      <c r="K322" s="18"/>
      <c r="L322">
        <f>F322*G322</f>
        <v>47000</v>
      </c>
    </row>
    <row r="323" spans="1:12" ht="78.75" x14ac:dyDescent="0.2">
      <c r="A323" s="19">
        <f>A322+1</f>
        <v>220</v>
      </c>
      <c r="B323" s="18" t="s">
        <v>39</v>
      </c>
      <c r="C323" s="32" t="s">
        <v>201</v>
      </c>
      <c r="D323" s="18" t="s">
        <v>40</v>
      </c>
      <c r="E323" s="18" t="s">
        <v>41</v>
      </c>
      <c r="F323" s="18">
        <v>11</v>
      </c>
      <c r="G323" s="18">
        <v>3572</v>
      </c>
      <c r="H323" s="18">
        <v>1038</v>
      </c>
      <c r="I323" s="18" t="s">
        <v>42</v>
      </c>
      <c r="J323" s="19">
        <v>1</v>
      </c>
      <c r="K323" s="18"/>
      <c r="L323">
        <f>F323*G323</f>
        <v>39292</v>
      </c>
    </row>
    <row r="324" spans="1:12" ht="15.75" x14ac:dyDescent="0.25">
      <c r="A324" s="19"/>
      <c r="B324" s="76" t="s">
        <v>43</v>
      </c>
      <c r="C324" s="28"/>
      <c r="D324" s="18"/>
      <c r="E324" s="18"/>
      <c r="F324" s="18">
        <f>SUM(F319:F323)</f>
        <v>34</v>
      </c>
      <c r="G324" s="19">
        <f>SUM(L319:L323)</f>
        <v>154892</v>
      </c>
      <c r="H324" s="18"/>
      <c r="I324" s="18"/>
      <c r="J324" s="23"/>
      <c r="K324" s="18"/>
    </row>
    <row r="325" spans="1:12" ht="15.75" x14ac:dyDescent="0.2">
      <c r="A325" s="155" t="s">
        <v>147</v>
      </c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</row>
    <row r="326" spans="1:12" ht="78.75" x14ac:dyDescent="0.2">
      <c r="A326" s="19">
        <f>A316+1</f>
        <v>216</v>
      </c>
      <c r="B326" s="18" t="s">
        <v>30</v>
      </c>
      <c r="C326" s="32" t="s">
        <v>197</v>
      </c>
      <c r="D326" s="18" t="s">
        <v>22</v>
      </c>
      <c r="E326" s="18" t="s">
        <v>180</v>
      </c>
      <c r="F326" s="18">
        <v>1</v>
      </c>
      <c r="G326" s="18">
        <v>6014</v>
      </c>
      <c r="H326" s="19">
        <v>1788</v>
      </c>
      <c r="I326" s="18" t="s">
        <v>24</v>
      </c>
      <c r="J326" s="19">
        <v>1</v>
      </c>
      <c r="K326" s="18"/>
      <c r="L326">
        <f t="shared" ref="L326:L330" si="21">F326*G326</f>
        <v>6014</v>
      </c>
    </row>
    <row r="327" spans="1:12" ht="78.75" x14ac:dyDescent="0.2">
      <c r="A327" s="19">
        <f>A326+1</f>
        <v>217</v>
      </c>
      <c r="B327" s="18" t="s">
        <v>31</v>
      </c>
      <c r="C327" s="32" t="s">
        <v>197</v>
      </c>
      <c r="D327" s="18" t="s">
        <v>22</v>
      </c>
      <c r="E327" s="18" t="s">
        <v>32</v>
      </c>
      <c r="F327" s="18">
        <v>1</v>
      </c>
      <c r="G327" s="18">
        <v>5637</v>
      </c>
      <c r="H327" s="19">
        <v>1788</v>
      </c>
      <c r="I327" s="18" t="s">
        <v>24</v>
      </c>
      <c r="J327" s="19">
        <v>1</v>
      </c>
      <c r="K327" s="18"/>
      <c r="L327">
        <f t="shared" si="21"/>
        <v>5637</v>
      </c>
    </row>
    <row r="328" spans="1:12" ht="78.75" x14ac:dyDescent="0.2">
      <c r="A328" s="19">
        <f>A327+1</f>
        <v>218</v>
      </c>
      <c r="B328" s="18" t="s">
        <v>33</v>
      </c>
      <c r="C328" s="32" t="s">
        <v>198</v>
      </c>
      <c r="D328" s="18" t="s">
        <v>34</v>
      </c>
      <c r="E328" s="18" t="s">
        <v>35</v>
      </c>
      <c r="F328" s="18">
        <v>1</v>
      </c>
      <c r="G328" s="18">
        <v>5075</v>
      </c>
      <c r="H328" s="18">
        <v>1694</v>
      </c>
      <c r="I328" s="18" t="s">
        <v>36</v>
      </c>
      <c r="J328" s="19">
        <v>1</v>
      </c>
      <c r="K328" s="18"/>
      <c r="L328">
        <f t="shared" si="21"/>
        <v>5075</v>
      </c>
    </row>
    <row r="329" spans="1:12" ht="78.75" x14ac:dyDescent="0.2">
      <c r="A329" s="19">
        <f>A328+1</f>
        <v>219</v>
      </c>
      <c r="B329" s="18" t="s">
        <v>37</v>
      </c>
      <c r="C329" s="32" t="s">
        <v>198</v>
      </c>
      <c r="D329" s="18" t="s">
        <v>34</v>
      </c>
      <c r="E329" s="18" t="s">
        <v>38</v>
      </c>
      <c r="F329" s="18">
        <v>3</v>
      </c>
      <c r="G329" s="18">
        <v>4700</v>
      </c>
      <c r="H329" s="18">
        <v>1694</v>
      </c>
      <c r="I329" s="18" t="s">
        <v>36</v>
      </c>
      <c r="J329" s="19">
        <v>1</v>
      </c>
      <c r="K329" s="18">
        <v>10</v>
      </c>
      <c r="L329">
        <f t="shared" si="21"/>
        <v>14100</v>
      </c>
    </row>
    <row r="330" spans="1:12" ht="78.75" x14ac:dyDescent="0.2">
      <c r="A330" s="19">
        <f>A329+1</f>
        <v>220</v>
      </c>
      <c r="B330" s="18" t="s">
        <v>39</v>
      </c>
      <c r="C330" s="32" t="s">
        <v>201</v>
      </c>
      <c r="D330" s="18" t="s">
        <v>40</v>
      </c>
      <c r="E330" s="18" t="s">
        <v>41</v>
      </c>
      <c r="F330" s="18">
        <v>1</v>
      </c>
      <c r="G330" s="18">
        <v>3572</v>
      </c>
      <c r="H330" s="18">
        <v>1038</v>
      </c>
      <c r="I330" s="18" t="s">
        <v>42</v>
      </c>
      <c r="J330" s="19">
        <v>1</v>
      </c>
      <c r="K330" s="18"/>
      <c r="L330">
        <f t="shared" si="21"/>
        <v>3572</v>
      </c>
    </row>
    <row r="331" spans="1:12" ht="15.75" x14ac:dyDescent="0.25">
      <c r="A331" s="19"/>
      <c r="B331" s="76" t="s">
        <v>43</v>
      </c>
      <c r="C331" s="28"/>
      <c r="D331" s="18"/>
      <c r="E331" s="18"/>
      <c r="F331" s="18">
        <f>SUM(F326:F330)</f>
        <v>7</v>
      </c>
      <c r="G331" s="19">
        <f>SUM(L326:L330)</f>
        <v>34398</v>
      </c>
      <c r="H331" s="18"/>
      <c r="I331" s="18"/>
      <c r="J331" s="23"/>
      <c r="K331" s="18"/>
    </row>
    <row r="332" spans="1:12" ht="15.75" x14ac:dyDescent="0.2">
      <c r="A332" s="155" t="s">
        <v>160</v>
      </c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</row>
    <row r="333" spans="1:12" ht="78.75" x14ac:dyDescent="0.2">
      <c r="A333" s="19">
        <f>A330+1</f>
        <v>221</v>
      </c>
      <c r="B333" s="18" t="s">
        <v>30</v>
      </c>
      <c r="C333" s="32" t="s">
        <v>197</v>
      </c>
      <c r="D333" s="18" t="s">
        <v>22</v>
      </c>
      <c r="E333" s="18" t="s">
        <v>180</v>
      </c>
      <c r="F333" s="18">
        <v>1</v>
      </c>
      <c r="G333" s="18">
        <v>6014</v>
      </c>
      <c r="H333" s="19">
        <v>1788</v>
      </c>
      <c r="I333" s="18" t="s">
        <v>24</v>
      </c>
      <c r="J333" s="19">
        <v>1</v>
      </c>
      <c r="K333" s="18"/>
      <c r="L333">
        <f>F333*G333</f>
        <v>6014</v>
      </c>
    </row>
    <row r="334" spans="1:12" ht="78.75" x14ac:dyDescent="0.2">
      <c r="A334" s="19">
        <f>A333+1</f>
        <v>222</v>
      </c>
      <c r="B334" s="18" t="s">
        <v>31</v>
      </c>
      <c r="C334" s="32" t="s">
        <v>197</v>
      </c>
      <c r="D334" s="18" t="s">
        <v>22</v>
      </c>
      <c r="E334" s="18" t="s">
        <v>32</v>
      </c>
      <c r="F334" s="18">
        <v>2</v>
      </c>
      <c r="G334" s="18">
        <v>5637</v>
      </c>
      <c r="H334" s="19">
        <v>1788</v>
      </c>
      <c r="I334" s="18" t="s">
        <v>24</v>
      </c>
      <c r="J334" s="19">
        <v>1</v>
      </c>
      <c r="K334" s="18"/>
      <c r="L334">
        <f>F334*G334</f>
        <v>11274</v>
      </c>
    </row>
    <row r="335" spans="1:12" ht="78.75" x14ac:dyDescent="0.2">
      <c r="A335" s="19">
        <f>A334+1</f>
        <v>223</v>
      </c>
      <c r="B335" s="18" t="s">
        <v>33</v>
      </c>
      <c r="C335" s="32" t="s">
        <v>198</v>
      </c>
      <c r="D335" s="18" t="s">
        <v>34</v>
      </c>
      <c r="E335" s="18" t="s">
        <v>35</v>
      </c>
      <c r="F335" s="18">
        <v>7</v>
      </c>
      <c r="G335" s="18">
        <v>5075</v>
      </c>
      <c r="H335" s="18">
        <v>1694</v>
      </c>
      <c r="I335" s="18" t="s">
        <v>36</v>
      </c>
      <c r="J335" s="19">
        <v>1</v>
      </c>
      <c r="K335" s="18"/>
      <c r="L335">
        <f>F335*G335</f>
        <v>35525</v>
      </c>
    </row>
    <row r="336" spans="1:12" ht="78.75" x14ac:dyDescent="0.2">
      <c r="A336" s="19">
        <f>A335+1</f>
        <v>224</v>
      </c>
      <c r="B336" s="18" t="s">
        <v>37</v>
      </c>
      <c r="C336" s="32" t="s">
        <v>198</v>
      </c>
      <c r="D336" s="18" t="s">
        <v>34</v>
      </c>
      <c r="E336" s="18" t="s">
        <v>38</v>
      </c>
      <c r="F336" s="18">
        <v>9</v>
      </c>
      <c r="G336" s="18">
        <v>4700</v>
      </c>
      <c r="H336" s="18">
        <v>1694</v>
      </c>
      <c r="I336" s="18" t="s">
        <v>36</v>
      </c>
      <c r="J336" s="19">
        <v>1</v>
      </c>
      <c r="K336" s="18"/>
      <c r="L336">
        <f>F336*G336</f>
        <v>42300</v>
      </c>
    </row>
    <row r="337" spans="1:12" ht="78.75" x14ac:dyDescent="0.2">
      <c r="A337" s="19">
        <f>A336+1</f>
        <v>225</v>
      </c>
      <c r="B337" s="18" t="s">
        <v>39</v>
      </c>
      <c r="C337" s="32" t="s">
        <v>201</v>
      </c>
      <c r="D337" s="18" t="s">
        <v>40</v>
      </c>
      <c r="E337" s="18" t="s">
        <v>41</v>
      </c>
      <c r="F337" s="18">
        <v>5</v>
      </c>
      <c r="G337" s="18">
        <v>3572</v>
      </c>
      <c r="H337" s="18">
        <v>1038</v>
      </c>
      <c r="I337" s="18" t="s">
        <v>42</v>
      </c>
      <c r="J337" s="19">
        <v>1</v>
      </c>
      <c r="K337" s="18"/>
      <c r="L337">
        <f>F337*G337</f>
        <v>17860</v>
      </c>
    </row>
    <row r="338" spans="1:12" ht="15.75" x14ac:dyDescent="0.25">
      <c r="A338" s="19"/>
      <c r="B338" s="76" t="s">
        <v>43</v>
      </c>
      <c r="C338" s="28"/>
      <c r="D338" s="18"/>
      <c r="E338" s="18"/>
      <c r="F338" s="18">
        <f>SUM(F333:F337)</f>
        <v>24</v>
      </c>
      <c r="G338" s="19">
        <f>SUM(L333:L337)</f>
        <v>112973</v>
      </c>
      <c r="H338" s="18"/>
      <c r="I338" s="18"/>
      <c r="J338" s="23"/>
      <c r="K338" s="18"/>
    </row>
    <row r="339" spans="1:12" ht="15.75" x14ac:dyDescent="0.2">
      <c r="A339" s="155" t="s">
        <v>166</v>
      </c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</row>
    <row r="340" spans="1:12" ht="78.75" x14ac:dyDescent="0.2">
      <c r="A340" s="19">
        <f>A337+1</f>
        <v>226</v>
      </c>
      <c r="B340" s="18" t="s">
        <v>30</v>
      </c>
      <c r="C340" s="32" t="s">
        <v>197</v>
      </c>
      <c r="D340" s="18" t="s">
        <v>22</v>
      </c>
      <c r="E340" s="18" t="s">
        <v>180</v>
      </c>
      <c r="F340" s="18">
        <v>1</v>
      </c>
      <c r="G340" s="18">
        <v>6014</v>
      </c>
      <c r="H340" s="19">
        <v>1788</v>
      </c>
      <c r="I340" s="18" t="s">
        <v>24</v>
      </c>
      <c r="J340" s="19">
        <v>1</v>
      </c>
      <c r="K340" s="18"/>
      <c r="L340">
        <f>F340*G340</f>
        <v>6014</v>
      </c>
    </row>
    <row r="341" spans="1:12" ht="78.75" x14ac:dyDescent="0.2">
      <c r="A341" s="19">
        <f>A340+1</f>
        <v>227</v>
      </c>
      <c r="B341" s="18" t="s">
        <v>31</v>
      </c>
      <c r="C341" s="32" t="s">
        <v>197</v>
      </c>
      <c r="D341" s="18" t="s">
        <v>22</v>
      </c>
      <c r="E341" s="18" t="s">
        <v>32</v>
      </c>
      <c r="F341" s="18">
        <v>1</v>
      </c>
      <c r="G341" s="18">
        <v>5637</v>
      </c>
      <c r="H341" s="19">
        <v>1788</v>
      </c>
      <c r="I341" s="18" t="s">
        <v>24</v>
      </c>
      <c r="J341" s="19">
        <v>1</v>
      </c>
      <c r="K341" s="18"/>
      <c r="L341">
        <f>F341*G341</f>
        <v>5637</v>
      </c>
    </row>
    <row r="342" spans="1:12" ht="78.75" x14ac:dyDescent="0.2">
      <c r="A342" s="19">
        <f>A341+1</f>
        <v>228</v>
      </c>
      <c r="B342" s="18" t="s">
        <v>33</v>
      </c>
      <c r="C342" s="32" t="s">
        <v>198</v>
      </c>
      <c r="D342" s="18" t="s">
        <v>34</v>
      </c>
      <c r="E342" s="18" t="s">
        <v>35</v>
      </c>
      <c r="F342" s="18">
        <v>4</v>
      </c>
      <c r="G342" s="18">
        <v>5075</v>
      </c>
      <c r="H342" s="18">
        <v>1694</v>
      </c>
      <c r="I342" s="18" t="s">
        <v>36</v>
      </c>
      <c r="J342" s="19">
        <v>1</v>
      </c>
      <c r="K342" s="18"/>
      <c r="L342">
        <f>F342*G342</f>
        <v>20300</v>
      </c>
    </row>
    <row r="343" spans="1:12" ht="78.75" x14ac:dyDescent="0.2">
      <c r="A343" s="19">
        <f>A342+1</f>
        <v>229</v>
      </c>
      <c r="B343" s="18" t="s">
        <v>37</v>
      </c>
      <c r="C343" s="32" t="s">
        <v>198</v>
      </c>
      <c r="D343" s="18" t="s">
        <v>34</v>
      </c>
      <c r="E343" s="18" t="s">
        <v>38</v>
      </c>
      <c r="F343" s="18">
        <v>5</v>
      </c>
      <c r="G343" s="18">
        <v>4700</v>
      </c>
      <c r="H343" s="18">
        <v>1694</v>
      </c>
      <c r="I343" s="18" t="s">
        <v>36</v>
      </c>
      <c r="J343" s="19">
        <v>1</v>
      </c>
      <c r="K343" s="18"/>
      <c r="L343">
        <f>F343*G343</f>
        <v>23500</v>
      </c>
    </row>
    <row r="344" spans="1:12" ht="78.75" x14ac:dyDescent="0.2">
      <c r="A344" s="19">
        <f>A343+1</f>
        <v>230</v>
      </c>
      <c r="B344" s="18" t="s">
        <v>39</v>
      </c>
      <c r="C344" s="32" t="s">
        <v>201</v>
      </c>
      <c r="D344" s="18" t="s">
        <v>40</v>
      </c>
      <c r="E344" s="18" t="s">
        <v>41</v>
      </c>
      <c r="F344" s="18">
        <v>2</v>
      </c>
      <c r="G344" s="18">
        <v>3572</v>
      </c>
      <c r="H344" s="18">
        <v>1038</v>
      </c>
      <c r="I344" s="18" t="s">
        <v>42</v>
      </c>
      <c r="J344" s="19">
        <v>1</v>
      </c>
      <c r="K344" s="18"/>
      <c r="L344">
        <f>F344*G344</f>
        <v>7144</v>
      </c>
    </row>
    <row r="345" spans="1:12" ht="15.75" x14ac:dyDescent="0.2">
      <c r="A345" s="19"/>
      <c r="B345" s="76" t="s">
        <v>43</v>
      </c>
      <c r="C345" s="28"/>
      <c r="D345" s="18"/>
      <c r="E345" s="18"/>
      <c r="F345" s="18">
        <f>SUM(F340:F344)</f>
        <v>13</v>
      </c>
      <c r="G345" s="19">
        <f>SUM(L340:L344)</f>
        <v>62595</v>
      </c>
      <c r="H345" s="18"/>
      <c r="I345" s="18"/>
      <c r="J345" s="19"/>
      <c r="K345" s="18"/>
    </row>
    <row r="346" spans="1:12" ht="15.75" x14ac:dyDescent="0.2">
      <c r="A346" s="155" t="s">
        <v>165</v>
      </c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</row>
    <row r="347" spans="1:12" ht="78.75" x14ac:dyDescent="0.2">
      <c r="A347" s="19">
        <f>A344+1</f>
        <v>231</v>
      </c>
      <c r="B347" s="18" t="s">
        <v>30</v>
      </c>
      <c r="C347" s="32" t="s">
        <v>197</v>
      </c>
      <c r="D347" s="18" t="s">
        <v>22</v>
      </c>
      <c r="E347" s="18" t="s">
        <v>180</v>
      </c>
      <c r="F347" s="18">
        <v>1</v>
      </c>
      <c r="G347" s="18">
        <v>6014</v>
      </c>
      <c r="H347" s="19">
        <v>1788</v>
      </c>
      <c r="I347" s="18" t="s">
        <v>24</v>
      </c>
      <c r="J347" s="19">
        <v>1</v>
      </c>
      <c r="K347" s="18"/>
      <c r="L347">
        <f>F347*G347</f>
        <v>6014</v>
      </c>
    </row>
    <row r="348" spans="1:12" ht="78.75" x14ac:dyDescent="0.2">
      <c r="A348" s="19">
        <f>A347+1</f>
        <v>232</v>
      </c>
      <c r="B348" s="18" t="s">
        <v>31</v>
      </c>
      <c r="C348" s="32" t="s">
        <v>197</v>
      </c>
      <c r="D348" s="18" t="s">
        <v>22</v>
      </c>
      <c r="E348" s="18" t="s">
        <v>32</v>
      </c>
      <c r="F348" s="18">
        <v>2</v>
      </c>
      <c r="G348" s="18">
        <v>5637</v>
      </c>
      <c r="H348" s="19">
        <v>1788</v>
      </c>
      <c r="I348" s="18" t="s">
        <v>24</v>
      </c>
      <c r="J348" s="19">
        <v>1</v>
      </c>
      <c r="K348" s="18"/>
      <c r="L348">
        <f>F348*G348</f>
        <v>11274</v>
      </c>
    </row>
    <row r="349" spans="1:12" ht="78.75" x14ac:dyDescent="0.2">
      <c r="A349" s="19">
        <f>A348+1</f>
        <v>233</v>
      </c>
      <c r="B349" s="18" t="s">
        <v>33</v>
      </c>
      <c r="C349" s="32" t="s">
        <v>198</v>
      </c>
      <c r="D349" s="18" t="s">
        <v>34</v>
      </c>
      <c r="E349" s="18" t="s">
        <v>35</v>
      </c>
      <c r="F349" s="18">
        <v>2</v>
      </c>
      <c r="G349" s="18">
        <v>5075</v>
      </c>
      <c r="H349" s="18">
        <v>1694</v>
      </c>
      <c r="I349" s="18" t="s">
        <v>36</v>
      </c>
      <c r="J349" s="19">
        <v>1</v>
      </c>
      <c r="K349" s="18"/>
      <c r="L349">
        <f>F349*G349</f>
        <v>10150</v>
      </c>
    </row>
    <row r="350" spans="1:12" ht="78.75" x14ac:dyDescent="0.2">
      <c r="A350" s="19">
        <f>A349+1</f>
        <v>234</v>
      </c>
      <c r="B350" s="18" t="s">
        <v>37</v>
      </c>
      <c r="C350" s="32" t="s">
        <v>198</v>
      </c>
      <c r="D350" s="18" t="s">
        <v>34</v>
      </c>
      <c r="E350" s="18" t="s">
        <v>38</v>
      </c>
      <c r="F350" s="18">
        <v>3</v>
      </c>
      <c r="G350" s="18">
        <v>4700</v>
      </c>
      <c r="H350" s="18">
        <v>1694</v>
      </c>
      <c r="I350" s="18" t="s">
        <v>36</v>
      </c>
      <c r="J350" s="19">
        <v>1</v>
      </c>
      <c r="K350" s="18"/>
      <c r="L350">
        <f>F350*G350</f>
        <v>14100</v>
      </c>
    </row>
    <row r="351" spans="1:12" ht="78.75" x14ac:dyDescent="0.2">
      <c r="A351" s="19">
        <f>A350+1</f>
        <v>235</v>
      </c>
      <c r="B351" s="18" t="s">
        <v>39</v>
      </c>
      <c r="C351" s="32" t="s">
        <v>201</v>
      </c>
      <c r="D351" s="18" t="s">
        <v>40</v>
      </c>
      <c r="E351" s="18" t="s">
        <v>41</v>
      </c>
      <c r="F351" s="18">
        <v>2</v>
      </c>
      <c r="G351" s="18">
        <v>3572</v>
      </c>
      <c r="H351" s="18">
        <v>1038</v>
      </c>
      <c r="I351" s="18" t="s">
        <v>42</v>
      </c>
      <c r="J351" s="19">
        <v>1</v>
      </c>
      <c r="K351" s="18"/>
      <c r="L351">
        <f>F351*G351</f>
        <v>7144</v>
      </c>
    </row>
    <row r="352" spans="1:12" ht="15.75" x14ac:dyDescent="0.2">
      <c r="A352" s="19"/>
      <c r="B352" s="76" t="s">
        <v>43</v>
      </c>
      <c r="C352" s="28"/>
      <c r="D352" s="18"/>
      <c r="E352" s="18"/>
      <c r="F352" s="18">
        <f>SUM(F347:F351)</f>
        <v>10</v>
      </c>
      <c r="G352" s="19">
        <f>SUM(L347:L351)</f>
        <v>48682</v>
      </c>
      <c r="H352" s="18"/>
      <c r="I352" s="18"/>
      <c r="J352" s="19"/>
      <c r="K352" s="18"/>
    </row>
    <row r="353" spans="1:13" ht="15.75" x14ac:dyDescent="0.2">
      <c r="A353" s="155" t="s">
        <v>155</v>
      </c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</row>
    <row r="354" spans="1:13" ht="78.75" x14ac:dyDescent="0.2">
      <c r="A354" s="19">
        <f>A351+1</f>
        <v>236</v>
      </c>
      <c r="B354" s="18" t="s">
        <v>30</v>
      </c>
      <c r="C354" s="32" t="s">
        <v>197</v>
      </c>
      <c r="D354" s="18" t="s">
        <v>22</v>
      </c>
      <c r="E354" s="18" t="s">
        <v>180</v>
      </c>
      <c r="F354" s="18">
        <v>1</v>
      </c>
      <c r="G354" s="18">
        <v>6014</v>
      </c>
      <c r="H354" s="19">
        <v>1788</v>
      </c>
      <c r="I354" s="18" t="s">
        <v>24</v>
      </c>
      <c r="J354" s="19">
        <v>1</v>
      </c>
      <c r="K354" s="18"/>
      <c r="L354">
        <f>F354*G354</f>
        <v>6014</v>
      </c>
    </row>
    <row r="355" spans="1:13" ht="78.75" x14ac:dyDescent="0.2">
      <c r="A355" s="19">
        <f>A354+1</f>
        <v>237</v>
      </c>
      <c r="B355" s="18" t="s">
        <v>31</v>
      </c>
      <c r="C355" s="32" t="s">
        <v>197</v>
      </c>
      <c r="D355" s="18" t="s">
        <v>22</v>
      </c>
      <c r="E355" s="18" t="s">
        <v>32</v>
      </c>
      <c r="F355" s="18">
        <v>2</v>
      </c>
      <c r="G355" s="18">
        <v>5637</v>
      </c>
      <c r="H355" s="19">
        <v>1788</v>
      </c>
      <c r="I355" s="18" t="s">
        <v>24</v>
      </c>
      <c r="J355" s="19">
        <v>1</v>
      </c>
      <c r="K355" s="18"/>
      <c r="L355">
        <f>F355*G355</f>
        <v>11274</v>
      </c>
    </row>
    <row r="356" spans="1:13" ht="78.75" x14ac:dyDescent="0.2">
      <c r="A356" s="19">
        <f>A355+1</f>
        <v>238</v>
      </c>
      <c r="B356" s="18" t="s">
        <v>33</v>
      </c>
      <c r="C356" s="32" t="s">
        <v>198</v>
      </c>
      <c r="D356" s="18" t="s">
        <v>34</v>
      </c>
      <c r="E356" s="18" t="s">
        <v>35</v>
      </c>
      <c r="F356" s="18">
        <v>3</v>
      </c>
      <c r="G356" s="18">
        <v>5075</v>
      </c>
      <c r="H356" s="18">
        <v>1694</v>
      </c>
      <c r="I356" s="18" t="s">
        <v>36</v>
      </c>
      <c r="J356" s="19">
        <v>1</v>
      </c>
      <c r="K356" s="18"/>
      <c r="L356">
        <f>F356*G356</f>
        <v>15225</v>
      </c>
    </row>
    <row r="357" spans="1:13" ht="78.75" x14ac:dyDescent="0.2">
      <c r="A357" s="19">
        <f>A356+1</f>
        <v>239</v>
      </c>
      <c r="B357" s="18" t="s">
        <v>37</v>
      </c>
      <c r="C357" s="32" t="s">
        <v>198</v>
      </c>
      <c r="D357" s="18" t="s">
        <v>34</v>
      </c>
      <c r="E357" s="18" t="s">
        <v>38</v>
      </c>
      <c r="F357" s="18">
        <v>10</v>
      </c>
      <c r="G357" s="18">
        <v>4700</v>
      </c>
      <c r="H357" s="18">
        <v>1694</v>
      </c>
      <c r="I357" s="18" t="s">
        <v>36</v>
      </c>
      <c r="J357" s="19">
        <v>1</v>
      </c>
      <c r="K357" s="18"/>
      <c r="L357">
        <f>F357*G357</f>
        <v>47000</v>
      </c>
    </row>
    <row r="358" spans="1:13" ht="78.75" x14ac:dyDescent="0.2">
      <c r="A358" s="19">
        <f>A357+1</f>
        <v>240</v>
      </c>
      <c r="B358" s="18" t="s">
        <v>39</v>
      </c>
      <c r="C358" s="32" t="s">
        <v>201</v>
      </c>
      <c r="D358" s="18" t="s">
        <v>40</v>
      </c>
      <c r="E358" s="18" t="s">
        <v>41</v>
      </c>
      <c r="F358" s="18">
        <v>8</v>
      </c>
      <c r="G358" s="18">
        <v>3572</v>
      </c>
      <c r="H358" s="18">
        <v>1038</v>
      </c>
      <c r="I358" s="18" t="s">
        <v>42</v>
      </c>
      <c r="J358" s="19">
        <v>1</v>
      </c>
      <c r="K358" s="18"/>
      <c r="L358">
        <f>F358*G358</f>
        <v>28576</v>
      </c>
    </row>
    <row r="359" spans="1:13" ht="15.75" x14ac:dyDescent="0.2">
      <c r="A359" s="19"/>
      <c r="B359" s="76" t="s">
        <v>43</v>
      </c>
      <c r="C359" s="28"/>
      <c r="D359" s="18"/>
      <c r="E359" s="18"/>
      <c r="F359" s="18">
        <f>SUM(F354:F358)</f>
        <v>24</v>
      </c>
      <c r="G359" s="19">
        <f>SUM(L354:L358)</f>
        <v>108089</v>
      </c>
      <c r="H359" s="18"/>
      <c r="I359" s="18"/>
      <c r="J359" s="19"/>
      <c r="K359" s="18"/>
    </row>
    <row r="360" spans="1:13" ht="17.25" customHeight="1" x14ac:dyDescent="0.2">
      <c r="A360" s="19"/>
      <c r="B360" s="161" t="s">
        <v>118</v>
      </c>
      <c r="C360" s="161"/>
      <c r="D360" s="161"/>
      <c r="E360" s="18"/>
      <c r="F360" s="19">
        <f>F18+F134+F142+F94+F101+F114+F55+F67+F36+F61+F48++F27+F87+F150+F157+F164+F169+F185+F192+F199+F205++F212+F218+F225+F232+F239+F246+F253+F259+F266+F273+F279+F288+F295+F302+F317+F331+F338+F345+F41+F352+F359+F178+F107+F80+F73+F121+F128+F324+F310</f>
        <v>825</v>
      </c>
      <c r="G360" s="19">
        <f>G18+G134+G142+G94+G101+G114+G55+G67+G36+G61+G48++G27+G87+G150+G157+G164+G169+G185+G192+G199+G205++G212+G218+G225+G232+G239+G246+G253+G259+G266+G273+G279+G288+G295+G302+G317+G331+G338+G345+G41+G352+G359+G178+G107+G80+G73+G121+G128+G324+G310</f>
        <v>3924112</v>
      </c>
      <c r="H360" s="19"/>
      <c r="I360" s="19"/>
      <c r="J360" s="19"/>
      <c r="K360" s="19"/>
      <c r="L360">
        <f>SUM(L15:L359)</f>
        <v>3924112</v>
      </c>
      <c r="M360" s="77">
        <f>L360/F360</f>
        <v>4756.4993939393935</v>
      </c>
    </row>
    <row r="361" spans="1:13" ht="21" customHeight="1" x14ac:dyDescent="0.25">
      <c r="L361">
        <v>3938212</v>
      </c>
    </row>
    <row r="362" spans="1:13" s="3" customFormat="1" ht="45.75" customHeight="1" x14ac:dyDescent="0.25">
      <c r="A362" s="144" t="s">
        <v>190</v>
      </c>
      <c r="B362" s="144"/>
      <c r="C362" s="144"/>
      <c r="D362" s="144"/>
      <c r="E362" s="25"/>
      <c r="F362" s="154" t="s">
        <v>189</v>
      </c>
      <c r="G362" s="154"/>
      <c r="H362" s="154"/>
      <c r="I362" s="154"/>
      <c r="J362" s="154"/>
      <c r="K362" s="154"/>
      <c r="L362" s="3">
        <f>942-117</f>
        <v>825</v>
      </c>
      <c r="M362" s="3">
        <f>F360-L362</f>
        <v>0</v>
      </c>
    </row>
    <row r="363" spans="1:13" s="3" customFormat="1" ht="15" customHeight="1" x14ac:dyDescent="0.25">
      <c r="A363" s="25"/>
      <c r="B363" s="36"/>
      <c r="C363" s="37"/>
      <c r="D363" s="25"/>
      <c r="E363" s="25"/>
      <c r="F363" s="25"/>
      <c r="G363" s="25"/>
      <c r="H363" s="25"/>
      <c r="I363" s="25"/>
      <c r="J363" s="25"/>
      <c r="K363" s="25"/>
    </row>
    <row r="364" spans="1:13" s="3" customFormat="1" ht="35.25" customHeight="1" x14ac:dyDescent="0.25">
      <c r="A364" s="147" t="s">
        <v>157</v>
      </c>
      <c r="B364" s="147"/>
      <c r="C364" s="147"/>
      <c r="D364" s="1"/>
      <c r="E364" s="25"/>
      <c r="F364" s="154" t="s">
        <v>177</v>
      </c>
      <c r="G364" s="154"/>
      <c r="H364" s="154"/>
      <c r="I364" s="154"/>
      <c r="J364" s="154"/>
      <c r="K364" s="154"/>
    </row>
    <row r="365" spans="1:13" s="3" customFormat="1" ht="21" customHeight="1" x14ac:dyDescent="0.25">
      <c r="A365" s="25"/>
      <c r="B365" s="40"/>
      <c r="C365" s="38"/>
      <c r="D365" s="25"/>
      <c r="E365" s="25"/>
      <c r="F365" s="25"/>
      <c r="G365" s="25"/>
      <c r="H365" s="25"/>
      <c r="I365" s="25"/>
      <c r="J365" s="25"/>
      <c r="K365" s="41"/>
    </row>
    <row r="366" spans="1:13" s="3" customFormat="1" ht="33.75" customHeight="1" x14ac:dyDescent="0.25">
      <c r="A366" s="148" t="s">
        <v>128</v>
      </c>
      <c r="B366" s="148"/>
      <c r="C366" s="148"/>
      <c r="D366" s="42"/>
      <c r="E366" s="25"/>
      <c r="F366" s="154" t="s">
        <v>151</v>
      </c>
      <c r="G366" s="154"/>
      <c r="H366" s="154"/>
      <c r="I366" s="154"/>
      <c r="J366" s="154"/>
      <c r="K366" s="154"/>
    </row>
    <row r="367" spans="1:13" ht="15.75" x14ac:dyDescent="0.25">
      <c r="A367" s="29"/>
      <c r="E367" s="25"/>
    </row>
    <row r="368" spans="1:13" ht="15.75" x14ac:dyDescent="0.25">
      <c r="A368" s="29"/>
      <c r="E368" s="25"/>
    </row>
    <row r="369" spans="5:5" ht="15.75" x14ac:dyDescent="0.25">
      <c r="E369" s="25"/>
    </row>
    <row r="370" spans="5:5" ht="15.75" x14ac:dyDescent="0.25">
      <c r="E370" s="25"/>
    </row>
  </sheetData>
  <autoFilter ref="A13:M362"/>
  <mergeCells count="69">
    <mergeCell ref="A366:C366"/>
    <mergeCell ref="F366:K366"/>
    <mergeCell ref="A68:K68"/>
    <mergeCell ref="A325:K325"/>
    <mergeCell ref="A339:K339"/>
    <mergeCell ref="A346:K346"/>
    <mergeCell ref="A353:K353"/>
    <mergeCell ref="A296:K296"/>
    <mergeCell ref="A311:K311"/>
    <mergeCell ref="A364:C364"/>
    <mergeCell ref="F364:K364"/>
    <mergeCell ref="A170:K170"/>
    <mergeCell ref="A179:K179"/>
    <mergeCell ref="A362:D362"/>
    <mergeCell ref="F362:K362"/>
    <mergeCell ref="A219:K219"/>
    <mergeCell ref="A135:K135"/>
    <mergeCell ref="B360:D360"/>
    <mergeCell ref="A260:K260"/>
    <mergeCell ref="A267:K267"/>
    <mergeCell ref="A280:K280"/>
    <mergeCell ref="A289:K289"/>
    <mergeCell ref="A233:K233"/>
    <mergeCell ref="A247:K247"/>
    <mergeCell ref="A274:K274"/>
    <mergeCell ref="A332:K332"/>
    <mergeCell ref="A151:K151"/>
    <mergeCell ref="G3:K3"/>
    <mergeCell ref="B1:D1"/>
    <mergeCell ref="F1:K1"/>
    <mergeCell ref="B2:D2"/>
    <mergeCell ref="F2:K2"/>
    <mergeCell ref="B3:D3"/>
    <mergeCell ref="B4:D4"/>
    <mergeCell ref="F4:K4"/>
    <mergeCell ref="B6:K6"/>
    <mergeCell ref="B7:K7"/>
    <mergeCell ref="B8:K8"/>
    <mergeCell ref="A10:B10"/>
    <mergeCell ref="A62:K62"/>
    <mergeCell ref="A14:K14"/>
    <mergeCell ref="A56:K56"/>
    <mergeCell ref="A19:K19"/>
    <mergeCell ref="A95:K95"/>
    <mergeCell ref="A108:K108"/>
    <mergeCell ref="A49:K49"/>
    <mergeCell ref="A28:K28"/>
    <mergeCell ref="A81:K81"/>
    <mergeCell ref="A88:K88"/>
    <mergeCell ref="A102:K102"/>
    <mergeCell ref="A42:K42"/>
    <mergeCell ref="A74:K74"/>
    <mergeCell ref="A37:K37"/>
    <mergeCell ref="A122:K122"/>
    <mergeCell ref="A303:K303"/>
    <mergeCell ref="A318:K318"/>
    <mergeCell ref="A193:K193"/>
    <mergeCell ref="A115:K115"/>
    <mergeCell ref="A186:K186"/>
    <mergeCell ref="A200:K200"/>
    <mergeCell ref="A206:K206"/>
    <mergeCell ref="A213:K213"/>
    <mergeCell ref="A158:K158"/>
    <mergeCell ref="A165:K165"/>
    <mergeCell ref="A129:K129"/>
    <mergeCell ref="A240:K240"/>
    <mergeCell ref="A254:K254"/>
    <mergeCell ref="A226:K226"/>
    <mergeCell ref="A143:K143"/>
  </mergeCells>
  <phoneticPr fontId="18" type="noConversion"/>
  <pageMargins left="0.78740157480314965" right="0.59055118110236227" top="0.78740157480314965" bottom="0.78740157480314965" header="0.31496062992125984" footer="0.31496062992125984"/>
  <pageSetup paperSize="9" scale="91" orientation="landscape" r:id="rId1"/>
  <headerFooter differentFirst="1">
    <oddHeader>&amp;C&amp;P</oddHeader>
  </headerFooter>
  <rowBreaks count="2" manualBreakCount="2">
    <brk id="107" max="16383" man="1"/>
    <brk id="2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workbookViewId="0">
      <selection activeCell="A247" sqref="A1:XFD1048576"/>
    </sheetView>
  </sheetViews>
  <sheetFormatPr defaultColWidth="9.140625" defaultRowHeight="15" x14ac:dyDescent="0.25"/>
  <cols>
    <col min="1" max="1" width="7.42578125" style="101" customWidth="1"/>
    <col min="2" max="2" width="30" style="99" customWidth="1"/>
    <col min="3" max="3" width="20.28515625" style="100" customWidth="1"/>
    <col min="4" max="4" width="18.7109375" style="101" customWidth="1"/>
    <col min="5" max="5" width="12.42578125" style="101" customWidth="1"/>
    <col min="6" max="6" width="8.140625" style="101" customWidth="1"/>
    <col min="7" max="7" width="10.85546875" style="101" customWidth="1"/>
    <col min="8" max="8" width="8.5703125" style="101" customWidth="1"/>
    <col min="9" max="9" width="10" style="101" customWidth="1"/>
    <col min="10" max="10" width="12.140625" style="101" customWidth="1"/>
    <col min="11" max="11" width="6.7109375" style="101" customWidth="1"/>
    <col min="12" max="15" width="9.140625" style="88"/>
    <col min="16" max="16" width="28.7109375" style="88" customWidth="1"/>
    <col min="17" max="16384" width="9.140625" style="88"/>
  </cols>
  <sheetData>
    <row r="1" spans="1:17" s="95" customFormat="1" ht="36" customHeight="1" x14ac:dyDescent="0.2">
      <c r="A1" s="162" t="s">
        <v>0</v>
      </c>
      <c r="B1" s="162"/>
      <c r="C1" s="162"/>
      <c r="D1" s="94"/>
      <c r="E1" s="94"/>
      <c r="F1" s="162" t="s">
        <v>1</v>
      </c>
      <c r="G1" s="162"/>
      <c r="H1" s="162"/>
      <c r="I1" s="162"/>
      <c r="J1" s="162"/>
      <c r="K1" s="162"/>
    </row>
    <row r="2" spans="1:17" s="96" customFormat="1" ht="57.75" customHeight="1" x14ac:dyDescent="0.2">
      <c r="A2" s="162" t="s">
        <v>217</v>
      </c>
      <c r="B2" s="162"/>
      <c r="C2" s="162"/>
      <c r="D2" s="94"/>
      <c r="E2" s="94"/>
      <c r="F2" s="162" t="s">
        <v>215</v>
      </c>
      <c r="G2" s="162"/>
      <c r="H2" s="162"/>
      <c r="I2" s="162"/>
      <c r="J2" s="162"/>
      <c r="K2" s="162"/>
    </row>
    <row r="3" spans="1:17" s="96" customFormat="1" ht="40.5" customHeight="1" x14ac:dyDescent="0.3">
      <c r="A3" s="163" t="s">
        <v>216</v>
      </c>
      <c r="B3" s="163"/>
      <c r="C3" s="163"/>
      <c r="D3" s="97"/>
      <c r="E3" s="97"/>
      <c r="F3" s="164" t="s">
        <v>228</v>
      </c>
      <c r="G3" s="164"/>
      <c r="H3" s="164"/>
      <c r="I3" s="164"/>
      <c r="J3" s="164"/>
      <c r="K3" s="164"/>
    </row>
    <row r="4" spans="1:17" s="96" customFormat="1" ht="35.25" customHeight="1" x14ac:dyDescent="0.3">
      <c r="A4" s="163" t="s">
        <v>227</v>
      </c>
      <c r="B4" s="163"/>
      <c r="C4" s="163"/>
      <c r="D4" s="97"/>
      <c r="E4" s="97"/>
      <c r="F4" s="164"/>
      <c r="G4" s="164"/>
      <c r="H4" s="164"/>
      <c r="I4" s="164"/>
      <c r="J4" s="164"/>
      <c r="K4" s="164"/>
    </row>
    <row r="5" spans="1:17" ht="29.25" customHeight="1" x14ac:dyDescent="0.25">
      <c r="A5" s="98"/>
    </row>
    <row r="6" spans="1:17" ht="21" customHeight="1" x14ac:dyDescent="0.3">
      <c r="A6" s="166" t="s">
        <v>3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7" ht="34.5" customHeight="1" x14ac:dyDescent="0.3">
      <c r="A7" s="167" t="s">
        <v>218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7" ht="19.5" customHeight="1" x14ac:dyDescent="0.25">
      <c r="A8" s="102"/>
      <c r="B8" s="168"/>
      <c r="C8" s="168"/>
      <c r="D8" s="168"/>
      <c r="E8" s="168"/>
      <c r="F8" s="168"/>
      <c r="G8" s="168"/>
      <c r="H8" s="168"/>
      <c r="I8" s="168"/>
      <c r="J8" s="168"/>
      <c r="K8" s="168"/>
    </row>
    <row r="9" spans="1:17" ht="19.5" customHeight="1" x14ac:dyDescent="0.3">
      <c r="A9" s="103"/>
      <c r="B9" s="120"/>
      <c r="C9" s="169" t="s">
        <v>4</v>
      </c>
      <c r="D9" s="169"/>
      <c r="E9" s="169"/>
      <c r="F9" s="169"/>
      <c r="G9" s="169"/>
      <c r="H9" s="169"/>
      <c r="I9" s="169"/>
      <c r="J9" s="169"/>
      <c r="K9" s="169"/>
    </row>
    <row r="10" spans="1:17" ht="19.5" customHeight="1" x14ac:dyDescent="0.3">
      <c r="A10" s="170" t="s">
        <v>244</v>
      </c>
      <c r="B10" s="170"/>
      <c r="C10" s="169" t="s">
        <v>229</v>
      </c>
      <c r="D10" s="169"/>
      <c r="E10" s="169"/>
      <c r="F10" s="169"/>
      <c r="G10" s="169"/>
      <c r="H10" s="169"/>
      <c r="I10" s="169"/>
      <c r="J10" s="169"/>
      <c r="K10" s="169"/>
    </row>
    <row r="11" spans="1:17" ht="6.75" customHeight="1" x14ac:dyDescent="0.3">
      <c r="A11" s="120"/>
      <c r="B11" s="120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7" ht="2.25" customHeight="1" x14ac:dyDescent="0.2">
      <c r="A12" s="104"/>
      <c r="B12" s="104"/>
      <c r="C12" s="105"/>
      <c r="D12" s="106"/>
      <c r="E12" s="106"/>
      <c r="F12" s="106"/>
      <c r="G12" s="106"/>
      <c r="H12" s="106"/>
      <c r="I12" s="106"/>
      <c r="J12" s="106"/>
      <c r="K12" s="106"/>
    </row>
    <row r="13" spans="1:17" ht="137.25" customHeight="1" x14ac:dyDescent="0.2">
      <c r="A13" s="118" t="s">
        <v>6</v>
      </c>
      <c r="B13" s="118" t="s">
        <v>7</v>
      </c>
      <c r="C13" s="118" t="s">
        <v>8</v>
      </c>
      <c r="D13" s="118" t="s">
        <v>9</v>
      </c>
      <c r="E13" s="118" t="s">
        <v>10</v>
      </c>
      <c r="F13" s="107" t="s">
        <v>11</v>
      </c>
      <c r="G13" s="107" t="s">
        <v>12</v>
      </c>
      <c r="H13" s="107" t="s">
        <v>13</v>
      </c>
      <c r="I13" s="107" t="s">
        <v>14</v>
      </c>
      <c r="J13" s="107" t="s">
        <v>15</v>
      </c>
      <c r="K13" s="107" t="s">
        <v>16</v>
      </c>
    </row>
    <row r="14" spans="1:17" ht="15.75" x14ac:dyDescent="0.25">
      <c r="A14" s="89">
        <v>1</v>
      </c>
      <c r="B14" s="108">
        <v>2</v>
      </c>
      <c r="C14" s="92">
        <v>3</v>
      </c>
      <c r="D14" s="118">
        <v>4</v>
      </c>
      <c r="E14" s="118">
        <v>5</v>
      </c>
      <c r="F14" s="118">
        <v>6</v>
      </c>
      <c r="G14" s="118">
        <v>7</v>
      </c>
      <c r="H14" s="118">
        <v>8</v>
      </c>
      <c r="I14" s="118">
        <v>9</v>
      </c>
      <c r="J14" s="118">
        <v>10</v>
      </c>
      <c r="K14" s="118">
        <v>11</v>
      </c>
      <c r="P14" s="88" t="s">
        <v>241</v>
      </c>
      <c r="Q14" s="88">
        <f>SUMIF(B13:B246,"рук*",F13:F246)</f>
        <v>1</v>
      </c>
    </row>
    <row r="15" spans="1:17" ht="19.5" customHeight="1" x14ac:dyDescent="0.2">
      <c r="A15" s="165" t="s">
        <v>17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P15" s="88" t="s">
        <v>242</v>
      </c>
      <c r="Q15" s="88">
        <f>SUMIF(B14:B247,"заместитель р*",F14:F247)</f>
        <v>4</v>
      </c>
    </row>
    <row r="16" spans="1:17" ht="47.25" x14ac:dyDescent="0.2">
      <c r="A16" s="89">
        <v>1</v>
      </c>
      <c r="B16" s="118" t="s">
        <v>18</v>
      </c>
      <c r="C16" s="92" t="s">
        <v>195</v>
      </c>
      <c r="D16" s="118" t="s">
        <v>19</v>
      </c>
      <c r="E16" s="118" t="s">
        <v>20</v>
      </c>
      <c r="F16" s="118">
        <v>1</v>
      </c>
      <c r="G16" s="118">
        <v>27284</v>
      </c>
      <c r="H16" s="89">
        <v>15831</v>
      </c>
      <c r="I16" s="118">
        <v>50</v>
      </c>
      <c r="J16" s="89">
        <v>0.7</v>
      </c>
      <c r="K16" s="89"/>
      <c r="P16" s="88" t="s">
        <v>243</v>
      </c>
      <c r="Q16" s="88">
        <f>SUMIF(B15:B248,"пом*",F15:F248)</f>
        <v>1</v>
      </c>
    </row>
    <row r="17" spans="1:17" ht="81" customHeight="1" x14ac:dyDescent="0.2">
      <c r="A17" s="89">
        <f>A16+1</f>
        <v>2</v>
      </c>
      <c r="B17" s="118" t="s">
        <v>182</v>
      </c>
      <c r="C17" s="90" t="s">
        <v>196</v>
      </c>
      <c r="D17" s="118" t="s">
        <v>22</v>
      </c>
      <c r="E17" s="118" t="s">
        <v>23</v>
      </c>
      <c r="F17" s="118">
        <v>4</v>
      </c>
      <c r="G17" s="118">
        <v>24628</v>
      </c>
      <c r="H17" s="89">
        <v>14511</v>
      </c>
      <c r="I17" s="118">
        <v>40</v>
      </c>
      <c r="J17" s="89">
        <v>0.5</v>
      </c>
      <c r="K17" s="89"/>
      <c r="P17" s="88" t="s">
        <v>235</v>
      </c>
      <c r="Q17" s="88">
        <f>SUMIF(B16:B249,"нач*",F16:F249)</f>
        <v>33</v>
      </c>
    </row>
    <row r="18" spans="1:17" ht="77.25" customHeight="1" x14ac:dyDescent="0.2">
      <c r="A18" s="89">
        <f>A17+1</f>
        <v>3</v>
      </c>
      <c r="B18" s="118" t="s">
        <v>26</v>
      </c>
      <c r="C18" s="90" t="s">
        <v>197</v>
      </c>
      <c r="D18" s="118" t="s">
        <v>27</v>
      </c>
      <c r="E18" s="118" t="s">
        <v>28</v>
      </c>
      <c r="F18" s="118">
        <v>1</v>
      </c>
      <c r="G18" s="118">
        <v>19308</v>
      </c>
      <c r="H18" s="89">
        <v>13193</v>
      </c>
      <c r="I18" s="118" t="s">
        <v>211</v>
      </c>
      <c r="J18" s="89">
        <v>0.3</v>
      </c>
      <c r="K18" s="89"/>
      <c r="P18" s="88" t="s">
        <v>236</v>
      </c>
      <c r="Q18" s="88">
        <f>SUMIF(B17:B250,"заместитель н*",F17:F250)</f>
        <v>64</v>
      </c>
    </row>
    <row r="19" spans="1:17" ht="15.75" x14ac:dyDescent="0.2">
      <c r="A19" s="89"/>
      <c r="B19" s="91" t="s">
        <v>29</v>
      </c>
      <c r="C19" s="92"/>
      <c r="D19" s="118"/>
      <c r="E19" s="118"/>
      <c r="F19" s="118">
        <f>SUM(F16:F18)</f>
        <v>6</v>
      </c>
      <c r="G19" s="89">
        <f>F16*G16+F17*G17+F18*G18</f>
        <v>145104</v>
      </c>
      <c r="H19" s="118"/>
      <c r="I19" s="118"/>
      <c r="J19" s="89"/>
      <c r="K19" s="118"/>
      <c r="P19" s="88" t="s">
        <v>237</v>
      </c>
      <c r="Q19" s="88">
        <f>SUMIF(B18:B251,"гла*",F18:F251)</f>
        <v>192</v>
      </c>
    </row>
    <row r="20" spans="1:17" ht="15.75" x14ac:dyDescent="0.2">
      <c r="A20" s="165" t="s">
        <v>63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P20" s="88" t="s">
        <v>238</v>
      </c>
      <c r="Q20" s="88">
        <f>SUMIF(B19:B252,"вед*",F19:F252)</f>
        <v>251</v>
      </c>
    </row>
    <row r="21" spans="1:17" ht="78.75" x14ac:dyDescent="0.2">
      <c r="A21" s="89">
        <f>A18+1</f>
        <v>4</v>
      </c>
      <c r="B21" s="118" t="s">
        <v>30</v>
      </c>
      <c r="C21" s="90" t="s">
        <v>197</v>
      </c>
      <c r="D21" s="118" t="s">
        <v>22</v>
      </c>
      <c r="E21" s="118" t="s">
        <v>180</v>
      </c>
      <c r="F21" s="118">
        <v>1</v>
      </c>
      <c r="G21" s="118">
        <v>21302</v>
      </c>
      <c r="H21" s="89">
        <v>13193</v>
      </c>
      <c r="I21" s="118" t="s">
        <v>211</v>
      </c>
      <c r="J21" s="89">
        <v>0.3</v>
      </c>
      <c r="K21" s="118"/>
      <c r="P21" s="88" t="s">
        <v>239</v>
      </c>
      <c r="Q21" s="88">
        <f>SUMIF(B20:B253,"старший специалист 1*",F20:F253)</f>
        <v>8</v>
      </c>
    </row>
    <row r="22" spans="1:17" ht="78.75" x14ac:dyDescent="0.2">
      <c r="A22" s="89">
        <f>A21+1</f>
        <v>5</v>
      </c>
      <c r="B22" s="118" t="s">
        <v>31</v>
      </c>
      <c r="C22" s="90" t="s">
        <v>197</v>
      </c>
      <c r="D22" s="118" t="s">
        <v>22</v>
      </c>
      <c r="E22" s="118" t="s">
        <v>32</v>
      </c>
      <c r="F22" s="118">
        <v>1</v>
      </c>
      <c r="G22" s="118">
        <v>19967</v>
      </c>
      <c r="H22" s="89">
        <v>13193</v>
      </c>
      <c r="I22" s="118" t="s">
        <v>211</v>
      </c>
      <c r="J22" s="89">
        <v>0.3</v>
      </c>
      <c r="K22" s="118"/>
      <c r="P22" s="88" t="s">
        <v>240</v>
      </c>
      <c r="Q22" s="88">
        <f>SUMIF(B21:B254,"старший специалист 2*",F21:F254)</f>
        <v>4</v>
      </c>
    </row>
    <row r="23" spans="1:17" ht="78.75" x14ac:dyDescent="0.2">
      <c r="A23" s="89">
        <f t="shared" ref="A23:A27" si="0">A22+1</f>
        <v>6</v>
      </c>
      <c r="B23" s="118" t="s">
        <v>33</v>
      </c>
      <c r="C23" s="90" t="s">
        <v>198</v>
      </c>
      <c r="D23" s="118" t="s">
        <v>34</v>
      </c>
      <c r="E23" s="118" t="s">
        <v>35</v>
      </c>
      <c r="F23" s="118">
        <v>1</v>
      </c>
      <c r="G23" s="118">
        <v>17976</v>
      </c>
      <c r="H23" s="118">
        <v>12534</v>
      </c>
      <c r="I23" s="118" t="s">
        <v>212</v>
      </c>
      <c r="J23" s="89">
        <v>0.3</v>
      </c>
      <c r="K23" s="118"/>
      <c r="L23" s="86">
        <v>1</v>
      </c>
    </row>
    <row r="24" spans="1:17" ht="78.75" x14ac:dyDescent="0.2">
      <c r="A24" s="89">
        <f t="shared" si="0"/>
        <v>7</v>
      </c>
      <c r="B24" s="118" t="s">
        <v>37</v>
      </c>
      <c r="C24" s="90" t="s">
        <v>198</v>
      </c>
      <c r="D24" s="118" t="s">
        <v>34</v>
      </c>
      <c r="E24" s="118" t="s">
        <v>38</v>
      </c>
      <c r="F24" s="118">
        <v>4</v>
      </c>
      <c r="G24" s="118">
        <v>16648</v>
      </c>
      <c r="H24" s="118">
        <v>12534</v>
      </c>
      <c r="I24" s="118" t="s">
        <v>212</v>
      </c>
      <c r="J24" s="89">
        <v>0.3</v>
      </c>
      <c r="K24" s="118"/>
    </row>
    <row r="25" spans="1:17" ht="78.75" x14ac:dyDescent="0.2">
      <c r="A25" s="89">
        <f t="shared" si="0"/>
        <v>8</v>
      </c>
      <c r="B25" s="118" t="s">
        <v>55</v>
      </c>
      <c r="C25" s="90" t="s">
        <v>199</v>
      </c>
      <c r="D25" s="118" t="s">
        <v>56</v>
      </c>
      <c r="E25" s="118" t="s">
        <v>57</v>
      </c>
      <c r="F25" s="118">
        <v>1</v>
      </c>
      <c r="G25" s="118">
        <v>15310</v>
      </c>
      <c r="H25" s="118">
        <v>11216</v>
      </c>
      <c r="I25" s="118" t="s">
        <v>212</v>
      </c>
      <c r="J25" s="89">
        <v>0.3</v>
      </c>
      <c r="K25" s="109"/>
      <c r="L25" s="86">
        <v>1</v>
      </c>
      <c r="Q25" s="88">
        <f>SUMIF(B24:B257,"спец*",F24:F257)</f>
        <v>72</v>
      </c>
    </row>
    <row r="26" spans="1:17" ht="78.75" x14ac:dyDescent="0.2">
      <c r="A26" s="89">
        <f t="shared" si="0"/>
        <v>9</v>
      </c>
      <c r="B26" s="118" t="s">
        <v>58</v>
      </c>
      <c r="C26" s="90" t="s">
        <v>200</v>
      </c>
      <c r="D26" s="118" t="s">
        <v>56</v>
      </c>
      <c r="E26" s="118" t="s">
        <v>59</v>
      </c>
      <c r="F26" s="118">
        <v>1</v>
      </c>
      <c r="G26" s="118">
        <v>14647</v>
      </c>
      <c r="H26" s="118">
        <v>10555</v>
      </c>
      <c r="I26" s="118" t="s">
        <v>212</v>
      </c>
      <c r="J26" s="89">
        <v>0.3</v>
      </c>
      <c r="K26" s="109"/>
      <c r="Q26" s="88">
        <f>SUM(Q14:Q25)</f>
        <v>630</v>
      </c>
    </row>
    <row r="27" spans="1:17" ht="78.75" x14ac:dyDescent="0.2">
      <c r="A27" s="89">
        <f t="shared" si="0"/>
        <v>10</v>
      </c>
      <c r="B27" s="118" t="s">
        <v>39</v>
      </c>
      <c r="C27" s="90" t="s">
        <v>201</v>
      </c>
      <c r="D27" s="118" t="s">
        <v>40</v>
      </c>
      <c r="E27" s="118" t="s">
        <v>41</v>
      </c>
      <c r="F27" s="118">
        <v>5</v>
      </c>
      <c r="G27" s="118">
        <v>12653</v>
      </c>
      <c r="H27" s="118">
        <v>8576</v>
      </c>
      <c r="I27" s="118" t="s">
        <v>213</v>
      </c>
      <c r="J27" s="89">
        <v>0.3</v>
      </c>
      <c r="K27" s="118"/>
    </row>
    <row r="28" spans="1:17" ht="15.75" x14ac:dyDescent="0.25">
      <c r="A28" s="89"/>
      <c r="B28" s="91" t="s">
        <v>43</v>
      </c>
      <c r="C28" s="92"/>
      <c r="D28" s="118"/>
      <c r="E28" s="118"/>
      <c r="F28" s="118">
        <f>SUM(F21:F27)</f>
        <v>14</v>
      </c>
      <c r="G28" s="89">
        <f>F21*G21+F22*G22+F23*G23+F24*G24+F25*G25+F26*G26+F27*G27</f>
        <v>219059</v>
      </c>
      <c r="H28" s="118"/>
      <c r="I28" s="118"/>
      <c r="J28" s="93"/>
      <c r="K28" s="118"/>
    </row>
    <row r="29" spans="1:17" ht="18.75" customHeight="1" x14ac:dyDescent="0.2">
      <c r="A29" s="165" t="s">
        <v>153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</row>
    <row r="30" spans="1:17" ht="78.75" x14ac:dyDescent="0.2">
      <c r="A30" s="89">
        <f>A27+1</f>
        <v>11</v>
      </c>
      <c r="B30" s="118" t="s">
        <v>30</v>
      </c>
      <c r="C30" s="90" t="s">
        <v>197</v>
      </c>
      <c r="D30" s="118" t="s">
        <v>22</v>
      </c>
      <c r="E30" s="118" t="s">
        <v>180</v>
      </c>
      <c r="F30" s="118">
        <v>1</v>
      </c>
      <c r="G30" s="118">
        <v>21302</v>
      </c>
      <c r="H30" s="89">
        <v>13193</v>
      </c>
      <c r="I30" s="118" t="s">
        <v>211</v>
      </c>
      <c r="J30" s="89">
        <v>0.3</v>
      </c>
      <c r="K30" s="118"/>
    </row>
    <row r="31" spans="1:17" ht="78.75" x14ac:dyDescent="0.2">
      <c r="A31" s="89">
        <f>A30+1</f>
        <v>12</v>
      </c>
      <c r="B31" s="118" t="s">
        <v>31</v>
      </c>
      <c r="C31" s="90" t="s">
        <v>197</v>
      </c>
      <c r="D31" s="118" t="s">
        <v>22</v>
      </c>
      <c r="E31" s="118" t="s">
        <v>32</v>
      </c>
      <c r="F31" s="118">
        <v>2</v>
      </c>
      <c r="G31" s="118">
        <v>19967</v>
      </c>
      <c r="H31" s="89">
        <v>13193</v>
      </c>
      <c r="I31" s="118" t="s">
        <v>211</v>
      </c>
      <c r="J31" s="89">
        <v>0.3</v>
      </c>
      <c r="K31" s="118"/>
    </row>
    <row r="32" spans="1:17" ht="78.75" x14ac:dyDescent="0.2">
      <c r="A32" s="89">
        <f t="shared" ref="A32:A36" si="1">A31+1</f>
        <v>13</v>
      </c>
      <c r="B32" s="118" t="s">
        <v>33</v>
      </c>
      <c r="C32" s="90" t="s">
        <v>198</v>
      </c>
      <c r="D32" s="118" t="s">
        <v>34</v>
      </c>
      <c r="E32" s="118" t="s">
        <v>35</v>
      </c>
      <c r="F32" s="118">
        <v>4</v>
      </c>
      <c r="G32" s="118">
        <v>17976</v>
      </c>
      <c r="H32" s="118">
        <v>12534</v>
      </c>
      <c r="I32" s="118" t="s">
        <v>212</v>
      </c>
      <c r="J32" s="89">
        <v>0.3</v>
      </c>
      <c r="K32" s="118"/>
    </row>
    <row r="33" spans="1:12" ht="78.75" x14ac:dyDescent="0.2">
      <c r="A33" s="89">
        <f t="shared" si="1"/>
        <v>14</v>
      </c>
      <c r="B33" s="118" t="s">
        <v>37</v>
      </c>
      <c r="C33" s="90" t="s">
        <v>198</v>
      </c>
      <c r="D33" s="118" t="s">
        <v>34</v>
      </c>
      <c r="E33" s="118" t="s">
        <v>38</v>
      </c>
      <c r="F33" s="118">
        <v>1</v>
      </c>
      <c r="G33" s="118">
        <v>16648</v>
      </c>
      <c r="H33" s="118">
        <v>12534</v>
      </c>
      <c r="I33" s="118" t="s">
        <v>212</v>
      </c>
      <c r="J33" s="89">
        <v>0.3</v>
      </c>
      <c r="K33" s="118"/>
      <c r="L33" s="86">
        <v>1</v>
      </c>
    </row>
    <row r="34" spans="1:12" ht="78.75" x14ac:dyDescent="0.2">
      <c r="A34" s="89">
        <f t="shared" si="1"/>
        <v>15</v>
      </c>
      <c r="B34" s="118" t="s">
        <v>55</v>
      </c>
      <c r="C34" s="90" t="s">
        <v>199</v>
      </c>
      <c r="D34" s="118" t="s">
        <v>56</v>
      </c>
      <c r="E34" s="118" t="s">
        <v>57</v>
      </c>
      <c r="F34" s="118">
        <v>1</v>
      </c>
      <c r="G34" s="118">
        <v>15310</v>
      </c>
      <c r="H34" s="118">
        <v>11216</v>
      </c>
      <c r="I34" s="118" t="s">
        <v>212</v>
      </c>
      <c r="J34" s="89">
        <v>0.3</v>
      </c>
      <c r="K34" s="118"/>
    </row>
    <row r="35" spans="1:12" ht="78.75" x14ac:dyDescent="0.2">
      <c r="A35" s="89">
        <f t="shared" si="1"/>
        <v>16</v>
      </c>
      <c r="B35" s="118" t="s">
        <v>58</v>
      </c>
      <c r="C35" s="90" t="s">
        <v>200</v>
      </c>
      <c r="D35" s="118" t="s">
        <v>56</v>
      </c>
      <c r="E35" s="118" t="s">
        <v>59</v>
      </c>
      <c r="F35" s="118">
        <v>1</v>
      </c>
      <c r="G35" s="118">
        <v>14647</v>
      </c>
      <c r="H35" s="118">
        <v>10555</v>
      </c>
      <c r="I35" s="118" t="s">
        <v>212</v>
      </c>
      <c r="J35" s="89">
        <v>0.3</v>
      </c>
      <c r="K35" s="118"/>
    </row>
    <row r="36" spans="1:12" ht="78.75" x14ac:dyDescent="0.2">
      <c r="A36" s="89">
        <f t="shared" si="1"/>
        <v>17</v>
      </c>
      <c r="B36" s="118" t="s">
        <v>39</v>
      </c>
      <c r="C36" s="90" t="s">
        <v>201</v>
      </c>
      <c r="D36" s="118" t="s">
        <v>40</v>
      </c>
      <c r="E36" s="118" t="s">
        <v>41</v>
      </c>
      <c r="F36" s="118">
        <v>2</v>
      </c>
      <c r="G36" s="118">
        <v>12653</v>
      </c>
      <c r="H36" s="118">
        <v>8576</v>
      </c>
      <c r="I36" s="118" t="s">
        <v>213</v>
      </c>
      <c r="J36" s="89">
        <v>0.3</v>
      </c>
      <c r="K36" s="118"/>
    </row>
    <row r="37" spans="1:12" ht="15.75" x14ac:dyDescent="0.25">
      <c r="A37" s="89"/>
      <c r="B37" s="91" t="s">
        <v>43</v>
      </c>
      <c r="C37" s="92"/>
      <c r="D37" s="118"/>
      <c r="E37" s="118"/>
      <c r="F37" s="118">
        <f>SUM(F30:F36)</f>
        <v>12</v>
      </c>
      <c r="G37" s="89">
        <f>F30*G30+F31*G31+F32*G32+F33*G33+F34*G34+F35*G35+F36*G36</f>
        <v>205051</v>
      </c>
      <c r="H37" s="118"/>
      <c r="I37" s="118"/>
      <c r="J37" s="93"/>
      <c r="K37" s="118"/>
    </row>
    <row r="38" spans="1:12" s="110" customFormat="1" ht="15.75" x14ac:dyDescent="0.2">
      <c r="A38" s="165" t="s">
        <v>49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</row>
    <row r="39" spans="1:12" ht="78.75" x14ac:dyDescent="0.2">
      <c r="A39" s="89">
        <f>A36+1</f>
        <v>18</v>
      </c>
      <c r="B39" s="118" t="s">
        <v>30</v>
      </c>
      <c r="C39" s="90" t="s">
        <v>197</v>
      </c>
      <c r="D39" s="118" t="s">
        <v>22</v>
      </c>
      <c r="E39" s="118" t="s">
        <v>180</v>
      </c>
      <c r="F39" s="118">
        <v>1</v>
      </c>
      <c r="G39" s="118">
        <v>21302</v>
      </c>
      <c r="H39" s="89">
        <v>13193</v>
      </c>
      <c r="I39" s="118" t="s">
        <v>211</v>
      </c>
      <c r="J39" s="89">
        <v>0.3</v>
      </c>
      <c r="K39" s="118"/>
    </row>
    <row r="40" spans="1:12" ht="78.75" x14ac:dyDescent="0.2">
      <c r="A40" s="89">
        <f>A39+1</f>
        <v>19</v>
      </c>
      <c r="B40" s="118" t="s">
        <v>31</v>
      </c>
      <c r="C40" s="90" t="s">
        <v>197</v>
      </c>
      <c r="D40" s="118" t="s">
        <v>22</v>
      </c>
      <c r="E40" s="118" t="s">
        <v>32</v>
      </c>
      <c r="F40" s="118">
        <v>2</v>
      </c>
      <c r="G40" s="118">
        <v>19967</v>
      </c>
      <c r="H40" s="89">
        <v>13193</v>
      </c>
      <c r="I40" s="118" t="s">
        <v>211</v>
      </c>
      <c r="J40" s="89">
        <v>0.3</v>
      </c>
      <c r="K40" s="118"/>
    </row>
    <row r="41" spans="1:12" ht="78.75" x14ac:dyDescent="0.2">
      <c r="A41" s="89">
        <f t="shared" ref="A41:A43" si="2">A40+1</f>
        <v>20</v>
      </c>
      <c r="B41" s="118" t="s">
        <v>33</v>
      </c>
      <c r="C41" s="90" t="s">
        <v>198</v>
      </c>
      <c r="D41" s="118" t="s">
        <v>34</v>
      </c>
      <c r="E41" s="118" t="s">
        <v>35</v>
      </c>
      <c r="F41" s="118">
        <v>6</v>
      </c>
      <c r="G41" s="118">
        <v>17976</v>
      </c>
      <c r="H41" s="118">
        <v>12534</v>
      </c>
      <c r="I41" s="118" t="s">
        <v>212</v>
      </c>
      <c r="J41" s="89">
        <v>0.3</v>
      </c>
      <c r="K41" s="118"/>
    </row>
    <row r="42" spans="1:12" ht="78.75" x14ac:dyDescent="0.2">
      <c r="A42" s="89">
        <f t="shared" si="2"/>
        <v>21</v>
      </c>
      <c r="B42" s="118" t="s">
        <v>37</v>
      </c>
      <c r="C42" s="90" t="s">
        <v>198</v>
      </c>
      <c r="D42" s="118" t="s">
        <v>34</v>
      </c>
      <c r="E42" s="118" t="s">
        <v>38</v>
      </c>
      <c r="F42" s="118">
        <v>3</v>
      </c>
      <c r="G42" s="118">
        <v>16648</v>
      </c>
      <c r="H42" s="118">
        <v>12534</v>
      </c>
      <c r="I42" s="118" t="s">
        <v>212</v>
      </c>
      <c r="J42" s="89">
        <v>0.3</v>
      </c>
      <c r="K42" s="118"/>
      <c r="L42" s="86">
        <v>3</v>
      </c>
    </row>
    <row r="43" spans="1:12" ht="78.75" x14ac:dyDescent="0.2">
      <c r="A43" s="89">
        <f t="shared" si="2"/>
        <v>22</v>
      </c>
      <c r="B43" s="118" t="s">
        <v>55</v>
      </c>
      <c r="C43" s="90" t="s">
        <v>199</v>
      </c>
      <c r="D43" s="118" t="s">
        <v>56</v>
      </c>
      <c r="E43" s="118" t="s">
        <v>57</v>
      </c>
      <c r="F43" s="118">
        <v>1</v>
      </c>
      <c r="G43" s="118">
        <v>15310</v>
      </c>
      <c r="H43" s="118">
        <v>11216</v>
      </c>
      <c r="I43" s="118" t="s">
        <v>212</v>
      </c>
      <c r="J43" s="89">
        <v>0.3</v>
      </c>
      <c r="K43" s="118"/>
    </row>
    <row r="44" spans="1:12" ht="15.75" x14ac:dyDescent="0.25">
      <c r="A44" s="89"/>
      <c r="B44" s="91" t="s">
        <v>43</v>
      </c>
      <c r="C44" s="92"/>
      <c r="D44" s="118"/>
      <c r="E44" s="118"/>
      <c r="F44" s="118">
        <f>SUM(F39:F43)</f>
        <v>13</v>
      </c>
      <c r="G44" s="89">
        <f>F39*G39+F40*G40+F41*G41+F42*G42+F43*G43</f>
        <v>234346</v>
      </c>
      <c r="H44" s="118"/>
      <c r="I44" s="118"/>
      <c r="J44" s="93"/>
      <c r="K44" s="118"/>
    </row>
    <row r="45" spans="1:12" ht="15.75" x14ac:dyDescent="0.2">
      <c r="A45" s="165" t="s">
        <v>64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</row>
    <row r="46" spans="1:12" ht="78.75" x14ac:dyDescent="0.2">
      <c r="A46" s="89">
        <f>A43+1</f>
        <v>23</v>
      </c>
      <c r="B46" s="118" t="s">
        <v>30</v>
      </c>
      <c r="C46" s="90" t="s">
        <v>197</v>
      </c>
      <c r="D46" s="118" t="s">
        <v>22</v>
      </c>
      <c r="E46" s="118" t="s">
        <v>180</v>
      </c>
      <c r="F46" s="118">
        <v>1</v>
      </c>
      <c r="G46" s="118">
        <v>21302</v>
      </c>
      <c r="H46" s="89">
        <v>13193</v>
      </c>
      <c r="I46" s="118" t="s">
        <v>211</v>
      </c>
      <c r="J46" s="89">
        <v>0.3</v>
      </c>
      <c r="K46" s="118"/>
    </row>
    <row r="47" spans="1:12" ht="78.75" x14ac:dyDescent="0.2">
      <c r="A47" s="89">
        <f>A46+1</f>
        <v>24</v>
      </c>
      <c r="B47" s="118" t="s">
        <v>31</v>
      </c>
      <c r="C47" s="90" t="s">
        <v>197</v>
      </c>
      <c r="D47" s="118" t="s">
        <v>22</v>
      </c>
      <c r="E47" s="118" t="s">
        <v>32</v>
      </c>
      <c r="F47" s="118">
        <v>2</v>
      </c>
      <c r="G47" s="118">
        <v>19967</v>
      </c>
      <c r="H47" s="89">
        <v>13193</v>
      </c>
      <c r="I47" s="118" t="s">
        <v>211</v>
      </c>
      <c r="J47" s="89">
        <v>0.3</v>
      </c>
      <c r="K47" s="118"/>
    </row>
    <row r="48" spans="1:12" ht="78.75" x14ac:dyDescent="0.2">
      <c r="A48" s="89">
        <f t="shared" ref="A48:A49" si="3">A47+1</f>
        <v>25</v>
      </c>
      <c r="B48" s="118" t="s">
        <v>33</v>
      </c>
      <c r="C48" s="90" t="s">
        <v>198</v>
      </c>
      <c r="D48" s="118" t="s">
        <v>34</v>
      </c>
      <c r="E48" s="118" t="s">
        <v>35</v>
      </c>
      <c r="F48" s="118">
        <v>6</v>
      </c>
      <c r="G48" s="118">
        <v>17976</v>
      </c>
      <c r="H48" s="118">
        <v>12534</v>
      </c>
      <c r="I48" s="118" t="s">
        <v>212</v>
      </c>
      <c r="J48" s="89">
        <v>0.3</v>
      </c>
      <c r="K48" s="118"/>
    </row>
    <row r="49" spans="1:12" ht="78.75" x14ac:dyDescent="0.2">
      <c r="A49" s="89">
        <f t="shared" si="3"/>
        <v>26</v>
      </c>
      <c r="B49" s="118" t="s">
        <v>37</v>
      </c>
      <c r="C49" s="90" t="s">
        <v>198</v>
      </c>
      <c r="D49" s="118" t="s">
        <v>34</v>
      </c>
      <c r="E49" s="118" t="s">
        <v>38</v>
      </c>
      <c r="F49" s="118">
        <v>4</v>
      </c>
      <c r="G49" s="118">
        <v>16648</v>
      </c>
      <c r="H49" s="118">
        <v>12534</v>
      </c>
      <c r="I49" s="118" t="s">
        <v>212</v>
      </c>
      <c r="J49" s="89">
        <v>0.3</v>
      </c>
      <c r="K49" s="118"/>
      <c r="L49" s="86">
        <v>1</v>
      </c>
    </row>
    <row r="50" spans="1:12" ht="15.75" x14ac:dyDescent="0.2">
      <c r="A50" s="89"/>
      <c r="B50" s="91" t="s">
        <v>43</v>
      </c>
      <c r="C50" s="92"/>
      <c r="D50" s="118"/>
      <c r="E50" s="118"/>
      <c r="F50" s="118">
        <f>SUM(F46:F49)</f>
        <v>13</v>
      </c>
      <c r="G50" s="89">
        <f>F46*G46+F47*G47+F48*G48+F49*G49</f>
        <v>235684</v>
      </c>
      <c r="H50" s="118"/>
      <c r="I50" s="118"/>
      <c r="J50" s="89"/>
      <c r="K50" s="118"/>
    </row>
    <row r="51" spans="1:12" ht="15.75" x14ac:dyDescent="0.2">
      <c r="A51" s="165" t="s">
        <v>65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</row>
    <row r="52" spans="1:12" ht="78.75" x14ac:dyDescent="0.2">
      <c r="A52" s="89">
        <f>A49+1</f>
        <v>27</v>
      </c>
      <c r="B52" s="118" t="s">
        <v>30</v>
      </c>
      <c r="C52" s="90" t="s">
        <v>197</v>
      </c>
      <c r="D52" s="118" t="s">
        <v>22</v>
      </c>
      <c r="E52" s="118" t="s">
        <v>180</v>
      </c>
      <c r="F52" s="118">
        <v>1</v>
      </c>
      <c r="G52" s="118">
        <v>21302</v>
      </c>
      <c r="H52" s="89">
        <v>13193</v>
      </c>
      <c r="I52" s="118" t="s">
        <v>211</v>
      </c>
      <c r="J52" s="89">
        <v>0.3</v>
      </c>
      <c r="K52" s="118"/>
    </row>
    <row r="53" spans="1:12" ht="78.75" x14ac:dyDescent="0.2">
      <c r="A53" s="89">
        <f>A52+1</f>
        <v>28</v>
      </c>
      <c r="B53" s="118" t="s">
        <v>31</v>
      </c>
      <c r="C53" s="90" t="s">
        <v>197</v>
      </c>
      <c r="D53" s="118" t="s">
        <v>22</v>
      </c>
      <c r="E53" s="118" t="s">
        <v>32</v>
      </c>
      <c r="F53" s="118">
        <v>1</v>
      </c>
      <c r="G53" s="118">
        <v>19967</v>
      </c>
      <c r="H53" s="89">
        <v>13193</v>
      </c>
      <c r="I53" s="118" t="s">
        <v>211</v>
      </c>
      <c r="J53" s="89">
        <v>0.3</v>
      </c>
      <c r="K53" s="118"/>
    </row>
    <row r="54" spans="1:12" ht="78.75" x14ac:dyDescent="0.2">
      <c r="A54" s="89">
        <f t="shared" ref="A54:A55" si="4">A53+1</f>
        <v>29</v>
      </c>
      <c r="B54" s="118" t="s">
        <v>33</v>
      </c>
      <c r="C54" s="90" t="s">
        <v>198</v>
      </c>
      <c r="D54" s="118" t="s">
        <v>34</v>
      </c>
      <c r="E54" s="118" t="s">
        <v>35</v>
      </c>
      <c r="F54" s="118">
        <v>2</v>
      </c>
      <c r="G54" s="118">
        <v>17976</v>
      </c>
      <c r="H54" s="118">
        <v>12534</v>
      </c>
      <c r="I54" s="118" t="s">
        <v>212</v>
      </c>
      <c r="J54" s="89">
        <v>0.3</v>
      </c>
      <c r="K54" s="118"/>
    </row>
    <row r="55" spans="1:12" ht="78.75" x14ac:dyDescent="0.2">
      <c r="A55" s="89">
        <f t="shared" si="4"/>
        <v>30</v>
      </c>
      <c r="B55" s="118" t="s">
        <v>37</v>
      </c>
      <c r="C55" s="90" t="s">
        <v>198</v>
      </c>
      <c r="D55" s="118" t="s">
        <v>34</v>
      </c>
      <c r="E55" s="118" t="s">
        <v>38</v>
      </c>
      <c r="F55" s="118">
        <v>1</v>
      </c>
      <c r="G55" s="118">
        <v>16648</v>
      </c>
      <c r="H55" s="118">
        <v>12534</v>
      </c>
      <c r="I55" s="118" t="s">
        <v>212</v>
      </c>
      <c r="J55" s="89">
        <v>0.3</v>
      </c>
      <c r="K55" s="118"/>
    </row>
    <row r="56" spans="1:12" ht="15.75" x14ac:dyDescent="0.25">
      <c r="A56" s="89"/>
      <c r="B56" s="91" t="s">
        <v>43</v>
      </c>
      <c r="C56" s="92"/>
      <c r="D56" s="118"/>
      <c r="E56" s="118"/>
      <c r="F56" s="118">
        <f>SUM(F52:F55)</f>
        <v>5</v>
      </c>
      <c r="G56" s="89">
        <f>F52*G52+F53*G53+F54*G54+F55*G55</f>
        <v>93869</v>
      </c>
      <c r="H56" s="118"/>
      <c r="I56" s="118"/>
      <c r="J56" s="93"/>
      <c r="K56" s="118"/>
    </row>
    <row r="57" spans="1:12" ht="15.75" x14ac:dyDescent="0.2">
      <c r="A57" s="165" t="s">
        <v>51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</row>
    <row r="58" spans="1:12" ht="78.75" x14ac:dyDescent="0.2">
      <c r="A58" s="89">
        <f>A55+1</f>
        <v>31</v>
      </c>
      <c r="B58" s="118" t="s">
        <v>30</v>
      </c>
      <c r="C58" s="90" t="s">
        <v>197</v>
      </c>
      <c r="D58" s="118" t="s">
        <v>22</v>
      </c>
      <c r="E58" s="118" t="s">
        <v>180</v>
      </c>
      <c r="F58" s="118">
        <v>1</v>
      </c>
      <c r="G58" s="118">
        <v>21302</v>
      </c>
      <c r="H58" s="89">
        <v>13193</v>
      </c>
      <c r="I58" s="118" t="s">
        <v>211</v>
      </c>
      <c r="J58" s="89">
        <v>0.3</v>
      </c>
      <c r="K58" s="118"/>
    </row>
    <row r="59" spans="1:12" ht="78.75" x14ac:dyDescent="0.2">
      <c r="A59" s="89">
        <f>A58+1</f>
        <v>32</v>
      </c>
      <c r="B59" s="118" t="s">
        <v>31</v>
      </c>
      <c r="C59" s="90" t="s">
        <v>197</v>
      </c>
      <c r="D59" s="118" t="s">
        <v>22</v>
      </c>
      <c r="E59" s="118" t="s">
        <v>32</v>
      </c>
      <c r="F59" s="118">
        <v>2</v>
      </c>
      <c r="G59" s="118">
        <v>19967</v>
      </c>
      <c r="H59" s="89">
        <v>13193</v>
      </c>
      <c r="I59" s="118" t="s">
        <v>211</v>
      </c>
      <c r="J59" s="89">
        <v>0.3</v>
      </c>
      <c r="K59" s="118"/>
    </row>
    <row r="60" spans="1:12" ht="78.75" x14ac:dyDescent="0.2">
      <c r="A60" s="89">
        <f t="shared" ref="A60:A61" si="5">A59+1</f>
        <v>33</v>
      </c>
      <c r="B60" s="118" t="s">
        <v>33</v>
      </c>
      <c r="C60" s="90" t="s">
        <v>198</v>
      </c>
      <c r="D60" s="118" t="s">
        <v>34</v>
      </c>
      <c r="E60" s="118" t="s">
        <v>35</v>
      </c>
      <c r="F60" s="118">
        <v>8</v>
      </c>
      <c r="G60" s="118">
        <v>17976</v>
      </c>
      <c r="H60" s="118">
        <v>12534</v>
      </c>
      <c r="I60" s="118" t="s">
        <v>212</v>
      </c>
      <c r="J60" s="89">
        <v>0.3</v>
      </c>
      <c r="K60" s="118"/>
    </row>
    <row r="61" spans="1:12" ht="78.75" x14ac:dyDescent="0.2">
      <c r="A61" s="89">
        <f t="shared" si="5"/>
        <v>34</v>
      </c>
      <c r="B61" s="118" t="s">
        <v>37</v>
      </c>
      <c r="C61" s="90" t="s">
        <v>198</v>
      </c>
      <c r="D61" s="118" t="s">
        <v>34</v>
      </c>
      <c r="E61" s="118" t="s">
        <v>38</v>
      </c>
      <c r="F61" s="118">
        <v>1</v>
      </c>
      <c r="G61" s="118">
        <v>16648</v>
      </c>
      <c r="H61" s="118">
        <v>12534</v>
      </c>
      <c r="I61" s="118" t="s">
        <v>212</v>
      </c>
      <c r="J61" s="89">
        <v>0.3</v>
      </c>
      <c r="K61" s="118"/>
      <c r="L61" s="86">
        <v>2</v>
      </c>
    </row>
    <row r="62" spans="1:12" ht="15.75" x14ac:dyDescent="0.2">
      <c r="A62" s="89"/>
      <c r="B62" s="91" t="s">
        <v>43</v>
      </c>
      <c r="C62" s="92"/>
      <c r="D62" s="118"/>
      <c r="E62" s="118"/>
      <c r="F62" s="118">
        <f>SUM(F58:F61)</f>
        <v>12</v>
      </c>
      <c r="G62" s="89">
        <f>F58*G58+F59*G59+F60*G60+F61*G61</f>
        <v>221692</v>
      </c>
      <c r="H62" s="118"/>
      <c r="I62" s="118"/>
      <c r="J62" s="89"/>
      <c r="K62" s="118"/>
    </row>
    <row r="63" spans="1:12" ht="15.75" x14ac:dyDescent="0.2">
      <c r="A63" s="165" t="s">
        <v>173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</row>
    <row r="64" spans="1:12" ht="78.75" x14ac:dyDescent="0.2">
      <c r="A64" s="89">
        <f>A61+1</f>
        <v>35</v>
      </c>
      <c r="B64" s="118" t="s">
        <v>30</v>
      </c>
      <c r="C64" s="90" t="s">
        <v>197</v>
      </c>
      <c r="D64" s="118" t="s">
        <v>22</v>
      </c>
      <c r="E64" s="118" t="s">
        <v>180</v>
      </c>
      <c r="F64" s="118">
        <v>1</v>
      </c>
      <c r="G64" s="118">
        <v>21302</v>
      </c>
      <c r="H64" s="89">
        <v>13193</v>
      </c>
      <c r="I64" s="118" t="s">
        <v>211</v>
      </c>
      <c r="J64" s="89">
        <v>0.3</v>
      </c>
      <c r="K64" s="118"/>
    </row>
    <row r="65" spans="1:12" ht="78.75" x14ac:dyDescent="0.2">
      <c r="A65" s="89">
        <f>A64+1</f>
        <v>36</v>
      </c>
      <c r="B65" s="118" t="s">
        <v>31</v>
      </c>
      <c r="C65" s="90" t="s">
        <v>197</v>
      </c>
      <c r="D65" s="118" t="s">
        <v>22</v>
      </c>
      <c r="E65" s="118" t="s">
        <v>32</v>
      </c>
      <c r="F65" s="118">
        <v>1</v>
      </c>
      <c r="G65" s="118">
        <v>19967</v>
      </c>
      <c r="H65" s="89">
        <v>13193</v>
      </c>
      <c r="I65" s="118" t="s">
        <v>211</v>
      </c>
      <c r="J65" s="89">
        <v>0.3</v>
      </c>
      <c r="K65" s="118"/>
    </row>
    <row r="66" spans="1:12" ht="78.75" x14ac:dyDescent="0.2">
      <c r="A66" s="89">
        <f t="shared" ref="A66:A67" si="6">A65+1</f>
        <v>37</v>
      </c>
      <c r="B66" s="118" t="s">
        <v>33</v>
      </c>
      <c r="C66" s="90" t="s">
        <v>198</v>
      </c>
      <c r="D66" s="118" t="s">
        <v>34</v>
      </c>
      <c r="E66" s="118" t="s">
        <v>35</v>
      </c>
      <c r="F66" s="118">
        <v>3</v>
      </c>
      <c r="G66" s="118">
        <v>17976</v>
      </c>
      <c r="H66" s="118">
        <v>12534</v>
      </c>
      <c r="I66" s="118" t="s">
        <v>212</v>
      </c>
      <c r="J66" s="89">
        <v>0.3</v>
      </c>
      <c r="K66" s="118"/>
    </row>
    <row r="67" spans="1:12" ht="78.75" x14ac:dyDescent="0.2">
      <c r="A67" s="89">
        <f t="shared" si="6"/>
        <v>38</v>
      </c>
      <c r="B67" s="118" t="s">
        <v>37</v>
      </c>
      <c r="C67" s="90" t="s">
        <v>198</v>
      </c>
      <c r="D67" s="118" t="s">
        <v>34</v>
      </c>
      <c r="E67" s="118" t="s">
        <v>38</v>
      </c>
      <c r="F67" s="118">
        <v>5</v>
      </c>
      <c r="G67" s="118">
        <v>16648</v>
      </c>
      <c r="H67" s="118">
        <v>12534</v>
      </c>
      <c r="I67" s="118" t="s">
        <v>212</v>
      </c>
      <c r="J67" s="89">
        <v>0.3</v>
      </c>
      <c r="K67" s="118"/>
    </row>
    <row r="68" spans="1:12" ht="15.75" x14ac:dyDescent="0.25">
      <c r="A68" s="89"/>
      <c r="B68" s="91" t="s">
        <v>43</v>
      </c>
      <c r="C68" s="92"/>
      <c r="D68" s="118"/>
      <c r="E68" s="118"/>
      <c r="F68" s="118">
        <f>SUM(F64:F67)</f>
        <v>10</v>
      </c>
      <c r="G68" s="89">
        <f>F64*G64+F65*G65+F66*G66+F67*G67</f>
        <v>178437</v>
      </c>
      <c r="H68" s="118"/>
      <c r="I68" s="118"/>
      <c r="J68" s="93"/>
      <c r="K68" s="118"/>
    </row>
    <row r="69" spans="1:12" ht="15.75" x14ac:dyDescent="0.2">
      <c r="A69" s="165" t="s">
        <v>68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</row>
    <row r="70" spans="1:12" ht="78.75" x14ac:dyDescent="0.2">
      <c r="A70" s="89">
        <f>A67+1</f>
        <v>39</v>
      </c>
      <c r="B70" s="118" t="s">
        <v>30</v>
      </c>
      <c r="C70" s="90" t="s">
        <v>197</v>
      </c>
      <c r="D70" s="118" t="s">
        <v>22</v>
      </c>
      <c r="E70" s="118" t="s">
        <v>180</v>
      </c>
      <c r="F70" s="118">
        <v>1</v>
      </c>
      <c r="G70" s="118">
        <v>21302</v>
      </c>
      <c r="H70" s="89">
        <v>13193</v>
      </c>
      <c r="I70" s="118" t="s">
        <v>211</v>
      </c>
      <c r="J70" s="89">
        <v>0.3</v>
      </c>
      <c r="K70" s="118"/>
    </row>
    <row r="71" spans="1:12" ht="78.75" x14ac:dyDescent="0.2">
      <c r="A71" s="89">
        <f>A70+1</f>
        <v>40</v>
      </c>
      <c r="B71" s="118" t="s">
        <v>31</v>
      </c>
      <c r="C71" s="90" t="s">
        <v>197</v>
      </c>
      <c r="D71" s="118" t="s">
        <v>22</v>
      </c>
      <c r="E71" s="118" t="s">
        <v>32</v>
      </c>
      <c r="F71" s="118">
        <v>2</v>
      </c>
      <c r="G71" s="118">
        <v>19967</v>
      </c>
      <c r="H71" s="89">
        <v>13193</v>
      </c>
      <c r="I71" s="118" t="s">
        <v>211</v>
      </c>
      <c r="J71" s="89">
        <v>0.3</v>
      </c>
      <c r="K71" s="118"/>
    </row>
    <row r="72" spans="1:12" ht="78.75" x14ac:dyDescent="0.2">
      <c r="A72" s="89">
        <f t="shared" ref="A72:A73" si="7">A71+1</f>
        <v>41</v>
      </c>
      <c r="B72" s="118" t="s">
        <v>33</v>
      </c>
      <c r="C72" s="90" t="s">
        <v>198</v>
      </c>
      <c r="D72" s="118" t="s">
        <v>34</v>
      </c>
      <c r="E72" s="118" t="s">
        <v>35</v>
      </c>
      <c r="F72" s="118">
        <v>13</v>
      </c>
      <c r="G72" s="118">
        <v>17976</v>
      </c>
      <c r="H72" s="118">
        <v>12534</v>
      </c>
      <c r="I72" s="118" t="s">
        <v>212</v>
      </c>
      <c r="J72" s="89">
        <v>0.3</v>
      </c>
      <c r="K72" s="118"/>
    </row>
    <row r="73" spans="1:12" ht="78.75" x14ac:dyDescent="0.2">
      <c r="A73" s="89">
        <f t="shared" si="7"/>
        <v>42</v>
      </c>
      <c r="B73" s="118" t="s">
        <v>37</v>
      </c>
      <c r="C73" s="90" t="s">
        <v>198</v>
      </c>
      <c r="D73" s="118" t="s">
        <v>34</v>
      </c>
      <c r="E73" s="118" t="s">
        <v>38</v>
      </c>
      <c r="F73" s="118">
        <v>1</v>
      </c>
      <c r="G73" s="118">
        <v>16648</v>
      </c>
      <c r="H73" s="118">
        <v>12534</v>
      </c>
      <c r="I73" s="118" t="s">
        <v>212</v>
      </c>
      <c r="J73" s="89">
        <v>0.3</v>
      </c>
      <c r="K73" s="118"/>
    </row>
    <row r="74" spans="1:12" ht="46.5" customHeight="1" x14ac:dyDescent="0.25">
      <c r="A74" s="89"/>
      <c r="B74" s="91" t="s">
        <v>43</v>
      </c>
      <c r="C74" s="92"/>
      <c r="D74" s="118"/>
      <c r="E74" s="118"/>
      <c r="F74" s="118">
        <f>SUM(F70:F73)</f>
        <v>17</v>
      </c>
      <c r="G74" s="89">
        <f>F70*G70+F71*G71+F72*G72+F73*G73</f>
        <v>311572</v>
      </c>
      <c r="H74" s="118"/>
      <c r="I74" s="118"/>
      <c r="J74" s="93"/>
      <c r="K74" s="118"/>
    </row>
    <row r="75" spans="1:12" ht="15.75" x14ac:dyDescent="0.2">
      <c r="A75" s="165" t="s">
        <v>144</v>
      </c>
      <c r="B75" s="165"/>
      <c r="C75" s="165"/>
      <c r="D75" s="165"/>
      <c r="E75" s="165"/>
      <c r="F75" s="165"/>
      <c r="G75" s="165"/>
      <c r="H75" s="165"/>
      <c r="I75" s="165"/>
      <c r="J75" s="165"/>
      <c r="K75" s="165"/>
    </row>
    <row r="76" spans="1:12" ht="78.75" x14ac:dyDescent="0.2">
      <c r="A76" s="89">
        <f>A73+1</f>
        <v>43</v>
      </c>
      <c r="B76" s="118" t="s">
        <v>30</v>
      </c>
      <c r="C76" s="90" t="s">
        <v>197</v>
      </c>
      <c r="D76" s="118" t="s">
        <v>22</v>
      </c>
      <c r="E76" s="118" t="s">
        <v>180</v>
      </c>
      <c r="F76" s="118">
        <v>1</v>
      </c>
      <c r="G76" s="118">
        <v>21302</v>
      </c>
      <c r="H76" s="89">
        <v>13193</v>
      </c>
      <c r="I76" s="118" t="s">
        <v>211</v>
      </c>
      <c r="J76" s="89">
        <v>0.3</v>
      </c>
      <c r="K76" s="118"/>
    </row>
    <row r="77" spans="1:12" ht="78.75" x14ac:dyDescent="0.2">
      <c r="A77" s="89">
        <f>A76+1</f>
        <v>44</v>
      </c>
      <c r="B77" s="118" t="s">
        <v>31</v>
      </c>
      <c r="C77" s="90" t="s">
        <v>197</v>
      </c>
      <c r="D77" s="118" t="s">
        <v>22</v>
      </c>
      <c r="E77" s="118" t="s">
        <v>32</v>
      </c>
      <c r="F77" s="118">
        <v>2</v>
      </c>
      <c r="G77" s="118">
        <v>19967</v>
      </c>
      <c r="H77" s="89">
        <v>13193</v>
      </c>
      <c r="I77" s="118" t="s">
        <v>211</v>
      </c>
      <c r="J77" s="89">
        <v>0.3</v>
      </c>
      <c r="K77" s="118"/>
    </row>
    <row r="78" spans="1:12" ht="78.75" x14ac:dyDescent="0.2">
      <c r="A78" s="89">
        <f t="shared" ref="A78:A79" si="8">A77+1</f>
        <v>45</v>
      </c>
      <c r="B78" s="118" t="s">
        <v>33</v>
      </c>
      <c r="C78" s="90" t="s">
        <v>198</v>
      </c>
      <c r="D78" s="118" t="s">
        <v>34</v>
      </c>
      <c r="E78" s="118" t="s">
        <v>35</v>
      </c>
      <c r="F78" s="118">
        <v>3</v>
      </c>
      <c r="G78" s="118">
        <v>17976</v>
      </c>
      <c r="H78" s="118">
        <v>12534</v>
      </c>
      <c r="I78" s="118" t="s">
        <v>212</v>
      </c>
      <c r="J78" s="89">
        <v>0.3</v>
      </c>
      <c r="K78" s="118"/>
      <c r="L78" s="86"/>
    </row>
    <row r="79" spans="1:12" ht="78.75" x14ac:dyDescent="0.2">
      <c r="A79" s="89">
        <f t="shared" si="8"/>
        <v>46</v>
      </c>
      <c r="B79" s="118" t="s">
        <v>37</v>
      </c>
      <c r="C79" s="90" t="s">
        <v>198</v>
      </c>
      <c r="D79" s="118" t="s">
        <v>34</v>
      </c>
      <c r="E79" s="118" t="s">
        <v>38</v>
      </c>
      <c r="F79" s="118">
        <v>9</v>
      </c>
      <c r="G79" s="118">
        <v>16648</v>
      </c>
      <c r="H79" s="118">
        <v>12534</v>
      </c>
      <c r="I79" s="118" t="s">
        <v>212</v>
      </c>
      <c r="J79" s="89">
        <v>0.3</v>
      </c>
      <c r="K79" s="118"/>
      <c r="L79" s="86">
        <v>1</v>
      </c>
    </row>
    <row r="80" spans="1:12" ht="15.75" x14ac:dyDescent="0.25">
      <c r="A80" s="89"/>
      <c r="B80" s="91" t="s">
        <v>43</v>
      </c>
      <c r="C80" s="92"/>
      <c r="D80" s="118"/>
      <c r="E80" s="118"/>
      <c r="F80" s="118">
        <f>SUM(F76:F79)</f>
        <v>15</v>
      </c>
      <c r="G80" s="89">
        <f>F76*G76+F77*G77+F78*G78+F79*G79</f>
        <v>264996</v>
      </c>
      <c r="H80" s="118"/>
      <c r="I80" s="118"/>
      <c r="J80" s="93"/>
      <c r="K80" s="118"/>
      <c r="L80" s="88">
        <v>1</v>
      </c>
    </row>
    <row r="81" spans="1:12" ht="15.75" x14ac:dyDescent="0.2">
      <c r="A81" s="165" t="s">
        <v>172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</row>
    <row r="82" spans="1:12" ht="78.75" x14ac:dyDescent="0.2">
      <c r="A82" s="89">
        <f>A79+1</f>
        <v>47</v>
      </c>
      <c r="B82" s="118" t="s">
        <v>30</v>
      </c>
      <c r="C82" s="90" t="s">
        <v>197</v>
      </c>
      <c r="D82" s="118" t="s">
        <v>22</v>
      </c>
      <c r="E82" s="118" t="s">
        <v>180</v>
      </c>
      <c r="F82" s="118">
        <v>1</v>
      </c>
      <c r="G82" s="118">
        <v>21302</v>
      </c>
      <c r="H82" s="89">
        <v>13193</v>
      </c>
      <c r="I82" s="118" t="s">
        <v>211</v>
      </c>
      <c r="J82" s="89">
        <v>0.3</v>
      </c>
      <c r="K82" s="118"/>
    </row>
    <row r="83" spans="1:12" ht="78.75" x14ac:dyDescent="0.2">
      <c r="A83" s="89">
        <f>A82+1</f>
        <v>48</v>
      </c>
      <c r="B83" s="118" t="s">
        <v>31</v>
      </c>
      <c r="C83" s="90" t="s">
        <v>197</v>
      </c>
      <c r="D83" s="118" t="s">
        <v>22</v>
      </c>
      <c r="E83" s="118" t="s">
        <v>32</v>
      </c>
      <c r="F83" s="118">
        <v>1</v>
      </c>
      <c r="G83" s="118">
        <v>19967</v>
      </c>
      <c r="H83" s="89">
        <v>13193</v>
      </c>
      <c r="I83" s="118" t="s">
        <v>211</v>
      </c>
      <c r="J83" s="89">
        <v>0.3</v>
      </c>
      <c r="K83" s="118"/>
      <c r="L83" s="87">
        <v>1</v>
      </c>
    </row>
    <row r="84" spans="1:12" ht="78.75" x14ac:dyDescent="0.2">
      <c r="A84" s="89">
        <f t="shared" ref="A84:A86" si="9">A83+1</f>
        <v>49</v>
      </c>
      <c r="B84" s="118" t="s">
        <v>33</v>
      </c>
      <c r="C84" s="90" t="s">
        <v>198</v>
      </c>
      <c r="D84" s="118" t="s">
        <v>34</v>
      </c>
      <c r="E84" s="118" t="s">
        <v>35</v>
      </c>
      <c r="F84" s="118">
        <v>5</v>
      </c>
      <c r="G84" s="118">
        <v>17976</v>
      </c>
      <c r="H84" s="118">
        <v>12534</v>
      </c>
      <c r="I84" s="118" t="s">
        <v>212</v>
      </c>
      <c r="J84" s="89">
        <v>0.3</v>
      </c>
      <c r="K84" s="118"/>
    </row>
    <row r="85" spans="1:12" ht="78.75" x14ac:dyDescent="0.2">
      <c r="A85" s="89">
        <f t="shared" si="9"/>
        <v>50</v>
      </c>
      <c r="B85" s="118" t="s">
        <v>37</v>
      </c>
      <c r="C85" s="90" t="s">
        <v>198</v>
      </c>
      <c r="D85" s="118" t="s">
        <v>34</v>
      </c>
      <c r="E85" s="118" t="s">
        <v>38</v>
      </c>
      <c r="F85" s="118">
        <v>11</v>
      </c>
      <c r="G85" s="118">
        <v>16648</v>
      </c>
      <c r="H85" s="118">
        <v>12534</v>
      </c>
      <c r="I85" s="118" t="s">
        <v>212</v>
      </c>
      <c r="J85" s="89">
        <v>0.3</v>
      </c>
      <c r="K85" s="118"/>
      <c r="L85" s="86">
        <v>1</v>
      </c>
    </row>
    <row r="86" spans="1:12" ht="78.75" x14ac:dyDescent="0.2">
      <c r="A86" s="89">
        <f t="shared" si="9"/>
        <v>51</v>
      </c>
      <c r="B86" s="118" t="s">
        <v>39</v>
      </c>
      <c r="C86" s="90" t="s">
        <v>201</v>
      </c>
      <c r="D86" s="118" t="s">
        <v>40</v>
      </c>
      <c r="E86" s="118" t="s">
        <v>41</v>
      </c>
      <c r="F86" s="118">
        <v>1</v>
      </c>
      <c r="G86" s="118">
        <v>12653</v>
      </c>
      <c r="H86" s="118">
        <v>8576</v>
      </c>
      <c r="I86" s="118" t="s">
        <v>213</v>
      </c>
      <c r="J86" s="89">
        <v>0.3</v>
      </c>
      <c r="K86" s="118"/>
    </row>
    <row r="87" spans="1:12" ht="15.75" x14ac:dyDescent="0.25">
      <c r="A87" s="89"/>
      <c r="B87" s="91" t="s">
        <v>43</v>
      </c>
      <c r="C87" s="92"/>
      <c r="D87" s="118"/>
      <c r="E87" s="118"/>
      <c r="F87" s="118">
        <f>SUM(F82:F86)</f>
        <v>19</v>
      </c>
      <c r="G87" s="89">
        <f>F82*G82+F83*G83+F84*G84+F85*G85+F86*G86</f>
        <v>326930</v>
      </c>
      <c r="H87" s="118"/>
      <c r="I87" s="118"/>
      <c r="J87" s="93"/>
      <c r="K87" s="118"/>
    </row>
    <row r="88" spans="1:12" ht="15.75" x14ac:dyDescent="0.2">
      <c r="A88" s="165" t="s">
        <v>148</v>
      </c>
      <c r="B88" s="165"/>
      <c r="C88" s="165"/>
      <c r="D88" s="165"/>
      <c r="E88" s="165"/>
      <c r="F88" s="165"/>
      <c r="G88" s="165"/>
      <c r="H88" s="165"/>
      <c r="I88" s="165"/>
      <c r="J88" s="165"/>
      <c r="K88" s="165"/>
    </row>
    <row r="89" spans="1:12" ht="78.75" x14ac:dyDescent="0.2">
      <c r="A89" s="89">
        <f>A86+1</f>
        <v>52</v>
      </c>
      <c r="B89" s="118" t="s">
        <v>30</v>
      </c>
      <c r="C89" s="90" t="s">
        <v>197</v>
      </c>
      <c r="D89" s="118" t="s">
        <v>22</v>
      </c>
      <c r="E89" s="118" t="s">
        <v>180</v>
      </c>
      <c r="F89" s="118">
        <v>1</v>
      </c>
      <c r="G89" s="118">
        <v>21302</v>
      </c>
      <c r="H89" s="89">
        <v>13193</v>
      </c>
      <c r="I89" s="118" t="s">
        <v>211</v>
      </c>
      <c r="J89" s="89">
        <v>0.3</v>
      </c>
      <c r="K89" s="118"/>
    </row>
    <row r="90" spans="1:12" ht="78.75" x14ac:dyDescent="0.2">
      <c r="A90" s="89">
        <f>A89+1</f>
        <v>53</v>
      </c>
      <c r="B90" s="118" t="s">
        <v>31</v>
      </c>
      <c r="C90" s="90" t="s">
        <v>197</v>
      </c>
      <c r="D90" s="118" t="s">
        <v>22</v>
      </c>
      <c r="E90" s="118" t="s">
        <v>32</v>
      </c>
      <c r="F90" s="118">
        <v>2</v>
      </c>
      <c r="G90" s="118">
        <v>19967</v>
      </c>
      <c r="H90" s="89">
        <v>13193</v>
      </c>
      <c r="I90" s="118" t="s">
        <v>211</v>
      </c>
      <c r="J90" s="89">
        <v>0.3</v>
      </c>
      <c r="K90" s="118"/>
    </row>
    <row r="91" spans="1:12" ht="78.75" x14ac:dyDescent="0.2">
      <c r="A91" s="89">
        <f t="shared" ref="A91:A93" si="10">A90+1</f>
        <v>54</v>
      </c>
      <c r="B91" s="118" t="s">
        <v>33</v>
      </c>
      <c r="C91" s="90" t="s">
        <v>198</v>
      </c>
      <c r="D91" s="118" t="s">
        <v>34</v>
      </c>
      <c r="E91" s="118" t="s">
        <v>35</v>
      </c>
      <c r="F91" s="118">
        <v>3</v>
      </c>
      <c r="G91" s="118">
        <v>17976</v>
      </c>
      <c r="H91" s="118">
        <v>12534</v>
      </c>
      <c r="I91" s="118" t="s">
        <v>212</v>
      </c>
      <c r="J91" s="89">
        <v>0.3</v>
      </c>
      <c r="K91" s="118"/>
      <c r="L91" s="86">
        <v>2</v>
      </c>
    </row>
    <row r="92" spans="1:12" ht="78.75" x14ac:dyDescent="0.2">
      <c r="A92" s="89">
        <f t="shared" si="10"/>
        <v>55</v>
      </c>
      <c r="B92" s="118" t="s">
        <v>37</v>
      </c>
      <c r="C92" s="90" t="s">
        <v>198</v>
      </c>
      <c r="D92" s="118" t="s">
        <v>34</v>
      </c>
      <c r="E92" s="118" t="s">
        <v>38</v>
      </c>
      <c r="F92" s="118">
        <v>6</v>
      </c>
      <c r="G92" s="118">
        <v>16648</v>
      </c>
      <c r="H92" s="118">
        <v>12534</v>
      </c>
      <c r="I92" s="118" t="s">
        <v>212</v>
      </c>
      <c r="J92" s="89">
        <v>0.3</v>
      </c>
      <c r="K92" s="118"/>
      <c r="L92" s="86"/>
    </row>
    <row r="93" spans="1:12" ht="84" customHeight="1" x14ac:dyDescent="0.2">
      <c r="A93" s="89">
        <f t="shared" si="10"/>
        <v>56</v>
      </c>
      <c r="B93" s="118" t="s">
        <v>39</v>
      </c>
      <c r="C93" s="90" t="s">
        <v>201</v>
      </c>
      <c r="D93" s="118" t="s">
        <v>40</v>
      </c>
      <c r="E93" s="118" t="s">
        <v>41</v>
      </c>
      <c r="F93" s="118">
        <v>2</v>
      </c>
      <c r="G93" s="118">
        <v>12653</v>
      </c>
      <c r="H93" s="118">
        <v>8576</v>
      </c>
      <c r="I93" s="118" t="s">
        <v>213</v>
      </c>
      <c r="J93" s="89">
        <v>0.3</v>
      </c>
      <c r="K93" s="118"/>
      <c r="L93" s="86">
        <v>2</v>
      </c>
    </row>
    <row r="94" spans="1:12" ht="15.75" x14ac:dyDescent="0.25">
      <c r="A94" s="89"/>
      <c r="B94" s="91" t="s">
        <v>43</v>
      </c>
      <c r="C94" s="92"/>
      <c r="D94" s="118"/>
      <c r="E94" s="118"/>
      <c r="F94" s="118">
        <f>SUM(F89:F93)</f>
        <v>14</v>
      </c>
      <c r="G94" s="89">
        <f>F89*G89+F90*G90+F91*G91+F92*G92+F93*G93</f>
        <v>240358</v>
      </c>
      <c r="H94" s="118"/>
      <c r="I94" s="118"/>
      <c r="J94" s="93"/>
      <c r="K94" s="118"/>
    </row>
    <row r="95" spans="1:12" ht="15.75" x14ac:dyDescent="0.2">
      <c r="A95" s="165" t="s">
        <v>171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</row>
    <row r="96" spans="1:12" ht="68.25" customHeight="1" x14ac:dyDescent="0.2">
      <c r="A96" s="89">
        <f>A93+1</f>
        <v>57</v>
      </c>
      <c r="B96" s="118" t="s">
        <v>30</v>
      </c>
      <c r="C96" s="90" t="s">
        <v>197</v>
      </c>
      <c r="D96" s="118" t="s">
        <v>22</v>
      </c>
      <c r="E96" s="118" t="s">
        <v>180</v>
      </c>
      <c r="F96" s="118">
        <v>1</v>
      </c>
      <c r="G96" s="118">
        <v>21302</v>
      </c>
      <c r="H96" s="89">
        <v>13193</v>
      </c>
      <c r="I96" s="118" t="s">
        <v>211</v>
      </c>
      <c r="J96" s="89">
        <v>0.3</v>
      </c>
      <c r="K96" s="118"/>
    </row>
    <row r="97" spans="1:12" ht="110.1" customHeight="1" x14ac:dyDescent="0.2">
      <c r="A97" s="89">
        <f>A96+1</f>
        <v>58</v>
      </c>
      <c r="B97" s="118" t="s">
        <v>33</v>
      </c>
      <c r="C97" s="90" t="s">
        <v>198</v>
      </c>
      <c r="D97" s="118" t="s">
        <v>34</v>
      </c>
      <c r="E97" s="118" t="s">
        <v>35</v>
      </c>
      <c r="F97" s="118">
        <v>1</v>
      </c>
      <c r="G97" s="118">
        <v>17976</v>
      </c>
      <c r="H97" s="118">
        <v>12534</v>
      </c>
      <c r="I97" s="118" t="s">
        <v>212</v>
      </c>
      <c r="J97" s="89">
        <v>0.3</v>
      </c>
      <c r="K97" s="118"/>
    </row>
    <row r="98" spans="1:12" ht="110.1" customHeight="1" x14ac:dyDescent="0.2">
      <c r="A98" s="89">
        <f t="shared" ref="A98:A99" si="11">A97+1</f>
        <v>59</v>
      </c>
      <c r="B98" s="118" t="s">
        <v>37</v>
      </c>
      <c r="C98" s="90" t="s">
        <v>198</v>
      </c>
      <c r="D98" s="118" t="s">
        <v>34</v>
      </c>
      <c r="E98" s="118" t="s">
        <v>38</v>
      </c>
      <c r="F98" s="118">
        <v>2</v>
      </c>
      <c r="G98" s="118">
        <v>16648</v>
      </c>
      <c r="H98" s="118">
        <v>12534</v>
      </c>
      <c r="I98" s="118" t="s">
        <v>212</v>
      </c>
      <c r="J98" s="89">
        <v>0.3</v>
      </c>
      <c r="K98" s="118"/>
    </row>
    <row r="99" spans="1:12" ht="110.1" customHeight="1" x14ac:dyDescent="0.2">
      <c r="A99" s="89">
        <f t="shared" si="11"/>
        <v>60</v>
      </c>
      <c r="B99" s="118" t="s">
        <v>39</v>
      </c>
      <c r="C99" s="90" t="s">
        <v>201</v>
      </c>
      <c r="D99" s="118" t="s">
        <v>40</v>
      </c>
      <c r="E99" s="118" t="s">
        <v>41</v>
      </c>
      <c r="F99" s="118">
        <v>1</v>
      </c>
      <c r="G99" s="118">
        <v>12653</v>
      </c>
      <c r="H99" s="118">
        <v>8576</v>
      </c>
      <c r="I99" s="118" t="s">
        <v>213</v>
      </c>
      <c r="J99" s="89">
        <v>0.3</v>
      </c>
      <c r="K99" s="118"/>
    </row>
    <row r="100" spans="1:12" ht="21.75" customHeight="1" x14ac:dyDescent="0.25">
      <c r="A100" s="89"/>
      <c r="B100" s="91" t="s">
        <v>43</v>
      </c>
      <c r="C100" s="92"/>
      <c r="D100" s="118"/>
      <c r="E100" s="118"/>
      <c r="F100" s="118">
        <f>SUM(F96:F99)</f>
        <v>5</v>
      </c>
      <c r="G100" s="89">
        <f>F96*G96+F97*G97+F98*G98+F99*G99</f>
        <v>85227</v>
      </c>
      <c r="H100" s="118"/>
      <c r="I100" s="118"/>
      <c r="J100" s="93"/>
      <c r="K100" s="118"/>
    </row>
    <row r="101" spans="1:12" ht="15.75" x14ac:dyDescent="0.2">
      <c r="A101" s="165" t="s">
        <v>192</v>
      </c>
      <c r="B101" s="165"/>
      <c r="C101" s="165"/>
      <c r="D101" s="165"/>
      <c r="E101" s="165"/>
      <c r="F101" s="165"/>
      <c r="G101" s="165"/>
      <c r="H101" s="165"/>
      <c r="I101" s="165"/>
      <c r="J101" s="165"/>
      <c r="K101" s="165"/>
    </row>
    <row r="102" spans="1:12" ht="78.75" x14ac:dyDescent="0.2">
      <c r="A102" s="89">
        <f>A99+1</f>
        <v>61</v>
      </c>
      <c r="B102" s="118" t="s">
        <v>30</v>
      </c>
      <c r="C102" s="90" t="s">
        <v>197</v>
      </c>
      <c r="D102" s="118" t="s">
        <v>22</v>
      </c>
      <c r="E102" s="118" t="s">
        <v>180</v>
      </c>
      <c r="F102" s="118">
        <v>1</v>
      </c>
      <c r="G102" s="118">
        <v>21302</v>
      </c>
      <c r="H102" s="89">
        <v>13193</v>
      </c>
      <c r="I102" s="118" t="s">
        <v>211</v>
      </c>
      <c r="J102" s="89">
        <v>0.3</v>
      </c>
      <c r="K102" s="118"/>
    </row>
    <row r="103" spans="1:12" ht="78.75" x14ac:dyDescent="0.2">
      <c r="A103" s="89">
        <f>A102+1</f>
        <v>62</v>
      </c>
      <c r="B103" s="118" t="s">
        <v>31</v>
      </c>
      <c r="C103" s="90" t="s">
        <v>197</v>
      </c>
      <c r="D103" s="118" t="s">
        <v>22</v>
      </c>
      <c r="E103" s="118" t="s">
        <v>32</v>
      </c>
      <c r="F103" s="118">
        <v>1</v>
      </c>
      <c r="G103" s="118">
        <v>19967</v>
      </c>
      <c r="H103" s="89">
        <v>13193</v>
      </c>
      <c r="I103" s="118" t="s">
        <v>211</v>
      </c>
      <c r="J103" s="89">
        <v>0.3</v>
      </c>
      <c r="K103" s="118"/>
    </row>
    <row r="104" spans="1:12" ht="78.75" x14ac:dyDescent="0.2">
      <c r="A104" s="89">
        <f t="shared" ref="A104:A105" si="12">A103+1</f>
        <v>63</v>
      </c>
      <c r="B104" s="118" t="s">
        <v>33</v>
      </c>
      <c r="C104" s="90" t="s">
        <v>198</v>
      </c>
      <c r="D104" s="118" t="s">
        <v>34</v>
      </c>
      <c r="E104" s="118" t="s">
        <v>35</v>
      </c>
      <c r="F104" s="118">
        <v>1</v>
      </c>
      <c r="G104" s="118">
        <v>17976</v>
      </c>
      <c r="H104" s="118">
        <v>12534</v>
      </c>
      <c r="I104" s="118" t="s">
        <v>212</v>
      </c>
      <c r="J104" s="89">
        <v>0.3</v>
      </c>
      <c r="K104" s="118"/>
    </row>
    <row r="105" spans="1:12" ht="78.75" x14ac:dyDescent="0.2">
      <c r="A105" s="89">
        <f t="shared" si="12"/>
        <v>64</v>
      </c>
      <c r="B105" s="118" t="s">
        <v>37</v>
      </c>
      <c r="C105" s="90" t="s">
        <v>198</v>
      </c>
      <c r="D105" s="118" t="s">
        <v>34</v>
      </c>
      <c r="E105" s="118" t="s">
        <v>38</v>
      </c>
      <c r="F105" s="118">
        <v>3</v>
      </c>
      <c r="G105" s="118">
        <v>16648</v>
      </c>
      <c r="H105" s="118">
        <v>12534</v>
      </c>
      <c r="I105" s="118" t="s">
        <v>212</v>
      </c>
      <c r="J105" s="89">
        <v>0.3</v>
      </c>
      <c r="K105" s="118"/>
      <c r="L105" s="86">
        <v>1</v>
      </c>
    </row>
    <row r="106" spans="1:12" ht="15.75" x14ac:dyDescent="0.2">
      <c r="A106" s="89"/>
      <c r="B106" s="91" t="s">
        <v>43</v>
      </c>
      <c r="C106" s="92"/>
      <c r="D106" s="118"/>
      <c r="E106" s="118"/>
      <c r="F106" s="118">
        <f>SUM(F102:F105)</f>
        <v>6</v>
      </c>
      <c r="G106" s="89">
        <f>F102*G102+F103*G103+F104*G104+F105*G105</f>
        <v>109189</v>
      </c>
      <c r="H106" s="118"/>
      <c r="I106" s="118"/>
      <c r="J106" s="89"/>
      <c r="K106" s="118"/>
    </row>
    <row r="107" spans="1:12" ht="15.75" x14ac:dyDescent="0.2">
      <c r="A107" s="165" t="s">
        <v>179</v>
      </c>
      <c r="B107" s="165"/>
      <c r="C107" s="165"/>
      <c r="D107" s="165"/>
      <c r="E107" s="165"/>
      <c r="F107" s="165"/>
      <c r="G107" s="165"/>
      <c r="H107" s="165"/>
      <c r="I107" s="165"/>
      <c r="J107" s="165"/>
      <c r="K107" s="165"/>
    </row>
    <row r="108" spans="1:12" ht="78.75" x14ac:dyDescent="0.2">
      <c r="A108" s="89">
        <f>A105+1</f>
        <v>65</v>
      </c>
      <c r="B108" s="118" t="s">
        <v>30</v>
      </c>
      <c r="C108" s="90" t="s">
        <v>197</v>
      </c>
      <c r="D108" s="118" t="s">
        <v>22</v>
      </c>
      <c r="E108" s="118" t="s">
        <v>180</v>
      </c>
      <c r="F108" s="118">
        <v>1</v>
      </c>
      <c r="G108" s="118">
        <v>21302</v>
      </c>
      <c r="H108" s="89">
        <v>13193</v>
      </c>
      <c r="I108" s="118" t="s">
        <v>211</v>
      </c>
      <c r="J108" s="89">
        <v>0.3</v>
      </c>
      <c r="K108" s="118"/>
    </row>
    <row r="109" spans="1:12" ht="78.75" x14ac:dyDescent="0.2">
      <c r="A109" s="89">
        <f>A108+1</f>
        <v>66</v>
      </c>
      <c r="B109" s="118" t="s">
        <v>31</v>
      </c>
      <c r="C109" s="90" t="s">
        <v>197</v>
      </c>
      <c r="D109" s="118" t="s">
        <v>22</v>
      </c>
      <c r="E109" s="118" t="s">
        <v>32</v>
      </c>
      <c r="F109" s="118">
        <v>1</v>
      </c>
      <c r="G109" s="118">
        <v>19967</v>
      </c>
      <c r="H109" s="89">
        <v>13193</v>
      </c>
      <c r="I109" s="118" t="s">
        <v>211</v>
      </c>
      <c r="J109" s="89">
        <v>0.3</v>
      </c>
      <c r="K109" s="118"/>
    </row>
    <row r="110" spans="1:12" ht="78.75" x14ac:dyDescent="0.2">
      <c r="A110" s="89">
        <f t="shared" ref="A110:A112" si="13">A109+1</f>
        <v>67</v>
      </c>
      <c r="B110" s="118" t="s">
        <v>33</v>
      </c>
      <c r="C110" s="90" t="s">
        <v>198</v>
      </c>
      <c r="D110" s="118" t="s">
        <v>34</v>
      </c>
      <c r="E110" s="118" t="s">
        <v>35</v>
      </c>
      <c r="F110" s="118">
        <v>7</v>
      </c>
      <c r="G110" s="118">
        <v>17976</v>
      </c>
      <c r="H110" s="118">
        <v>12534</v>
      </c>
      <c r="I110" s="118" t="s">
        <v>212</v>
      </c>
      <c r="J110" s="89">
        <v>0.3</v>
      </c>
      <c r="K110" s="109"/>
    </row>
    <row r="111" spans="1:12" ht="78.75" x14ac:dyDescent="0.2">
      <c r="A111" s="89">
        <f t="shared" si="13"/>
        <v>68</v>
      </c>
      <c r="B111" s="118" t="s">
        <v>37</v>
      </c>
      <c r="C111" s="90" t="s">
        <v>198</v>
      </c>
      <c r="D111" s="118" t="s">
        <v>34</v>
      </c>
      <c r="E111" s="118" t="s">
        <v>38</v>
      </c>
      <c r="F111" s="118">
        <v>5</v>
      </c>
      <c r="G111" s="118">
        <v>16648</v>
      </c>
      <c r="H111" s="118">
        <v>12534</v>
      </c>
      <c r="I111" s="118" t="s">
        <v>212</v>
      </c>
      <c r="J111" s="89">
        <v>0.3</v>
      </c>
      <c r="K111" s="118"/>
      <c r="L111" s="86">
        <v>1</v>
      </c>
    </row>
    <row r="112" spans="1:12" ht="78.75" x14ac:dyDescent="0.2">
      <c r="A112" s="89">
        <f t="shared" si="13"/>
        <v>69</v>
      </c>
      <c r="B112" s="118" t="s">
        <v>39</v>
      </c>
      <c r="C112" s="90" t="s">
        <v>201</v>
      </c>
      <c r="D112" s="118" t="s">
        <v>40</v>
      </c>
      <c r="E112" s="118" t="s">
        <v>41</v>
      </c>
      <c r="F112" s="118">
        <v>1</v>
      </c>
      <c r="G112" s="118">
        <v>12653</v>
      </c>
      <c r="H112" s="118">
        <v>8576</v>
      </c>
      <c r="I112" s="118" t="s">
        <v>213</v>
      </c>
      <c r="J112" s="89">
        <v>0.3</v>
      </c>
      <c r="K112" s="118"/>
    </row>
    <row r="113" spans="1:13" ht="15.75" x14ac:dyDescent="0.25">
      <c r="A113" s="89"/>
      <c r="B113" s="91" t="s">
        <v>43</v>
      </c>
      <c r="C113" s="92"/>
      <c r="D113" s="118"/>
      <c r="E113" s="118"/>
      <c r="F113" s="118">
        <f>SUM(F108:F112)</f>
        <v>15</v>
      </c>
      <c r="G113" s="89">
        <f>F108*G108+F109*G109+F110*G110+F111*G111+F112*G112</f>
        <v>262994</v>
      </c>
      <c r="H113" s="118"/>
      <c r="I113" s="118"/>
      <c r="J113" s="93"/>
      <c r="K113" s="118"/>
    </row>
    <row r="114" spans="1:13" ht="15.75" x14ac:dyDescent="0.2">
      <c r="A114" s="165" t="s">
        <v>210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</row>
    <row r="115" spans="1:13" ht="78.75" x14ac:dyDescent="0.2">
      <c r="A115" s="89">
        <f>A112+1</f>
        <v>70</v>
      </c>
      <c r="B115" s="118" t="s">
        <v>30</v>
      </c>
      <c r="C115" s="90" t="s">
        <v>197</v>
      </c>
      <c r="D115" s="118" t="s">
        <v>22</v>
      </c>
      <c r="E115" s="118" t="s">
        <v>180</v>
      </c>
      <c r="F115" s="118">
        <v>1</v>
      </c>
      <c r="G115" s="118">
        <v>21302</v>
      </c>
      <c r="H115" s="89">
        <v>13193</v>
      </c>
      <c r="I115" s="118" t="s">
        <v>211</v>
      </c>
      <c r="J115" s="89">
        <v>0.3</v>
      </c>
      <c r="K115" s="118"/>
    </row>
    <row r="116" spans="1:13" ht="82.5" customHeight="1" x14ac:dyDescent="0.2">
      <c r="A116" s="89">
        <f>A115+1</f>
        <v>71</v>
      </c>
      <c r="B116" s="118" t="s">
        <v>31</v>
      </c>
      <c r="C116" s="90" t="s">
        <v>197</v>
      </c>
      <c r="D116" s="118" t="s">
        <v>22</v>
      </c>
      <c r="E116" s="118" t="s">
        <v>32</v>
      </c>
      <c r="F116" s="118">
        <v>3</v>
      </c>
      <c r="G116" s="118">
        <v>19967</v>
      </c>
      <c r="H116" s="89">
        <v>13193</v>
      </c>
      <c r="I116" s="118" t="s">
        <v>211</v>
      </c>
      <c r="J116" s="89">
        <v>0.3</v>
      </c>
      <c r="K116" s="118"/>
      <c r="L116" s="87"/>
    </row>
    <row r="117" spans="1:13" ht="82.5" customHeight="1" x14ac:dyDescent="0.2">
      <c r="A117" s="89">
        <f t="shared" ref="A117:A118" si="14">A116+1</f>
        <v>72</v>
      </c>
      <c r="B117" s="118" t="s">
        <v>33</v>
      </c>
      <c r="C117" s="90" t="s">
        <v>198</v>
      </c>
      <c r="D117" s="118" t="s">
        <v>34</v>
      </c>
      <c r="E117" s="118" t="s">
        <v>35</v>
      </c>
      <c r="F117" s="118">
        <v>37</v>
      </c>
      <c r="G117" s="118">
        <v>17976</v>
      </c>
      <c r="H117" s="118">
        <v>12534</v>
      </c>
      <c r="I117" s="118" t="s">
        <v>212</v>
      </c>
      <c r="J117" s="89">
        <v>0.3</v>
      </c>
      <c r="K117" s="118"/>
      <c r="L117" s="86"/>
    </row>
    <row r="118" spans="1:13" ht="83.25" customHeight="1" x14ac:dyDescent="0.2">
      <c r="A118" s="89">
        <f t="shared" si="14"/>
        <v>73</v>
      </c>
      <c r="B118" s="118" t="s">
        <v>37</v>
      </c>
      <c r="C118" s="90" t="s">
        <v>198</v>
      </c>
      <c r="D118" s="118" t="s">
        <v>34</v>
      </c>
      <c r="E118" s="118" t="s">
        <v>38</v>
      </c>
      <c r="F118" s="118">
        <v>29</v>
      </c>
      <c r="G118" s="118">
        <v>16648</v>
      </c>
      <c r="H118" s="118">
        <v>12534</v>
      </c>
      <c r="I118" s="118" t="s">
        <v>212</v>
      </c>
      <c r="J118" s="89">
        <v>0.3</v>
      </c>
      <c r="K118" s="118"/>
    </row>
    <row r="119" spans="1:13" ht="15.75" x14ac:dyDescent="0.2">
      <c r="A119" s="89"/>
      <c r="B119" s="91" t="s">
        <v>43</v>
      </c>
      <c r="C119" s="92"/>
      <c r="D119" s="118"/>
      <c r="E119" s="118"/>
      <c r="F119" s="118">
        <f>SUM(F115:F118)</f>
        <v>70</v>
      </c>
      <c r="G119" s="89">
        <f>F115*G115+F116*G116+F117*G117+F118*G118</f>
        <v>1229107</v>
      </c>
      <c r="H119" s="118"/>
      <c r="I119" s="118"/>
      <c r="J119" s="89"/>
      <c r="K119" s="118"/>
    </row>
    <row r="120" spans="1:13" ht="15.75" x14ac:dyDescent="0.2">
      <c r="A120" s="165" t="s">
        <v>175</v>
      </c>
      <c r="B120" s="165"/>
      <c r="C120" s="165"/>
      <c r="D120" s="165"/>
      <c r="E120" s="165"/>
      <c r="F120" s="165"/>
      <c r="G120" s="165"/>
      <c r="H120" s="165"/>
      <c r="I120" s="165"/>
      <c r="J120" s="165"/>
      <c r="K120" s="165"/>
    </row>
    <row r="121" spans="1:13" ht="78.75" x14ac:dyDescent="0.2">
      <c r="A121" s="89">
        <f>A118+1</f>
        <v>74</v>
      </c>
      <c r="B121" s="118" t="s">
        <v>30</v>
      </c>
      <c r="C121" s="90" t="s">
        <v>197</v>
      </c>
      <c r="D121" s="118" t="s">
        <v>22</v>
      </c>
      <c r="E121" s="118" t="s">
        <v>180</v>
      </c>
      <c r="F121" s="118">
        <v>1</v>
      </c>
      <c r="G121" s="118">
        <v>21302</v>
      </c>
      <c r="H121" s="89">
        <v>13193</v>
      </c>
      <c r="I121" s="118" t="s">
        <v>211</v>
      </c>
      <c r="J121" s="89">
        <v>0.3</v>
      </c>
      <c r="K121" s="118"/>
    </row>
    <row r="122" spans="1:13" ht="78.75" x14ac:dyDescent="0.2">
      <c r="A122" s="89">
        <f>A121+1</f>
        <v>75</v>
      </c>
      <c r="B122" s="118" t="s">
        <v>31</v>
      </c>
      <c r="C122" s="90" t="s">
        <v>197</v>
      </c>
      <c r="D122" s="118" t="s">
        <v>22</v>
      </c>
      <c r="E122" s="118" t="s">
        <v>32</v>
      </c>
      <c r="F122" s="118">
        <v>1</v>
      </c>
      <c r="G122" s="118">
        <v>19967</v>
      </c>
      <c r="H122" s="89">
        <v>13193</v>
      </c>
      <c r="I122" s="118" t="s">
        <v>211</v>
      </c>
      <c r="J122" s="89">
        <v>0.3</v>
      </c>
      <c r="K122" s="118"/>
    </row>
    <row r="123" spans="1:13" ht="78.75" x14ac:dyDescent="0.2">
      <c r="A123" s="89">
        <f t="shared" ref="A123:A124" si="15">A122+1</f>
        <v>76</v>
      </c>
      <c r="B123" s="118" t="s">
        <v>33</v>
      </c>
      <c r="C123" s="90" t="s">
        <v>198</v>
      </c>
      <c r="D123" s="118" t="s">
        <v>34</v>
      </c>
      <c r="E123" s="118" t="s">
        <v>35</v>
      </c>
      <c r="F123" s="118">
        <v>3</v>
      </c>
      <c r="G123" s="118">
        <v>17976</v>
      </c>
      <c r="H123" s="118">
        <v>12534</v>
      </c>
      <c r="I123" s="118" t="s">
        <v>212</v>
      </c>
      <c r="J123" s="89">
        <v>0.3</v>
      </c>
      <c r="K123" s="109"/>
    </row>
    <row r="124" spans="1:13" ht="78.75" x14ac:dyDescent="0.2">
      <c r="A124" s="89">
        <f t="shared" si="15"/>
        <v>77</v>
      </c>
      <c r="B124" s="118" t="s">
        <v>37</v>
      </c>
      <c r="C124" s="90" t="s">
        <v>198</v>
      </c>
      <c r="D124" s="118" t="s">
        <v>34</v>
      </c>
      <c r="E124" s="118" t="s">
        <v>38</v>
      </c>
      <c r="F124" s="118">
        <v>5</v>
      </c>
      <c r="G124" s="118">
        <v>16648</v>
      </c>
      <c r="H124" s="118">
        <v>12534</v>
      </c>
      <c r="I124" s="118" t="s">
        <v>212</v>
      </c>
      <c r="J124" s="89">
        <v>0.3</v>
      </c>
      <c r="K124" s="118"/>
      <c r="M124" s="88">
        <v>1</v>
      </c>
    </row>
    <row r="125" spans="1:13" ht="84" customHeight="1" x14ac:dyDescent="0.2">
      <c r="A125" s="89">
        <f>A124+1</f>
        <v>78</v>
      </c>
      <c r="B125" s="118" t="s">
        <v>39</v>
      </c>
      <c r="C125" s="90" t="s">
        <v>201</v>
      </c>
      <c r="D125" s="118" t="s">
        <v>40</v>
      </c>
      <c r="E125" s="118" t="s">
        <v>41</v>
      </c>
      <c r="F125" s="118">
        <v>1</v>
      </c>
      <c r="G125" s="118">
        <v>12653</v>
      </c>
      <c r="H125" s="118">
        <v>8576</v>
      </c>
      <c r="I125" s="118" t="s">
        <v>213</v>
      </c>
      <c r="J125" s="89">
        <v>0.3</v>
      </c>
      <c r="K125" s="118"/>
      <c r="L125" s="86"/>
      <c r="M125" s="86">
        <v>1</v>
      </c>
    </row>
    <row r="126" spans="1:13" ht="15.75" x14ac:dyDescent="0.25">
      <c r="A126" s="89"/>
      <c r="B126" s="91" t="s">
        <v>43</v>
      </c>
      <c r="C126" s="92"/>
      <c r="D126" s="118"/>
      <c r="E126" s="118"/>
      <c r="F126" s="118">
        <f>SUM(F121:F125)</f>
        <v>11</v>
      </c>
      <c r="G126" s="89">
        <f>F121*G121+F122*G122+F123*G123+F124*G124+F125*G125</f>
        <v>191090</v>
      </c>
      <c r="H126" s="118"/>
      <c r="I126" s="118"/>
      <c r="J126" s="93"/>
      <c r="K126" s="118"/>
    </row>
    <row r="127" spans="1:13" ht="15.75" x14ac:dyDescent="0.2">
      <c r="A127" s="165" t="s">
        <v>176</v>
      </c>
      <c r="B127" s="165"/>
      <c r="C127" s="165"/>
      <c r="D127" s="165"/>
      <c r="E127" s="165"/>
      <c r="F127" s="165"/>
      <c r="G127" s="165"/>
      <c r="H127" s="165"/>
      <c r="I127" s="165"/>
      <c r="J127" s="165"/>
      <c r="K127" s="165"/>
    </row>
    <row r="128" spans="1:13" ht="78.75" x14ac:dyDescent="0.2">
      <c r="A128" s="89">
        <f>A125+1</f>
        <v>79</v>
      </c>
      <c r="B128" s="118" t="s">
        <v>30</v>
      </c>
      <c r="C128" s="90" t="s">
        <v>197</v>
      </c>
      <c r="D128" s="118" t="s">
        <v>22</v>
      </c>
      <c r="E128" s="118" t="s">
        <v>180</v>
      </c>
      <c r="F128" s="118">
        <v>1</v>
      </c>
      <c r="G128" s="118">
        <v>21302</v>
      </c>
      <c r="H128" s="89">
        <v>13193</v>
      </c>
      <c r="I128" s="118" t="s">
        <v>211</v>
      </c>
      <c r="J128" s="89">
        <v>0.3</v>
      </c>
      <c r="K128" s="118"/>
    </row>
    <row r="129" spans="1:11" ht="78.75" x14ac:dyDescent="0.2">
      <c r="A129" s="89">
        <f>A128+1</f>
        <v>80</v>
      </c>
      <c r="B129" s="118" t="s">
        <v>31</v>
      </c>
      <c r="C129" s="90" t="s">
        <v>197</v>
      </c>
      <c r="D129" s="118" t="s">
        <v>22</v>
      </c>
      <c r="E129" s="118" t="s">
        <v>32</v>
      </c>
      <c r="F129" s="118">
        <v>2</v>
      </c>
      <c r="G129" s="118">
        <v>19967</v>
      </c>
      <c r="H129" s="89">
        <v>13193</v>
      </c>
      <c r="I129" s="118" t="s">
        <v>211</v>
      </c>
      <c r="J129" s="89">
        <v>0.3</v>
      </c>
      <c r="K129" s="118"/>
    </row>
    <row r="130" spans="1:11" ht="78.75" x14ac:dyDescent="0.2">
      <c r="A130" s="89">
        <f t="shared" ref="A130:A133" si="16">A129+1</f>
        <v>81</v>
      </c>
      <c r="B130" s="118" t="s">
        <v>33</v>
      </c>
      <c r="C130" s="90" t="s">
        <v>198</v>
      </c>
      <c r="D130" s="118" t="s">
        <v>34</v>
      </c>
      <c r="E130" s="118" t="s">
        <v>35</v>
      </c>
      <c r="F130" s="118">
        <v>2</v>
      </c>
      <c r="G130" s="118">
        <v>17976</v>
      </c>
      <c r="H130" s="118">
        <v>12534</v>
      </c>
      <c r="I130" s="118" t="s">
        <v>212</v>
      </c>
      <c r="J130" s="89">
        <v>0.3</v>
      </c>
      <c r="K130" s="118"/>
    </row>
    <row r="131" spans="1:11" ht="78.75" x14ac:dyDescent="0.2">
      <c r="A131" s="89">
        <f t="shared" si="16"/>
        <v>82</v>
      </c>
      <c r="B131" s="118" t="s">
        <v>37</v>
      </c>
      <c r="C131" s="90" t="s">
        <v>198</v>
      </c>
      <c r="D131" s="118" t="s">
        <v>34</v>
      </c>
      <c r="E131" s="118" t="s">
        <v>38</v>
      </c>
      <c r="F131" s="118">
        <v>34</v>
      </c>
      <c r="G131" s="118">
        <v>16648</v>
      </c>
      <c r="H131" s="118">
        <v>12534</v>
      </c>
      <c r="I131" s="118" t="s">
        <v>212</v>
      </c>
      <c r="J131" s="89">
        <v>0.3</v>
      </c>
      <c r="K131" s="118"/>
    </row>
    <row r="132" spans="1:11" ht="78.75" x14ac:dyDescent="0.2">
      <c r="A132" s="89">
        <f t="shared" si="16"/>
        <v>83</v>
      </c>
      <c r="B132" s="118" t="s">
        <v>55</v>
      </c>
      <c r="C132" s="90" t="s">
        <v>199</v>
      </c>
      <c r="D132" s="118" t="s">
        <v>56</v>
      </c>
      <c r="E132" s="118" t="s">
        <v>57</v>
      </c>
      <c r="F132" s="118">
        <v>2</v>
      </c>
      <c r="G132" s="118">
        <v>15310</v>
      </c>
      <c r="H132" s="118">
        <v>11216</v>
      </c>
      <c r="I132" s="118" t="s">
        <v>212</v>
      </c>
      <c r="J132" s="89">
        <v>0.3</v>
      </c>
      <c r="K132" s="109"/>
    </row>
    <row r="133" spans="1:11" ht="78.75" x14ac:dyDescent="0.2">
      <c r="A133" s="89">
        <f t="shared" si="16"/>
        <v>84</v>
      </c>
      <c r="B133" s="118" t="s">
        <v>39</v>
      </c>
      <c r="C133" s="90" t="s">
        <v>201</v>
      </c>
      <c r="D133" s="118" t="s">
        <v>40</v>
      </c>
      <c r="E133" s="118" t="s">
        <v>41</v>
      </c>
      <c r="F133" s="118">
        <v>16</v>
      </c>
      <c r="G133" s="118">
        <v>12653</v>
      </c>
      <c r="H133" s="118">
        <v>8576</v>
      </c>
      <c r="I133" s="118" t="s">
        <v>213</v>
      </c>
      <c r="J133" s="89">
        <v>0.3</v>
      </c>
      <c r="K133" s="118"/>
    </row>
    <row r="134" spans="1:11" ht="15.75" x14ac:dyDescent="0.25">
      <c r="A134" s="89"/>
      <c r="B134" s="91" t="s">
        <v>43</v>
      </c>
      <c r="C134" s="92"/>
      <c r="D134" s="118"/>
      <c r="E134" s="118"/>
      <c r="F134" s="118">
        <f>SUM(F128:F133)</f>
        <v>57</v>
      </c>
      <c r="G134" s="89">
        <f>F128*G128+F129*G129+F130*G130+F131*G131+F132*G132+F133*G133</f>
        <v>896288</v>
      </c>
      <c r="H134" s="118"/>
      <c r="I134" s="118"/>
      <c r="J134" s="93"/>
      <c r="K134" s="118"/>
    </row>
    <row r="135" spans="1:11" ht="18.75" customHeight="1" x14ac:dyDescent="0.2">
      <c r="A135" s="165" t="s">
        <v>178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</row>
    <row r="136" spans="1:11" ht="78.75" x14ac:dyDescent="0.2">
      <c r="A136" s="89">
        <f>A133+1</f>
        <v>85</v>
      </c>
      <c r="B136" s="118" t="s">
        <v>30</v>
      </c>
      <c r="C136" s="90" t="s">
        <v>197</v>
      </c>
      <c r="D136" s="118" t="s">
        <v>22</v>
      </c>
      <c r="E136" s="118" t="s">
        <v>180</v>
      </c>
      <c r="F136" s="118">
        <v>1</v>
      </c>
      <c r="G136" s="118">
        <v>21302</v>
      </c>
      <c r="H136" s="89">
        <v>13193</v>
      </c>
      <c r="I136" s="118" t="s">
        <v>211</v>
      </c>
      <c r="J136" s="89">
        <v>0.3</v>
      </c>
      <c r="K136" s="118"/>
    </row>
    <row r="137" spans="1:11" ht="78.75" x14ac:dyDescent="0.2">
      <c r="A137" s="89">
        <f>A136+1</f>
        <v>86</v>
      </c>
      <c r="B137" s="118" t="s">
        <v>31</v>
      </c>
      <c r="C137" s="90" t="s">
        <v>197</v>
      </c>
      <c r="D137" s="118" t="s">
        <v>22</v>
      </c>
      <c r="E137" s="118" t="s">
        <v>32</v>
      </c>
      <c r="F137" s="118">
        <v>2</v>
      </c>
      <c r="G137" s="118">
        <v>19967</v>
      </c>
      <c r="H137" s="89">
        <v>13193</v>
      </c>
      <c r="I137" s="118" t="s">
        <v>211</v>
      </c>
      <c r="J137" s="89">
        <v>0.3</v>
      </c>
      <c r="K137" s="118"/>
    </row>
    <row r="138" spans="1:11" ht="78.75" x14ac:dyDescent="0.2">
      <c r="A138" s="89">
        <f t="shared" ref="A138:A140" si="17">A137+1</f>
        <v>87</v>
      </c>
      <c r="B138" s="118" t="s">
        <v>33</v>
      </c>
      <c r="C138" s="90" t="s">
        <v>198</v>
      </c>
      <c r="D138" s="118" t="s">
        <v>34</v>
      </c>
      <c r="E138" s="118" t="s">
        <v>35</v>
      </c>
      <c r="F138" s="118">
        <v>3</v>
      </c>
      <c r="G138" s="118">
        <v>17976</v>
      </c>
      <c r="H138" s="118">
        <v>12534</v>
      </c>
      <c r="I138" s="118" t="s">
        <v>212</v>
      </c>
      <c r="J138" s="89">
        <v>0.3</v>
      </c>
      <c r="K138" s="118"/>
    </row>
    <row r="139" spans="1:11" ht="78.75" x14ac:dyDescent="0.2">
      <c r="A139" s="89">
        <f t="shared" si="17"/>
        <v>88</v>
      </c>
      <c r="B139" s="118" t="s">
        <v>37</v>
      </c>
      <c r="C139" s="90" t="s">
        <v>198</v>
      </c>
      <c r="D139" s="118" t="s">
        <v>34</v>
      </c>
      <c r="E139" s="118" t="s">
        <v>38</v>
      </c>
      <c r="F139" s="118">
        <v>10</v>
      </c>
      <c r="G139" s="118">
        <v>16648</v>
      </c>
      <c r="H139" s="118">
        <v>12534</v>
      </c>
      <c r="I139" s="118" t="s">
        <v>212</v>
      </c>
      <c r="J139" s="89">
        <v>0.3</v>
      </c>
      <c r="K139" s="118"/>
    </row>
    <row r="140" spans="1:11" ht="78.75" x14ac:dyDescent="0.2">
      <c r="A140" s="89">
        <f t="shared" si="17"/>
        <v>89</v>
      </c>
      <c r="B140" s="118" t="s">
        <v>55</v>
      </c>
      <c r="C140" s="90" t="s">
        <v>199</v>
      </c>
      <c r="D140" s="118" t="s">
        <v>56</v>
      </c>
      <c r="E140" s="118" t="s">
        <v>57</v>
      </c>
      <c r="F140" s="118">
        <v>1</v>
      </c>
      <c r="G140" s="118">
        <v>15310</v>
      </c>
      <c r="H140" s="118">
        <v>11216</v>
      </c>
      <c r="I140" s="118" t="s">
        <v>212</v>
      </c>
      <c r="J140" s="89">
        <v>0.3</v>
      </c>
      <c r="K140" s="118"/>
    </row>
    <row r="141" spans="1:11" ht="15.75" x14ac:dyDescent="0.2">
      <c r="A141" s="89"/>
      <c r="B141" s="91" t="s">
        <v>43</v>
      </c>
      <c r="C141" s="92"/>
      <c r="D141" s="118"/>
      <c r="E141" s="118"/>
      <c r="F141" s="118">
        <f>SUM(F136:F140)</f>
        <v>17</v>
      </c>
      <c r="G141" s="89">
        <f>F136*G136+F137*G137+F138*G138+F139*G139+F140*G140</f>
        <v>296954</v>
      </c>
      <c r="H141" s="118"/>
      <c r="I141" s="118"/>
      <c r="J141" s="89"/>
      <c r="K141" s="118"/>
    </row>
    <row r="142" spans="1:11" ht="18.75" customHeight="1" x14ac:dyDescent="0.2">
      <c r="A142" s="165" t="s">
        <v>232</v>
      </c>
      <c r="B142" s="165"/>
      <c r="C142" s="165"/>
      <c r="D142" s="165"/>
      <c r="E142" s="165"/>
      <c r="F142" s="165"/>
      <c r="G142" s="165"/>
      <c r="H142" s="165"/>
      <c r="I142" s="165"/>
      <c r="J142" s="165"/>
      <c r="K142" s="165"/>
    </row>
    <row r="143" spans="1:11" ht="78.75" x14ac:dyDescent="0.2">
      <c r="A143" s="89">
        <f>A140+1</f>
        <v>90</v>
      </c>
      <c r="B143" s="118" t="s">
        <v>30</v>
      </c>
      <c r="C143" s="90" t="s">
        <v>197</v>
      </c>
      <c r="D143" s="118" t="s">
        <v>22</v>
      </c>
      <c r="E143" s="118" t="s">
        <v>180</v>
      </c>
      <c r="F143" s="118">
        <v>1</v>
      </c>
      <c r="G143" s="118">
        <v>21302</v>
      </c>
      <c r="H143" s="89">
        <v>13193</v>
      </c>
      <c r="I143" s="118" t="s">
        <v>211</v>
      </c>
      <c r="J143" s="89">
        <v>0.3</v>
      </c>
      <c r="K143" s="118"/>
    </row>
    <row r="144" spans="1:11" ht="78.75" x14ac:dyDescent="0.2">
      <c r="A144" s="89">
        <f>A143+1</f>
        <v>91</v>
      </c>
      <c r="B144" s="118" t="s">
        <v>31</v>
      </c>
      <c r="C144" s="90" t="s">
        <v>197</v>
      </c>
      <c r="D144" s="118" t="s">
        <v>22</v>
      </c>
      <c r="E144" s="118" t="s">
        <v>32</v>
      </c>
      <c r="F144" s="118">
        <v>1</v>
      </c>
      <c r="G144" s="118">
        <v>19967</v>
      </c>
      <c r="H144" s="89">
        <v>13193</v>
      </c>
      <c r="I144" s="118" t="s">
        <v>211</v>
      </c>
      <c r="J144" s="89">
        <v>0.3</v>
      </c>
      <c r="K144" s="118"/>
    </row>
    <row r="145" spans="1:13" ht="78.75" x14ac:dyDescent="0.2">
      <c r="A145" s="89">
        <f t="shared" ref="A145:A147" si="18">A144+1</f>
        <v>92</v>
      </c>
      <c r="B145" s="118" t="s">
        <v>33</v>
      </c>
      <c r="C145" s="90" t="s">
        <v>198</v>
      </c>
      <c r="D145" s="118" t="s">
        <v>34</v>
      </c>
      <c r="E145" s="118" t="s">
        <v>35</v>
      </c>
      <c r="F145" s="118">
        <v>2</v>
      </c>
      <c r="G145" s="118">
        <v>17976</v>
      </c>
      <c r="H145" s="118">
        <v>12534</v>
      </c>
      <c r="I145" s="118" t="s">
        <v>212</v>
      </c>
      <c r="J145" s="89">
        <v>0.3</v>
      </c>
      <c r="K145" s="118"/>
    </row>
    <row r="146" spans="1:13" ht="78.75" x14ac:dyDescent="0.2">
      <c r="A146" s="89">
        <f t="shared" si="18"/>
        <v>93</v>
      </c>
      <c r="B146" s="118" t="s">
        <v>37</v>
      </c>
      <c r="C146" s="90" t="s">
        <v>198</v>
      </c>
      <c r="D146" s="118" t="s">
        <v>34</v>
      </c>
      <c r="E146" s="118" t="s">
        <v>38</v>
      </c>
      <c r="F146" s="118">
        <v>2</v>
      </c>
      <c r="G146" s="118">
        <v>16648</v>
      </c>
      <c r="H146" s="118">
        <v>12534</v>
      </c>
      <c r="I146" s="118" t="s">
        <v>212</v>
      </c>
      <c r="J146" s="89">
        <v>0.3</v>
      </c>
      <c r="K146" s="118"/>
    </row>
    <row r="147" spans="1:13" ht="78.75" x14ac:dyDescent="0.2">
      <c r="A147" s="89">
        <f t="shared" si="18"/>
        <v>94</v>
      </c>
      <c r="B147" s="118" t="s">
        <v>39</v>
      </c>
      <c r="C147" s="90" t="s">
        <v>201</v>
      </c>
      <c r="D147" s="118" t="s">
        <v>40</v>
      </c>
      <c r="E147" s="118" t="s">
        <v>41</v>
      </c>
      <c r="F147" s="118">
        <v>2</v>
      </c>
      <c r="G147" s="118">
        <v>12653</v>
      </c>
      <c r="H147" s="118">
        <v>8576</v>
      </c>
      <c r="I147" s="118" t="s">
        <v>213</v>
      </c>
      <c r="J147" s="89">
        <v>0.3</v>
      </c>
      <c r="K147" s="118"/>
      <c r="M147" s="88">
        <v>1</v>
      </c>
    </row>
    <row r="148" spans="1:13" ht="15.75" x14ac:dyDescent="0.2">
      <c r="A148" s="89"/>
      <c r="B148" s="91" t="s">
        <v>43</v>
      </c>
      <c r="C148" s="92"/>
      <c r="D148" s="118"/>
      <c r="E148" s="118"/>
      <c r="F148" s="118">
        <f>SUM(F143:F147)</f>
        <v>8</v>
      </c>
      <c r="G148" s="89">
        <f>F143*G143+F144*G144+F145*G145+F146*G146++F147*G147</f>
        <v>135823</v>
      </c>
      <c r="H148" s="118"/>
      <c r="I148" s="118"/>
      <c r="J148" s="89"/>
      <c r="K148" s="118"/>
    </row>
    <row r="149" spans="1:13" ht="15.75" x14ac:dyDescent="0.2">
      <c r="A149" s="165" t="s">
        <v>98</v>
      </c>
      <c r="B149" s="165"/>
      <c r="C149" s="165"/>
      <c r="D149" s="165"/>
      <c r="E149" s="165"/>
      <c r="F149" s="165"/>
      <c r="G149" s="165"/>
      <c r="H149" s="165"/>
      <c r="I149" s="165"/>
      <c r="J149" s="165"/>
      <c r="K149" s="165"/>
    </row>
    <row r="150" spans="1:13" ht="78.75" x14ac:dyDescent="0.2">
      <c r="A150" s="89">
        <f>A147+1</f>
        <v>95</v>
      </c>
      <c r="B150" s="118" t="s">
        <v>30</v>
      </c>
      <c r="C150" s="90" t="s">
        <v>197</v>
      </c>
      <c r="D150" s="118" t="s">
        <v>22</v>
      </c>
      <c r="E150" s="118" t="s">
        <v>180</v>
      </c>
      <c r="F150" s="118">
        <v>1</v>
      </c>
      <c r="G150" s="118">
        <v>21302</v>
      </c>
      <c r="H150" s="89">
        <v>13193</v>
      </c>
      <c r="I150" s="118" t="s">
        <v>211</v>
      </c>
      <c r="J150" s="89">
        <v>0.3</v>
      </c>
      <c r="K150" s="118"/>
    </row>
    <row r="151" spans="1:13" ht="78.75" x14ac:dyDescent="0.2">
      <c r="A151" s="89">
        <f>A150+1</f>
        <v>96</v>
      </c>
      <c r="B151" s="118" t="s">
        <v>31</v>
      </c>
      <c r="C151" s="90" t="s">
        <v>197</v>
      </c>
      <c r="D151" s="118" t="s">
        <v>22</v>
      </c>
      <c r="E151" s="118" t="s">
        <v>32</v>
      </c>
      <c r="F151" s="118">
        <v>2</v>
      </c>
      <c r="G151" s="118">
        <v>19967</v>
      </c>
      <c r="H151" s="89">
        <v>13193</v>
      </c>
      <c r="I151" s="118" t="s">
        <v>211</v>
      </c>
      <c r="J151" s="89">
        <v>0.3</v>
      </c>
      <c r="K151" s="118"/>
    </row>
    <row r="152" spans="1:13" ht="78.75" x14ac:dyDescent="0.2">
      <c r="A152" s="89">
        <f t="shared" ref="A152:A154" si="19">A151+1</f>
        <v>97</v>
      </c>
      <c r="B152" s="118" t="s">
        <v>33</v>
      </c>
      <c r="C152" s="90" t="s">
        <v>198</v>
      </c>
      <c r="D152" s="118" t="s">
        <v>34</v>
      </c>
      <c r="E152" s="118" t="s">
        <v>35</v>
      </c>
      <c r="F152" s="118">
        <v>4</v>
      </c>
      <c r="G152" s="118">
        <v>17976</v>
      </c>
      <c r="H152" s="118">
        <v>12534</v>
      </c>
      <c r="I152" s="118" t="s">
        <v>212</v>
      </c>
      <c r="J152" s="89">
        <v>0.3</v>
      </c>
      <c r="K152" s="118"/>
    </row>
    <row r="153" spans="1:13" ht="78.75" x14ac:dyDescent="0.2">
      <c r="A153" s="89">
        <f t="shared" si="19"/>
        <v>98</v>
      </c>
      <c r="B153" s="118" t="s">
        <v>37</v>
      </c>
      <c r="C153" s="90" t="s">
        <v>198</v>
      </c>
      <c r="D153" s="118" t="s">
        <v>34</v>
      </c>
      <c r="E153" s="118" t="s">
        <v>38</v>
      </c>
      <c r="F153" s="118">
        <v>8</v>
      </c>
      <c r="G153" s="118">
        <v>16648</v>
      </c>
      <c r="H153" s="118">
        <v>12534</v>
      </c>
      <c r="I153" s="118" t="s">
        <v>212</v>
      </c>
      <c r="J153" s="89">
        <v>0.3</v>
      </c>
      <c r="K153" s="118"/>
    </row>
    <row r="154" spans="1:13" ht="78.75" x14ac:dyDescent="0.2">
      <c r="A154" s="89">
        <f t="shared" si="19"/>
        <v>99</v>
      </c>
      <c r="B154" s="118" t="s">
        <v>39</v>
      </c>
      <c r="C154" s="90" t="s">
        <v>201</v>
      </c>
      <c r="D154" s="118" t="s">
        <v>40</v>
      </c>
      <c r="E154" s="118" t="s">
        <v>41</v>
      </c>
      <c r="F154" s="118">
        <v>1</v>
      </c>
      <c r="G154" s="118">
        <v>12653</v>
      </c>
      <c r="H154" s="118">
        <v>8576</v>
      </c>
      <c r="I154" s="118" t="s">
        <v>213</v>
      </c>
      <c r="J154" s="89">
        <v>0.3</v>
      </c>
      <c r="K154" s="118"/>
      <c r="M154" s="88">
        <v>2</v>
      </c>
    </row>
    <row r="155" spans="1:13" ht="15.75" x14ac:dyDescent="0.2">
      <c r="A155" s="89"/>
      <c r="B155" s="91" t="s">
        <v>43</v>
      </c>
      <c r="C155" s="92"/>
      <c r="D155" s="118"/>
      <c r="E155" s="118"/>
      <c r="F155" s="118">
        <f>SUM(F150:F154)</f>
        <v>16</v>
      </c>
      <c r="G155" s="89">
        <f>F150*G150+F151*G151+F152*G152+F153*G153+F154*G154</f>
        <v>278977</v>
      </c>
      <c r="H155" s="118"/>
      <c r="I155" s="118"/>
      <c r="J155" s="89"/>
      <c r="K155" s="118"/>
    </row>
    <row r="156" spans="1:13" ht="15.75" x14ac:dyDescent="0.2">
      <c r="A156" s="165" t="s">
        <v>231</v>
      </c>
      <c r="B156" s="165"/>
      <c r="C156" s="165"/>
      <c r="D156" s="165"/>
      <c r="E156" s="165"/>
      <c r="F156" s="165"/>
      <c r="G156" s="165"/>
      <c r="H156" s="165"/>
      <c r="I156" s="165"/>
      <c r="J156" s="165"/>
      <c r="K156" s="165"/>
    </row>
    <row r="157" spans="1:13" ht="78.75" x14ac:dyDescent="0.2">
      <c r="A157" s="89">
        <f>A154+1</f>
        <v>100</v>
      </c>
      <c r="B157" s="118" t="s">
        <v>30</v>
      </c>
      <c r="C157" s="90" t="s">
        <v>197</v>
      </c>
      <c r="D157" s="118" t="s">
        <v>22</v>
      </c>
      <c r="E157" s="118" t="s">
        <v>180</v>
      </c>
      <c r="F157" s="118">
        <v>1</v>
      </c>
      <c r="G157" s="118">
        <v>21302</v>
      </c>
      <c r="H157" s="89">
        <v>13193</v>
      </c>
      <c r="I157" s="118" t="s">
        <v>211</v>
      </c>
      <c r="J157" s="89">
        <v>0.3</v>
      </c>
      <c r="K157" s="118"/>
    </row>
    <row r="158" spans="1:13" ht="78.75" x14ac:dyDescent="0.2">
      <c r="A158" s="89">
        <f>A157+1</f>
        <v>101</v>
      </c>
      <c r="B158" s="118" t="s">
        <v>31</v>
      </c>
      <c r="C158" s="90" t="s">
        <v>197</v>
      </c>
      <c r="D158" s="118" t="s">
        <v>22</v>
      </c>
      <c r="E158" s="118" t="s">
        <v>32</v>
      </c>
      <c r="F158" s="118">
        <v>1</v>
      </c>
      <c r="G158" s="118">
        <v>19967</v>
      </c>
      <c r="H158" s="89">
        <v>13193</v>
      </c>
      <c r="I158" s="118" t="s">
        <v>211</v>
      </c>
      <c r="J158" s="89">
        <v>0.3</v>
      </c>
      <c r="K158" s="118"/>
    </row>
    <row r="159" spans="1:13" ht="78.75" x14ac:dyDescent="0.2">
      <c r="A159" s="89">
        <f t="shared" ref="A159:A160" si="20">A158+1</f>
        <v>102</v>
      </c>
      <c r="B159" s="118" t="s">
        <v>33</v>
      </c>
      <c r="C159" s="90" t="s">
        <v>198</v>
      </c>
      <c r="D159" s="118" t="s">
        <v>34</v>
      </c>
      <c r="E159" s="118" t="s">
        <v>35</v>
      </c>
      <c r="F159" s="118">
        <v>2</v>
      </c>
      <c r="G159" s="118">
        <v>17976</v>
      </c>
      <c r="H159" s="118">
        <v>12534</v>
      </c>
      <c r="I159" s="118" t="s">
        <v>212</v>
      </c>
      <c r="J159" s="89">
        <v>0.3</v>
      </c>
      <c r="K159" s="118"/>
    </row>
    <row r="160" spans="1:13" ht="78.75" x14ac:dyDescent="0.2">
      <c r="A160" s="89">
        <f t="shared" si="20"/>
        <v>103</v>
      </c>
      <c r="B160" s="118" t="s">
        <v>37</v>
      </c>
      <c r="C160" s="90" t="s">
        <v>198</v>
      </c>
      <c r="D160" s="118" t="s">
        <v>34</v>
      </c>
      <c r="E160" s="118" t="s">
        <v>38</v>
      </c>
      <c r="F160" s="118">
        <v>3</v>
      </c>
      <c r="G160" s="118">
        <v>16648</v>
      </c>
      <c r="H160" s="118">
        <v>12534</v>
      </c>
      <c r="I160" s="118" t="s">
        <v>212</v>
      </c>
      <c r="J160" s="89">
        <v>0.3</v>
      </c>
      <c r="K160" s="118"/>
    </row>
    <row r="161" spans="1:13" ht="15.75" x14ac:dyDescent="0.2">
      <c r="A161" s="89"/>
      <c r="B161" s="91" t="s">
        <v>43</v>
      </c>
      <c r="C161" s="92"/>
      <c r="D161" s="118"/>
      <c r="E161" s="118"/>
      <c r="F161" s="118">
        <f>SUM(F157:F160)</f>
        <v>7</v>
      </c>
      <c r="G161" s="89">
        <f>F157*G157+F158*G158+F159*G159+F160*G160</f>
        <v>127165</v>
      </c>
      <c r="H161" s="118"/>
      <c r="I161" s="118"/>
      <c r="J161" s="89"/>
      <c r="K161" s="118"/>
    </row>
    <row r="162" spans="1:13" ht="15.75" x14ac:dyDescent="0.2">
      <c r="A162" s="165" t="s">
        <v>219</v>
      </c>
      <c r="B162" s="165"/>
      <c r="C162" s="165"/>
      <c r="D162" s="165"/>
      <c r="E162" s="165"/>
      <c r="F162" s="165"/>
      <c r="G162" s="165"/>
      <c r="H162" s="165"/>
      <c r="I162" s="165"/>
      <c r="J162" s="165"/>
      <c r="K162" s="165"/>
    </row>
    <row r="163" spans="1:13" ht="78.75" x14ac:dyDescent="0.2">
      <c r="A163" s="89">
        <f>A160+1</f>
        <v>104</v>
      </c>
      <c r="B163" s="118" t="s">
        <v>30</v>
      </c>
      <c r="C163" s="90" t="s">
        <v>197</v>
      </c>
      <c r="D163" s="118" t="s">
        <v>22</v>
      </c>
      <c r="E163" s="118" t="s">
        <v>180</v>
      </c>
      <c r="F163" s="118">
        <v>1</v>
      </c>
      <c r="G163" s="118">
        <v>21302</v>
      </c>
      <c r="H163" s="89">
        <v>13193</v>
      </c>
      <c r="I163" s="118" t="s">
        <v>211</v>
      </c>
      <c r="J163" s="89">
        <v>0.3</v>
      </c>
      <c r="K163" s="118"/>
    </row>
    <row r="164" spans="1:13" ht="78.75" x14ac:dyDescent="0.2">
      <c r="A164" s="89">
        <f>A163+1</f>
        <v>105</v>
      </c>
      <c r="B164" s="118" t="s">
        <v>31</v>
      </c>
      <c r="C164" s="90" t="s">
        <v>197</v>
      </c>
      <c r="D164" s="118" t="s">
        <v>22</v>
      </c>
      <c r="E164" s="118" t="s">
        <v>32</v>
      </c>
      <c r="F164" s="118">
        <v>3</v>
      </c>
      <c r="G164" s="118">
        <v>19967</v>
      </c>
      <c r="H164" s="89">
        <v>13193</v>
      </c>
      <c r="I164" s="118" t="s">
        <v>211</v>
      </c>
      <c r="J164" s="89">
        <v>0.3</v>
      </c>
      <c r="K164" s="118"/>
    </row>
    <row r="165" spans="1:13" ht="78.75" x14ac:dyDescent="0.2">
      <c r="A165" s="89">
        <f t="shared" ref="A165:A171" si="21">A164+1</f>
        <v>106</v>
      </c>
      <c r="B165" s="118" t="s">
        <v>31</v>
      </c>
      <c r="C165" s="90" t="s">
        <v>197</v>
      </c>
      <c r="D165" s="118" t="s">
        <v>22</v>
      </c>
      <c r="E165" s="118" t="s">
        <v>32</v>
      </c>
      <c r="F165" s="118">
        <v>1</v>
      </c>
      <c r="G165" s="118">
        <v>19967</v>
      </c>
      <c r="H165" s="89">
        <v>13193</v>
      </c>
      <c r="I165" s="118" t="s">
        <v>211</v>
      </c>
      <c r="J165" s="89">
        <v>0.3</v>
      </c>
      <c r="K165" s="118">
        <v>10</v>
      </c>
    </row>
    <row r="166" spans="1:13" ht="78.75" x14ac:dyDescent="0.2">
      <c r="A166" s="89">
        <f t="shared" si="21"/>
        <v>107</v>
      </c>
      <c r="B166" s="118" t="s">
        <v>33</v>
      </c>
      <c r="C166" s="90" t="s">
        <v>198</v>
      </c>
      <c r="D166" s="118" t="s">
        <v>34</v>
      </c>
      <c r="E166" s="118" t="s">
        <v>35</v>
      </c>
      <c r="F166" s="118">
        <v>10</v>
      </c>
      <c r="G166" s="118">
        <v>17976</v>
      </c>
      <c r="H166" s="118">
        <v>12534</v>
      </c>
      <c r="I166" s="118" t="s">
        <v>212</v>
      </c>
      <c r="J166" s="89">
        <v>0.3</v>
      </c>
      <c r="K166" s="118"/>
    </row>
    <row r="167" spans="1:13" ht="78.75" x14ac:dyDescent="0.2">
      <c r="A167" s="89">
        <f t="shared" si="21"/>
        <v>108</v>
      </c>
      <c r="B167" s="118" t="s">
        <v>33</v>
      </c>
      <c r="C167" s="90" t="s">
        <v>198</v>
      </c>
      <c r="D167" s="118" t="s">
        <v>34</v>
      </c>
      <c r="E167" s="118" t="s">
        <v>35</v>
      </c>
      <c r="F167" s="118">
        <v>2</v>
      </c>
      <c r="G167" s="118">
        <v>17976</v>
      </c>
      <c r="H167" s="118">
        <v>12534</v>
      </c>
      <c r="I167" s="118" t="s">
        <v>212</v>
      </c>
      <c r="J167" s="89">
        <v>0.3</v>
      </c>
      <c r="K167" s="118">
        <v>10</v>
      </c>
    </row>
    <row r="168" spans="1:13" ht="78.75" x14ac:dyDescent="0.2">
      <c r="A168" s="89">
        <f t="shared" si="21"/>
        <v>109</v>
      </c>
      <c r="B168" s="118" t="s">
        <v>37</v>
      </c>
      <c r="C168" s="90" t="s">
        <v>198</v>
      </c>
      <c r="D168" s="118" t="s">
        <v>34</v>
      </c>
      <c r="E168" s="118" t="s">
        <v>38</v>
      </c>
      <c r="F168" s="118">
        <v>9</v>
      </c>
      <c r="G168" s="118">
        <v>16648</v>
      </c>
      <c r="H168" s="118">
        <v>12534</v>
      </c>
      <c r="I168" s="118" t="s">
        <v>212</v>
      </c>
      <c r="J168" s="89">
        <v>0.3</v>
      </c>
      <c r="K168" s="118"/>
      <c r="M168" s="88">
        <v>1</v>
      </c>
    </row>
    <row r="169" spans="1:13" ht="78.75" x14ac:dyDescent="0.2">
      <c r="A169" s="89">
        <f t="shared" si="21"/>
        <v>110</v>
      </c>
      <c r="B169" s="118" t="s">
        <v>37</v>
      </c>
      <c r="C169" s="90" t="s">
        <v>198</v>
      </c>
      <c r="D169" s="118" t="s">
        <v>34</v>
      </c>
      <c r="E169" s="118" t="s">
        <v>38</v>
      </c>
      <c r="F169" s="118">
        <v>1</v>
      </c>
      <c r="G169" s="118">
        <v>16648</v>
      </c>
      <c r="H169" s="118">
        <v>12534</v>
      </c>
      <c r="I169" s="118" t="s">
        <v>212</v>
      </c>
      <c r="J169" s="89">
        <v>0.3</v>
      </c>
      <c r="K169" s="118">
        <v>10</v>
      </c>
      <c r="M169" s="88">
        <v>1</v>
      </c>
    </row>
    <row r="170" spans="1:13" ht="84" customHeight="1" x14ac:dyDescent="0.2">
      <c r="A170" s="89">
        <f t="shared" si="21"/>
        <v>111</v>
      </c>
      <c r="B170" s="118" t="s">
        <v>58</v>
      </c>
      <c r="C170" s="90" t="s">
        <v>200</v>
      </c>
      <c r="D170" s="118" t="s">
        <v>56</v>
      </c>
      <c r="E170" s="118" t="s">
        <v>59</v>
      </c>
      <c r="F170" s="118">
        <v>1</v>
      </c>
      <c r="G170" s="118">
        <v>14647</v>
      </c>
      <c r="H170" s="118">
        <v>10555</v>
      </c>
      <c r="I170" s="118" t="s">
        <v>212</v>
      </c>
      <c r="J170" s="89">
        <v>0.3</v>
      </c>
      <c r="K170" s="118">
        <v>10</v>
      </c>
    </row>
    <row r="171" spans="1:13" ht="78.75" x14ac:dyDescent="0.2">
      <c r="A171" s="89">
        <f t="shared" si="21"/>
        <v>112</v>
      </c>
      <c r="B171" s="118" t="s">
        <v>39</v>
      </c>
      <c r="C171" s="90" t="s">
        <v>201</v>
      </c>
      <c r="D171" s="118" t="s">
        <v>40</v>
      </c>
      <c r="E171" s="118" t="s">
        <v>41</v>
      </c>
      <c r="F171" s="118">
        <v>5</v>
      </c>
      <c r="G171" s="118">
        <v>12653</v>
      </c>
      <c r="H171" s="118">
        <v>8576</v>
      </c>
      <c r="I171" s="118" t="s">
        <v>213</v>
      </c>
      <c r="J171" s="89">
        <v>0.3</v>
      </c>
      <c r="K171" s="118"/>
    </row>
    <row r="172" spans="1:13" ht="15.75" x14ac:dyDescent="0.25">
      <c r="A172" s="89"/>
      <c r="B172" s="91" t="s">
        <v>43</v>
      </c>
      <c r="C172" s="92"/>
      <c r="D172" s="118"/>
      <c r="E172" s="118"/>
      <c r="F172" s="118">
        <f>SUM(F163:F171)</f>
        <v>33</v>
      </c>
      <c r="G172" s="89">
        <f>F163*G163+F164*G164+F166*G166+F168*G168+F170*G170+F171*G171+G169*F169+G167*F167+F165*G165</f>
        <v>561274</v>
      </c>
      <c r="H172" s="118"/>
      <c r="I172" s="118"/>
      <c r="J172" s="93"/>
      <c r="K172" s="118"/>
    </row>
    <row r="173" spans="1:13" ht="15.75" x14ac:dyDescent="0.2">
      <c r="A173" s="165" t="s">
        <v>159</v>
      </c>
      <c r="B173" s="165"/>
      <c r="C173" s="165"/>
      <c r="D173" s="165"/>
      <c r="E173" s="165"/>
      <c r="F173" s="165"/>
      <c r="G173" s="165"/>
      <c r="H173" s="165"/>
      <c r="I173" s="165"/>
      <c r="J173" s="165"/>
      <c r="K173" s="165"/>
    </row>
    <row r="174" spans="1:13" ht="78.75" x14ac:dyDescent="0.2">
      <c r="A174" s="89">
        <f>A171+1</f>
        <v>113</v>
      </c>
      <c r="B174" s="118" t="s">
        <v>30</v>
      </c>
      <c r="C174" s="90" t="s">
        <v>197</v>
      </c>
      <c r="D174" s="118" t="s">
        <v>22</v>
      </c>
      <c r="E174" s="118" t="s">
        <v>180</v>
      </c>
      <c r="F174" s="118">
        <v>1</v>
      </c>
      <c r="G174" s="118">
        <v>21302</v>
      </c>
      <c r="H174" s="89">
        <v>13193</v>
      </c>
      <c r="I174" s="118" t="s">
        <v>211</v>
      </c>
      <c r="J174" s="89">
        <v>0.3</v>
      </c>
      <c r="K174" s="118"/>
    </row>
    <row r="175" spans="1:13" ht="82.5" customHeight="1" x14ac:dyDescent="0.2">
      <c r="A175" s="89">
        <f>A174+1</f>
        <v>114</v>
      </c>
      <c r="B175" s="118" t="s">
        <v>31</v>
      </c>
      <c r="C175" s="90" t="s">
        <v>197</v>
      </c>
      <c r="D175" s="118" t="s">
        <v>22</v>
      </c>
      <c r="E175" s="118" t="s">
        <v>32</v>
      </c>
      <c r="F175" s="118">
        <v>1</v>
      </c>
      <c r="G175" s="118">
        <v>19967</v>
      </c>
      <c r="H175" s="89">
        <v>13193</v>
      </c>
      <c r="I175" s="118" t="s">
        <v>211</v>
      </c>
      <c r="J175" s="89">
        <v>0.3</v>
      </c>
      <c r="K175" s="118"/>
    </row>
    <row r="176" spans="1:13" ht="82.5" customHeight="1" x14ac:dyDescent="0.2">
      <c r="A176" s="89">
        <f t="shared" ref="A176:A180" si="22">A175+1</f>
        <v>115</v>
      </c>
      <c r="B176" s="118" t="s">
        <v>33</v>
      </c>
      <c r="C176" s="90" t="s">
        <v>198</v>
      </c>
      <c r="D176" s="118" t="s">
        <v>34</v>
      </c>
      <c r="E176" s="118" t="s">
        <v>35</v>
      </c>
      <c r="F176" s="118">
        <v>4</v>
      </c>
      <c r="G176" s="118">
        <v>17976</v>
      </c>
      <c r="H176" s="118">
        <v>12534</v>
      </c>
      <c r="I176" s="118" t="s">
        <v>212</v>
      </c>
      <c r="J176" s="89">
        <v>0.3</v>
      </c>
      <c r="K176" s="118"/>
    </row>
    <row r="177" spans="1:13" ht="83.25" customHeight="1" x14ac:dyDescent="0.2">
      <c r="A177" s="89">
        <f t="shared" si="22"/>
        <v>116</v>
      </c>
      <c r="B177" s="118" t="s">
        <v>37</v>
      </c>
      <c r="C177" s="90" t="s">
        <v>198</v>
      </c>
      <c r="D177" s="118" t="s">
        <v>34</v>
      </c>
      <c r="E177" s="118" t="s">
        <v>38</v>
      </c>
      <c r="F177" s="118">
        <v>9</v>
      </c>
      <c r="G177" s="118">
        <v>16648</v>
      </c>
      <c r="H177" s="118">
        <v>12534</v>
      </c>
      <c r="I177" s="118" t="s">
        <v>212</v>
      </c>
      <c r="J177" s="89">
        <v>0.3</v>
      </c>
      <c r="K177" s="118"/>
    </row>
    <row r="178" spans="1:13" ht="85.5" customHeight="1" x14ac:dyDescent="0.2">
      <c r="A178" s="89">
        <f t="shared" si="22"/>
        <v>117</v>
      </c>
      <c r="B178" s="118" t="s">
        <v>55</v>
      </c>
      <c r="C178" s="90" t="s">
        <v>199</v>
      </c>
      <c r="D178" s="118" t="s">
        <v>56</v>
      </c>
      <c r="E178" s="118" t="s">
        <v>57</v>
      </c>
      <c r="F178" s="118">
        <v>2</v>
      </c>
      <c r="G178" s="118">
        <v>15310</v>
      </c>
      <c r="H178" s="118">
        <v>11216</v>
      </c>
      <c r="I178" s="118" t="s">
        <v>212</v>
      </c>
      <c r="J178" s="89">
        <v>0.3</v>
      </c>
      <c r="K178" s="118"/>
    </row>
    <row r="179" spans="1:13" ht="84" customHeight="1" x14ac:dyDescent="0.2">
      <c r="A179" s="89">
        <f t="shared" si="22"/>
        <v>118</v>
      </c>
      <c r="B179" s="118" t="s">
        <v>58</v>
      </c>
      <c r="C179" s="90" t="s">
        <v>200</v>
      </c>
      <c r="D179" s="118" t="s">
        <v>56</v>
      </c>
      <c r="E179" s="118" t="s">
        <v>59</v>
      </c>
      <c r="F179" s="118">
        <v>1</v>
      </c>
      <c r="G179" s="118">
        <v>14647</v>
      </c>
      <c r="H179" s="118">
        <v>10555</v>
      </c>
      <c r="I179" s="118" t="s">
        <v>212</v>
      </c>
      <c r="J179" s="89">
        <v>0.3</v>
      </c>
      <c r="K179" s="118"/>
    </row>
    <row r="180" spans="1:13" ht="84.75" customHeight="1" x14ac:dyDescent="0.2">
      <c r="A180" s="89">
        <f t="shared" si="22"/>
        <v>119</v>
      </c>
      <c r="B180" s="118" t="s">
        <v>39</v>
      </c>
      <c r="C180" s="90" t="s">
        <v>201</v>
      </c>
      <c r="D180" s="118" t="s">
        <v>40</v>
      </c>
      <c r="E180" s="118" t="s">
        <v>41</v>
      </c>
      <c r="F180" s="118">
        <v>2</v>
      </c>
      <c r="G180" s="118">
        <v>12653</v>
      </c>
      <c r="H180" s="118">
        <v>8576</v>
      </c>
      <c r="I180" s="118" t="s">
        <v>213</v>
      </c>
      <c r="J180" s="89">
        <v>0.3</v>
      </c>
      <c r="K180" s="118"/>
    </row>
    <row r="181" spans="1:13" ht="15.75" x14ac:dyDescent="0.2">
      <c r="A181" s="89"/>
      <c r="B181" s="91" t="s">
        <v>43</v>
      </c>
      <c r="C181" s="92"/>
      <c r="D181" s="118"/>
      <c r="E181" s="118"/>
      <c r="F181" s="118">
        <f>SUM(F174:F180)</f>
        <v>20</v>
      </c>
      <c r="G181" s="89">
        <f>F174*G174+F175*G175+F176*G176+F177*G177+F178*G178+F179*G179+F180*G180</f>
        <v>333578</v>
      </c>
      <c r="H181" s="118"/>
      <c r="I181" s="118"/>
      <c r="J181" s="89"/>
      <c r="K181" s="118"/>
    </row>
    <row r="182" spans="1:13" ht="15.75" x14ac:dyDescent="0.2">
      <c r="A182" s="165" t="s">
        <v>230</v>
      </c>
      <c r="B182" s="165"/>
      <c r="C182" s="165"/>
      <c r="D182" s="165"/>
      <c r="E182" s="165"/>
      <c r="F182" s="165"/>
      <c r="G182" s="165"/>
      <c r="H182" s="165"/>
      <c r="I182" s="165"/>
      <c r="J182" s="165"/>
      <c r="K182" s="165"/>
    </row>
    <row r="183" spans="1:13" ht="78.75" x14ac:dyDescent="0.2">
      <c r="A183" s="89">
        <f>A180+1</f>
        <v>120</v>
      </c>
      <c r="B183" s="118" t="s">
        <v>30</v>
      </c>
      <c r="C183" s="90" t="s">
        <v>197</v>
      </c>
      <c r="D183" s="118" t="s">
        <v>22</v>
      </c>
      <c r="E183" s="118" t="s">
        <v>180</v>
      </c>
      <c r="F183" s="118">
        <v>1</v>
      </c>
      <c r="G183" s="118">
        <v>21302</v>
      </c>
      <c r="H183" s="89">
        <v>13193</v>
      </c>
      <c r="I183" s="118" t="s">
        <v>211</v>
      </c>
      <c r="J183" s="89">
        <v>0.3</v>
      </c>
      <c r="K183" s="118"/>
    </row>
    <row r="184" spans="1:13" ht="78.75" x14ac:dyDescent="0.2">
      <c r="A184" s="89">
        <f>A183+1</f>
        <v>121</v>
      </c>
      <c r="B184" s="118" t="s">
        <v>31</v>
      </c>
      <c r="C184" s="90" t="s">
        <v>197</v>
      </c>
      <c r="D184" s="118" t="s">
        <v>22</v>
      </c>
      <c r="E184" s="118" t="s">
        <v>32</v>
      </c>
      <c r="F184" s="118">
        <v>2</v>
      </c>
      <c r="G184" s="118">
        <v>19967</v>
      </c>
      <c r="H184" s="89">
        <v>13193</v>
      </c>
      <c r="I184" s="118" t="s">
        <v>211</v>
      </c>
      <c r="J184" s="89">
        <v>0.3</v>
      </c>
      <c r="K184" s="118"/>
    </row>
    <row r="185" spans="1:13" ht="78.75" x14ac:dyDescent="0.2">
      <c r="A185" s="89">
        <f t="shared" ref="A185:A187" si="23">A184+1</f>
        <v>122</v>
      </c>
      <c r="B185" s="118" t="s">
        <v>33</v>
      </c>
      <c r="C185" s="90" t="s">
        <v>198</v>
      </c>
      <c r="D185" s="118" t="s">
        <v>34</v>
      </c>
      <c r="E185" s="118" t="s">
        <v>35</v>
      </c>
      <c r="F185" s="118">
        <v>4</v>
      </c>
      <c r="G185" s="118">
        <v>17976</v>
      </c>
      <c r="H185" s="118">
        <v>12534</v>
      </c>
      <c r="I185" s="118" t="s">
        <v>212</v>
      </c>
      <c r="J185" s="89">
        <v>0.3</v>
      </c>
      <c r="K185" s="118"/>
    </row>
    <row r="186" spans="1:13" ht="78.75" x14ac:dyDescent="0.2">
      <c r="A186" s="89">
        <f t="shared" si="23"/>
        <v>123</v>
      </c>
      <c r="B186" s="118" t="s">
        <v>37</v>
      </c>
      <c r="C186" s="90" t="s">
        <v>198</v>
      </c>
      <c r="D186" s="118" t="s">
        <v>34</v>
      </c>
      <c r="E186" s="118" t="s">
        <v>38</v>
      </c>
      <c r="F186" s="118">
        <v>8</v>
      </c>
      <c r="G186" s="118">
        <v>16648</v>
      </c>
      <c r="H186" s="118">
        <v>12534</v>
      </c>
      <c r="I186" s="118" t="s">
        <v>212</v>
      </c>
      <c r="J186" s="89">
        <v>0.3</v>
      </c>
      <c r="K186" s="118"/>
    </row>
    <row r="187" spans="1:13" ht="84.75" customHeight="1" x14ac:dyDescent="0.2">
      <c r="A187" s="89">
        <f t="shared" si="23"/>
        <v>124</v>
      </c>
      <c r="B187" s="118" t="s">
        <v>39</v>
      </c>
      <c r="C187" s="90" t="s">
        <v>201</v>
      </c>
      <c r="D187" s="118" t="s">
        <v>40</v>
      </c>
      <c r="E187" s="118" t="s">
        <v>41</v>
      </c>
      <c r="F187" s="118">
        <v>2</v>
      </c>
      <c r="G187" s="118">
        <v>12653</v>
      </c>
      <c r="H187" s="118">
        <v>8576</v>
      </c>
      <c r="I187" s="118" t="s">
        <v>213</v>
      </c>
      <c r="J187" s="89">
        <v>0.3</v>
      </c>
      <c r="K187" s="118"/>
      <c r="M187" s="88">
        <v>1</v>
      </c>
    </row>
    <row r="188" spans="1:13" ht="15.75" x14ac:dyDescent="0.2">
      <c r="A188" s="89"/>
      <c r="B188" s="91" t="s">
        <v>43</v>
      </c>
      <c r="C188" s="88"/>
      <c r="D188" s="118"/>
      <c r="E188" s="118"/>
      <c r="F188" s="118">
        <f>SUM(F183:F187)</f>
        <v>17</v>
      </c>
      <c r="G188" s="89">
        <f>F183*G183+F185*G185+F186*G186+F187*G187+F184*G184</f>
        <v>291630</v>
      </c>
      <c r="H188" s="118"/>
      <c r="I188" s="118"/>
      <c r="J188" s="89"/>
      <c r="K188" s="118"/>
    </row>
    <row r="189" spans="1:13" ht="15.75" x14ac:dyDescent="0.2">
      <c r="A189" s="165" t="s">
        <v>220</v>
      </c>
      <c r="B189" s="165"/>
      <c r="C189" s="165"/>
      <c r="D189" s="165"/>
      <c r="E189" s="165"/>
      <c r="F189" s="165"/>
      <c r="G189" s="165"/>
      <c r="H189" s="165"/>
      <c r="I189" s="165"/>
      <c r="J189" s="165"/>
      <c r="K189" s="165"/>
    </row>
    <row r="190" spans="1:13" ht="78.75" x14ac:dyDescent="0.2">
      <c r="A190" s="89">
        <f>A187+1</f>
        <v>125</v>
      </c>
      <c r="B190" s="118" t="s">
        <v>30</v>
      </c>
      <c r="C190" s="90" t="s">
        <v>197</v>
      </c>
      <c r="D190" s="118" t="s">
        <v>22</v>
      </c>
      <c r="E190" s="118" t="s">
        <v>180</v>
      </c>
      <c r="F190" s="118">
        <v>1</v>
      </c>
      <c r="G190" s="118">
        <v>21302</v>
      </c>
      <c r="H190" s="89">
        <v>13193</v>
      </c>
      <c r="I190" s="118" t="s">
        <v>211</v>
      </c>
      <c r="J190" s="89">
        <v>0.3</v>
      </c>
      <c r="K190" s="118"/>
    </row>
    <row r="191" spans="1:13" ht="82.5" customHeight="1" x14ac:dyDescent="0.2">
      <c r="A191" s="89">
        <f>A190+1</f>
        <v>126</v>
      </c>
      <c r="B191" s="118" t="s">
        <v>31</v>
      </c>
      <c r="C191" s="90" t="s">
        <v>197</v>
      </c>
      <c r="D191" s="118" t="s">
        <v>22</v>
      </c>
      <c r="E191" s="118" t="s">
        <v>32</v>
      </c>
      <c r="F191" s="118">
        <v>2</v>
      </c>
      <c r="G191" s="118">
        <v>19967</v>
      </c>
      <c r="H191" s="89">
        <v>13193</v>
      </c>
      <c r="I191" s="118" t="s">
        <v>211</v>
      </c>
      <c r="J191" s="89">
        <v>0.3</v>
      </c>
      <c r="K191" s="118"/>
    </row>
    <row r="192" spans="1:13" ht="90" customHeight="1" x14ac:dyDescent="0.2">
      <c r="A192" s="89">
        <f t="shared" ref="A192:A194" si="24">A191+1</f>
        <v>127</v>
      </c>
      <c r="B192" s="118" t="s">
        <v>33</v>
      </c>
      <c r="C192" s="90" t="s">
        <v>198</v>
      </c>
      <c r="D192" s="118" t="s">
        <v>34</v>
      </c>
      <c r="E192" s="118" t="s">
        <v>35</v>
      </c>
      <c r="F192" s="118">
        <v>4</v>
      </c>
      <c r="G192" s="118">
        <v>17976</v>
      </c>
      <c r="H192" s="118">
        <v>12534</v>
      </c>
      <c r="I192" s="118" t="s">
        <v>212</v>
      </c>
      <c r="J192" s="89">
        <v>0.3</v>
      </c>
      <c r="K192" s="118"/>
    </row>
    <row r="193" spans="1:13" ht="90" customHeight="1" x14ac:dyDescent="0.2">
      <c r="A193" s="89">
        <f t="shared" si="24"/>
        <v>128</v>
      </c>
      <c r="B193" s="118" t="s">
        <v>37</v>
      </c>
      <c r="C193" s="90" t="s">
        <v>198</v>
      </c>
      <c r="D193" s="118" t="s">
        <v>34</v>
      </c>
      <c r="E193" s="118" t="s">
        <v>38</v>
      </c>
      <c r="F193" s="118">
        <v>10</v>
      </c>
      <c r="G193" s="118">
        <v>16648</v>
      </c>
      <c r="H193" s="118">
        <v>12534</v>
      </c>
      <c r="I193" s="118" t="s">
        <v>212</v>
      </c>
      <c r="J193" s="89">
        <v>0.3</v>
      </c>
      <c r="K193" s="118"/>
    </row>
    <row r="194" spans="1:13" ht="87" customHeight="1" x14ac:dyDescent="0.2">
      <c r="A194" s="89">
        <f t="shared" si="24"/>
        <v>129</v>
      </c>
      <c r="B194" s="118" t="s">
        <v>39</v>
      </c>
      <c r="C194" s="90" t="s">
        <v>201</v>
      </c>
      <c r="D194" s="118" t="s">
        <v>40</v>
      </c>
      <c r="E194" s="118" t="s">
        <v>41</v>
      </c>
      <c r="F194" s="118">
        <v>2</v>
      </c>
      <c r="G194" s="118">
        <v>12653</v>
      </c>
      <c r="H194" s="118">
        <v>8576</v>
      </c>
      <c r="I194" s="118" t="s">
        <v>213</v>
      </c>
      <c r="J194" s="89">
        <v>0.3</v>
      </c>
      <c r="K194" s="118"/>
      <c r="M194" s="88">
        <v>1</v>
      </c>
    </row>
    <row r="195" spans="1:13" ht="21.75" customHeight="1" x14ac:dyDescent="0.2">
      <c r="A195" s="89"/>
      <c r="B195" s="91" t="s">
        <v>43</v>
      </c>
      <c r="C195" s="92"/>
      <c r="D195" s="118"/>
      <c r="E195" s="118"/>
      <c r="F195" s="118">
        <f>SUM(F190:F194)</f>
        <v>19</v>
      </c>
      <c r="G195" s="89">
        <f>F190*G190+F192*G192+F193*G193+F194*G194+F191*G191</f>
        <v>324926</v>
      </c>
      <c r="H195" s="118"/>
      <c r="I195" s="118"/>
      <c r="J195" s="89"/>
      <c r="K195" s="118"/>
    </row>
    <row r="196" spans="1:13" ht="15.75" x14ac:dyDescent="0.2">
      <c r="A196" s="165" t="s">
        <v>221</v>
      </c>
      <c r="B196" s="165"/>
      <c r="C196" s="165"/>
      <c r="D196" s="165"/>
      <c r="E196" s="165"/>
      <c r="F196" s="165"/>
      <c r="G196" s="165"/>
      <c r="H196" s="165"/>
      <c r="I196" s="165"/>
      <c r="J196" s="165"/>
      <c r="K196" s="165"/>
    </row>
    <row r="197" spans="1:13" ht="78.75" x14ac:dyDescent="0.2">
      <c r="A197" s="89">
        <f>A194+1</f>
        <v>130</v>
      </c>
      <c r="B197" s="118" t="s">
        <v>30</v>
      </c>
      <c r="C197" s="90" t="s">
        <v>197</v>
      </c>
      <c r="D197" s="118" t="s">
        <v>22</v>
      </c>
      <c r="E197" s="118" t="s">
        <v>180</v>
      </c>
      <c r="F197" s="118">
        <v>1</v>
      </c>
      <c r="G197" s="118">
        <v>21302</v>
      </c>
      <c r="H197" s="89">
        <v>13193</v>
      </c>
      <c r="I197" s="118" t="s">
        <v>211</v>
      </c>
      <c r="J197" s="89">
        <v>0.3</v>
      </c>
      <c r="K197" s="118"/>
    </row>
    <row r="198" spans="1:13" ht="78.75" x14ac:dyDescent="0.2">
      <c r="A198" s="89">
        <f>A197+1</f>
        <v>131</v>
      </c>
      <c r="B198" s="118" t="s">
        <v>31</v>
      </c>
      <c r="C198" s="90" t="s">
        <v>197</v>
      </c>
      <c r="D198" s="118" t="s">
        <v>22</v>
      </c>
      <c r="E198" s="118" t="s">
        <v>32</v>
      </c>
      <c r="F198" s="118">
        <v>2</v>
      </c>
      <c r="G198" s="118">
        <v>19967</v>
      </c>
      <c r="H198" s="89">
        <v>13193</v>
      </c>
      <c r="I198" s="118" t="s">
        <v>211</v>
      </c>
      <c r="J198" s="89">
        <v>0.3</v>
      </c>
      <c r="K198" s="118"/>
    </row>
    <row r="199" spans="1:13" ht="78.75" x14ac:dyDescent="0.2">
      <c r="A199" s="89">
        <f t="shared" ref="A199:A201" si="25">A198+1</f>
        <v>132</v>
      </c>
      <c r="B199" s="118" t="s">
        <v>33</v>
      </c>
      <c r="C199" s="90" t="s">
        <v>198</v>
      </c>
      <c r="D199" s="118" t="s">
        <v>34</v>
      </c>
      <c r="E199" s="118" t="s">
        <v>35</v>
      </c>
      <c r="F199" s="118">
        <v>6</v>
      </c>
      <c r="G199" s="118">
        <v>17976</v>
      </c>
      <c r="H199" s="118">
        <v>12534</v>
      </c>
      <c r="I199" s="118" t="s">
        <v>212</v>
      </c>
      <c r="J199" s="89">
        <v>0.3</v>
      </c>
      <c r="K199" s="118"/>
    </row>
    <row r="200" spans="1:13" ht="78.75" x14ac:dyDescent="0.2">
      <c r="A200" s="89">
        <f t="shared" si="25"/>
        <v>133</v>
      </c>
      <c r="B200" s="118" t="s">
        <v>37</v>
      </c>
      <c r="C200" s="90" t="s">
        <v>198</v>
      </c>
      <c r="D200" s="118" t="s">
        <v>34</v>
      </c>
      <c r="E200" s="118" t="s">
        <v>38</v>
      </c>
      <c r="F200" s="118">
        <v>5</v>
      </c>
      <c r="G200" s="118">
        <v>16648</v>
      </c>
      <c r="H200" s="118">
        <v>12534</v>
      </c>
      <c r="I200" s="118" t="s">
        <v>212</v>
      </c>
      <c r="J200" s="89">
        <v>0.3</v>
      </c>
      <c r="K200" s="118"/>
    </row>
    <row r="201" spans="1:13" ht="78.75" x14ac:dyDescent="0.2">
      <c r="A201" s="89">
        <f t="shared" si="25"/>
        <v>134</v>
      </c>
      <c r="B201" s="118" t="s">
        <v>39</v>
      </c>
      <c r="C201" s="90" t="s">
        <v>201</v>
      </c>
      <c r="D201" s="118" t="s">
        <v>40</v>
      </c>
      <c r="E201" s="118" t="s">
        <v>41</v>
      </c>
      <c r="F201" s="118">
        <v>4</v>
      </c>
      <c r="G201" s="118">
        <v>12653</v>
      </c>
      <c r="H201" s="118">
        <v>8576</v>
      </c>
      <c r="I201" s="118" t="s">
        <v>213</v>
      </c>
      <c r="J201" s="89">
        <v>0.3</v>
      </c>
      <c r="K201" s="118"/>
      <c r="M201" s="88">
        <v>1</v>
      </c>
    </row>
    <row r="202" spans="1:13" ht="15.75" x14ac:dyDescent="0.2">
      <c r="A202" s="89"/>
      <c r="B202" s="91" t="s">
        <v>43</v>
      </c>
      <c r="C202" s="92"/>
      <c r="D202" s="118"/>
      <c r="E202" s="118"/>
      <c r="F202" s="118">
        <f>SUM(F197:F201)</f>
        <v>18</v>
      </c>
      <c r="G202" s="89">
        <f>F197*G197+F198*G198+F199*G199+F200*G200+F201*G201</f>
        <v>302944</v>
      </c>
      <c r="H202" s="118"/>
      <c r="I202" s="118"/>
      <c r="J202" s="89"/>
      <c r="K202" s="118"/>
    </row>
    <row r="203" spans="1:13" ht="15.75" x14ac:dyDescent="0.2">
      <c r="A203" s="165" t="s">
        <v>222</v>
      </c>
      <c r="B203" s="165"/>
      <c r="C203" s="165"/>
      <c r="D203" s="165"/>
      <c r="E203" s="165"/>
      <c r="F203" s="165"/>
      <c r="G203" s="165"/>
      <c r="H203" s="165"/>
      <c r="I203" s="165"/>
      <c r="J203" s="165"/>
      <c r="K203" s="165"/>
    </row>
    <row r="204" spans="1:13" ht="78.75" x14ac:dyDescent="0.2">
      <c r="A204" s="89">
        <f>A201+1</f>
        <v>135</v>
      </c>
      <c r="B204" s="118" t="s">
        <v>30</v>
      </c>
      <c r="C204" s="90" t="s">
        <v>197</v>
      </c>
      <c r="D204" s="118" t="s">
        <v>22</v>
      </c>
      <c r="E204" s="118" t="s">
        <v>180</v>
      </c>
      <c r="F204" s="118">
        <v>1</v>
      </c>
      <c r="G204" s="118">
        <v>21302</v>
      </c>
      <c r="H204" s="89">
        <v>13193</v>
      </c>
      <c r="I204" s="118" t="s">
        <v>211</v>
      </c>
      <c r="J204" s="89">
        <v>0.3</v>
      </c>
      <c r="K204" s="118"/>
    </row>
    <row r="205" spans="1:13" ht="78.75" x14ac:dyDescent="0.2">
      <c r="A205" s="89">
        <f>A204+1</f>
        <v>136</v>
      </c>
      <c r="B205" s="118" t="s">
        <v>31</v>
      </c>
      <c r="C205" s="90" t="s">
        <v>197</v>
      </c>
      <c r="D205" s="118" t="s">
        <v>22</v>
      </c>
      <c r="E205" s="118" t="s">
        <v>32</v>
      </c>
      <c r="F205" s="118">
        <v>3</v>
      </c>
      <c r="G205" s="118">
        <v>19967</v>
      </c>
      <c r="H205" s="89">
        <v>13193</v>
      </c>
      <c r="I205" s="118" t="s">
        <v>211</v>
      </c>
      <c r="J205" s="89">
        <v>0.3</v>
      </c>
      <c r="K205" s="118"/>
    </row>
    <row r="206" spans="1:13" ht="78.75" x14ac:dyDescent="0.2">
      <c r="A206" s="89">
        <f t="shared" ref="A206:A208" si="26">A205+1</f>
        <v>137</v>
      </c>
      <c r="B206" s="118" t="s">
        <v>33</v>
      </c>
      <c r="C206" s="90" t="s">
        <v>198</v>
      </c>
      <c r="D206" s="118" t="s">
        <v>34</v>
      </c>
      <c r="E206" s="118" t="s">
        <v>35</v>
      </c>
      <c r="F206" s="118">
        <v>10</v>
      </c>
      <c r="G206" s="118">
        <v>17976</v>
      </c>
      <c r="H206" s="118">
        <v>12534</v>
      </c>
      <c r="I206" s="118" t="s">
        <v>212</v>
      </c>
      <c r="J206" s="89">
        <v>0.3</v>
      </c>
      <c r="K206" s="118"/>
      <c r="M206" s="88">
        <v>-1</v>
      </c>
    </row>
    <row r="207" spans="1:13" ht="78.75" x14ac:dyDescent="0.2">
      <c r="A207" s="89">
        <f t="shared" si="26"/>
        <v>138</v>
      </c>
      <c r="B207" s="118" t="s">
        <v>37</v>
      </c>
      <c r="C207" s="90" t="s">
        <v>198</v>
      </c>
      <c r="D207" s="118" t="s">
        <v>34</v>
      </c>
      <c r="E207" s="118" t="s">
        <v>38</v>
      </c>
      <c r="F207" s="118">
        <v>8</v>
      </c>
      <c r="G207" s="118">
        <v>16648</v>
      </c>
      <c r="H207" s="118">
        <v>12534</v>
      </c>
      <c r="I207" s="118" t="s">
        <v>212</v>
      </c>
      <c r="J207" s="89">
        <v>0.3</v>
      </c>
      <c r="K207" s="118"/>
    </row>
    <row r="208" spans="1:13" ht="78.75" x14ac:dyDescent="0.2">
      <c r="A208" s="89">
        <f t="shared" si="26"/>
        <v>139</v>
      </c>
      <c r="B208" s="118" t="s">
        <v>39</v>
      </c>
      <c r="C208" s="90" t="s">
        <v>201</v>
      </c>
      <c r="D208" s="118" t="s">
        <v>40</v>
      </c>
      <c r="E208" s="118" t="s">
        <v>41</v>
      </c>
      <c r="F208" s="118">
        <v>3</v>
      </c>
      <c r="G208" s="118">
        <v>12653</v>
      </c>
      <c r="H208" s="118">
        <v>8576</v>
      </c>
      <c r="I208" s="118" t="s">
        <v>213</v>
      </c>
      <c r="J208" s="89">
        <v>0.3</v>
      </c>
      <c r="K208" s="118"/>
    </row>
    <row r="209" spans="1:11" ht="15.75" x14ac:dyDescent="0.2">
      <c r="A209" s="89"/>
      <c r="B209" s="91" t="s">
        <v>43</v>
      </c>
      <c r="C209" s="92"/>
      <c r="D209" s="118"/>
      <c r="E209" s="118"/>
      <c r="F209" s="118">
        <f>SUM(F204:F208)</f>
        <v>25</v>
      </c>
      <c r="G209" s="89">
        <f>F204*G204+F205*G205+F206*G206+F207*G207+F208*G208</f>
        <v>432106</v>
      </c>
      <c r="H209" s="118"/>
      <c r="I209" s="118"/>
      <c r="J209" s="89"/>
      <c r="K209" s="118"/>
    </row>
    <row r="210" spans="1:11" ht="15.75" x14ac:dyDescent="0.2">
      <c r="A210" s="165" t="s">
        <v>233</v>
      </c>
      <c r="B210" s="165"/>
      <c r="C210" s="165"/>
      <c r="D210" s="165"/>
      <c r="E210" s="165"/>
      <c r="F210" s="165"/>
      <c r="G210" s="165"/>
      <c r="H210" s="165"/>
      <c r="I210" s="165"/>
      <c r="J210" s="165"/>
      <c r="K210" s="165"/>
    </row>
    <row r="211" spans="1:11" ht="78.75" x14ac:dyDescent="0.2">
      <c r="A211" s="89">
        <f>A208+1</f>
        <v>140</v>
      </c>
      <c r="B211" s="118" t="s">
        <v>30</v>
      </c>
      <c r="C211" s="90" t="s">
        <v>197</v>
      </c>
      <c r="D211" s="118" t="s">
        <v>22</v>
      </c>
      <c r="E211" s="118" t="s">
        <v>180</v>
      </c>
      <c r="F211" s="118">
        <v>1</v>
      </c>
      <c r="G211" s="118">
        <v>21302</v>
      </c>
      <c r="H211" s="89">
        <v>13193</v>
      </c>
      <c r="I211" s="118" t="s">
        <v>211</v>
      </c>
      <c r="J211" s="89">
        <v>0.3</v>
      </c>
      <c r="K211" s="118"/>
    </row>
    <row r="212" spans="1:11" ht="78.75" x14ac:dyDescent="0.2">
      <c r="A212" s="89">
        <f>A211+1</f>
        <v>141</v>
      </c>
      <c r="B212" s="118" t="s">
        <v>31</v>
      </c>
      <c r="C212" s="90" t="s">
        <v>197</v>
      </c>
      <c r="D212" s="118" t="s">
        <v>22</v>
      </c>
      <c r="E212" s="118" t="s">
        <v>32</v>
      </c>
      <c r="F212" s="118">
        <v>2</v>
      </c>
      <c r="G212" s="118">
        <v>19967</v>
      </c>
      <c r="H212" s="89">
        <v>13193</v>
      </c>
      <c r="I212" s="118" t="s">
        <v>211</v>
      </c>
      <c r="J212" s="89">
        <v>0.3</v>
      </c>
      <c r="K212" s="118"/>
    </row>
    <row r="213" spans="1:11" ht="78.75" x14ac:dyDescent="0.2">
      <c r="A213" s="89">
        <f t="shared" ref="A213:A214" si="27">A212+1</f>
        <v>142</v>
      </c>
      <c r="B213" s="118" t="s">
        <v>33</v>
      </c>
      <c r="C213" s="90" t="s">
        <v>198</v>
      </c>
      <c r="D213" s="118" t="s">
        <v>34</v>
      </c>
      <c r="E213" s="118" t="s">
        <v>35</v>
      </c>
      <c r="F213" s="118">
        <v>1</v>
      </c>
      <c r="G213" s="118">
        <v>17976</v>
      </c>
      <c r="H213" s="118">
        <v>12534</v>
      </c>
      <c r="I213" s="118" t="s">
        <v>212</v>
      </c>
      <c r="J213" s="89">
        <v>0.3</v>
      </c>
      <c r="K213" s="118"/>
    </row>
    <row r="214" spans="1:11" ht="78.75" x14ac:dyDescent="0.2">
      <c r="A214" s="89">
        <f t="shared" si="27"/>
        <v>143</v>
      </c>
      <c r="B214" s="118" t="s">
        <v>37</v>
      </c>
      <c r="C214" s="90" t="s">
        <v>198</v>
      </c>
      <c r="D214" s="118" t="s">
        <v>34</v>
      </c>
      <c r="E214" s="118" t="s">
        <v>38</v>
      </c>
      <c r="F214" s="118">
        <v>4</v>
      </c>
      <c r="G214" s="118">
        <v>16648</v>
      </c>
      <c r="H214" s="118">
        <v>12534</v>
      </c>
      <c r="I214" s="118" t="s">
        <v>212</v>
      </c>
      <c r="J214" s="89">
        <v>0.3</v>
      </c>
      <c r="K214" s="118"/>
    </row>
    <row r="215" spans="1:11" ht="39.75" customHeight="1" x14ac:dyDescent="0.25">
      <c r="A215" s="89"/>
      <c r="B215" s="91" t="s">
        <v>43</v>
      </c>
      <c r="C215" s="92"/>
      <c r="D215" s="118"/>
      <c r="E215" s="118"/>
      <c r="F215" s="118">
        <f>SUM(F211:F214)</f>
        <v>8</v>
      </c>
      <c r="G215" s="89">
        <f>F211*G211+F213*G213+F214*G214+F212*G212</f>
        <v>145804</v>
      </c>
      <c r="H215" s="118"/>
      <c r="I215" s="118"/>
      <c r="J215" s="93"/>
      <c r="K215" s="118"/>
    </row>
    <row r="216" spans="1:11" ht="15.75" x14ac:dyDescent="0.2">
      <c r="A216" s="165" t="s">
        <v>234</v>
      </c>
      <c r="B216" s="165"/>
      <c r="C216" s="165"/>
      <c r="D216" s="165"/>
      <c r="E216" s="165"/>
      <c r="F216" s="165"/>
      <c r="G216" s="165"/>
      <c r="H216" s="165"/>
      <c r="I216" s="165"/>
      <c r="J216" s="165"/>
      <c r="K216" s="165"/>
    </row>
    <row r="217" spans="1:11" ht="78.75" x14ac:dyDescent="0.2">
      <c r="A217" s="89">
        <f>A214+1</f>
        <v>144</v>
      </c>
      <c r="B217" s="118" t="s">
        <v>30</v>
      </c>
      <c r="C217" s="90" t="s">
        <v>197</v>
      </c>
      <c r="D217" s="118" t="s">
        <v>22</v>
      </c>
      <c r="E217" s="118" t="s">
        <v>180</v>
      </c>
      <c r="F217" s="118">
        <v>1</v>
      </c>
      <c r="G217" s="118">
        <v>21302</v>
      </c>
      <c r="H217" s="89">
        <v>13193</v>
      </c>
      <c r="I217" s="118" t="s">
        <v>211</v>
      </c>
      <c r="J217" s="89">
        <v>0.3</v>
      </c>
      <c r="K217" s="118"/>
    </row>
    <row r="218" spans="1:11" ht="78.75" x14ac:dyDescent="0.2">
      <c r="A218" s="89">
        <f>A217+1</f>
        <v>145</v>
      </c>
      <c r="B218" s="118" t="s">
        <v>31</v>
      </c>
      <c r="C218" s="90" t="s">
        <v>197</v>
      </c>
      <c r="D218" s="118" t="s">
        <v>22</v>
      </c>
      <c r="E218" s="118" t="s">
        <v>32</v>
      </c>
      <c r="F218" s="118">
        <v>1</v>
      </c>
      <c r="G218" s="118">
        <v>19967</v>
      </c>
      <c r="H218" s="89">
        <v>13193</v>
      </c>
      <c r="I218" s="118" t="s">
        <v>211</v>
      </c>
      <c r="J218" s="89">
        <v>0.3</v>
      </c>
      <c r="K218" s="118"/>
    </row>
    <row r="219" spans="1:11" ht="78.75" x14ac:dyDescent="0.2">
      <c r="A219" s="89">
        <f t="shared" ref="A219:A220" si="28">A218+1</f>
        <v>146</v>
      </c>
      <c r="B219" s="118" t="s">
        <v>37</v>
      </c>
      <c r="C219" s="90" t="s">
        <v>198</v>
      </c>
      <c r="D219" s="118" t="s">
        <v>34</v>
      </c>
      <c r="E219" s="118" t="s">
        <v>38</v>
      </c>
      <c r="F219" s="118">
        <v>2</v>
      </c>
      <c r="G219" s="118">
        <v>16648</v>
      </c>
      <c r="H219" s="118">
        <v>12534</v>
      </c>
      <c r="I219" s="118" t="s">
        <v>212</v>
      </c>
      <c r="J219" s="89">
        <v>0.3</v>
      </c>
      <c r="K219" s="118"/>
    </row>
    <row r="220" spans="1:11" ht="78.75" x14ac:dyDescent="0.2">
      <c r="A220" s="89">
        <f t="shared" si="28"/>
        <v>147</v>
      </c>
      <c r="B220" s="118" t="s">
        <v>39</v>
      </c>
      <c r="C220" s="90" t="s">
        <v>201</v>
      </c>
      <c r="D220" s="118" t="s">
        <v>40</v>
      </c>
      <c r="E220" s="118" t="s">
        <v>41</v>
      </c>
      <c r="F220" s="118">
        <v>1</v>
      </c>
      <c r="G220" s="118">
        <v>12653</v>
      </c>
      <c r="H220" s="118">
        <v>8576</v>
      </c>
      <c r="I220" s="118" t="s">
        <v>213</v>
      </c>
      <c r="J220" s="89">
        <v>0.3</v>
      </c>
      <c r="K220" s="118"/>
    </row>
    <row r="221" spans="1:11" ht="39.75" customHeight="1" x14ac:dyDescent="0.25">
      <c r="A221" s="89"/>
      <c r="B221" s="91" t="s">
        <v>43</v>
      </c>
      <c r="C221" s="92"/>
      <c r="D221" s="118"/>
      <c r="E221" s="118"/>
      <c r="F221" s="118">
        <f>SUM(F217:F220)</f>
        <v>5</v>
      </c>
      <c r="G221" s="89">
        <f>F217*G217+F218*G218+F219*G219+F220*G220</f>
        <v>87218</v>
      </c>
      <c r="H221" s="118"/>
      <c r="I221" s="118"/>
      <c r="J221" s="93"/>
      <c r="K221" s="118"/>
    </row>
    <row r="222" spans="1:11" ht="15.75" x14ac:dyDescent="0.2">
      <c r="A222" s="165" t="s">
        <v>223</v>
      </c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</row>
    <row r="223" spans="1:11" ht="78.75" x14ac:dyDescent="0.2">
      <c r="A223" s="89">
        <f>A220+1</f>
        <v>148</v>
      </c>
      <c r="B223" s="118" t="s">
        <v>30</v>
      </c>
      <c r="C223" s="90" t="s">
        <v>197</v>
      </c>
      <c r="D223" s="118" t="s">
        <v>22</v>
      </c>
      <c r="E223" s="118" t="s">
        <v>180</v>
      </c>
      <c r="F223" s="118">
        <v>1</v>
      </c>
      <c r="G223" s="118">
        <v>21302</v>
      </c>
      <c r="H223" s="89">
        <v>13193</v>
      </c>
      <c r="I223" s="118" t="s">
        <v>211</v>
      </c>
      <c r="J223" s="89">
        <v>0.3</v>
      </c>
      <c r="K223" s="118"/>
    </row>
    <row r="224" spans="1:11" ht="78.75" x14ac:dyDescent="0.2">
      <c r="A224" s="89">
        <f>A223+1</f>
        <v>149</v>
      </c>
      <c r="B224" s="118" t="s">
        <v>31</v>
      </c>
      <c r="C224" s="90" t="s">
        <v>197</v>
      </c>
      <c r="D224" s="118" t="s">
        <v>22</v>
      </c>
      <c r="E224" s="118" t="s">
        <v>32</v>
      </c>
      <c r="F224" s="118">
        <v>3</v>
      </c>
      <c r="G224" s="118">
        <v>19967</v>
      </c>
      <c r="H224" s="89">
        <v>13193</v>
      </c>
      <c r="I224" s="118" t="s">
        <v>211</v>
      </c>
      <c r="J224" s="89">
        <v>0.3</v>
      </c>
      <c r="K224" s="118"/>
    </row>
    <row r="225" spans="1:14" ht="78.75" x14ac:dyDescent="0.2">
      <c r="A225" s="89">
        <f t="shared" ref="A225:A227" si="29">A224+1</f>
        <v>150</v>
      </c>
      <c r="B225" s="118" t="s">
        <v>33</v>
      </c>
      <c r="C225" s="90" t="s">
        <v>198</v>
      </c>
      <c r="D225" s="118" t="s">
        <v>34</v>
      </c>
      <c r="E225" s="118" t="s">
        <v>35</v>
      </c>
      <c r="F225" s="118">
        <v>7</v>
      </c>
      <c r="G225" s="118">
        <v>17976</v>
      </c>
      <c r="H225" s="118">
        <v>12534</v>
      </c>
      <c r="I225" s="118" t="s">
        <v>212</v>
      </c>
      <c r="J225" s="89">
        <v>0.3</v>
      </c>
      <c r="K225" s="118"/>
    </row>
    <row r="226" spans="1:14" ht="78.75" x14ac:dyDescent="0.2">
      <c r="A226" s="89">
        <f t="shared" si="29"/>
        <v>151</v>
      </c>
      <c r="B226" s="118" t="s">
        <v>37</v>
      </c>
      <c r="C226" s="90" t="s">
        <v>198</v>
      </c>
      <c r="D226" s="118" t="s">
        <v>34</v>
      </c>
      <c r="E226" s="118" t="s">
        <v>38</v>
      </c>
      <c r="F226" s="118">
        <v>12</v>
      </c>
      <c r="G226" s="118">
        <v>16648</v>
      </c>
      <c r="H226" s="118">
        <v>12534</v>
      </c>
      <c r="I226" s="118" t="s">
        <v>212</v>
      </c>
      <c r="J226" s="89">
        <v>0.3</v>
      </c>
      <c r="K226" s="118"/>
    </row>
    <row r="227" spans="1:14" ht="78.75" x14ac:dyDescent="0.2">
      <c r="A227" s="89">
        <f t="shared" si="29"/>
        <v>152</v>
      </c>
      <c r="B227" s="118" t="s">
        <v>39</v>
      </c>
      <c r="C227" s="90" t="s">
        <v>201</v>
      </c>
      <c r="D227" s="118" t="s">
        <v>40</v>
      </c>
      <c r="E227" s="118" t="s">
        <v>41</v>
      </c>
      <c r="F227" s="118">
        <v>5</v>
      </c>
      <c r="G227" s="118">
        <v>12653</v>
      </c>
      <c r="H227" s="118">
        <v>8576</v>
      </c>
      <c r="I227" s="118" t="s">
        <v>213</v>
      </c>
      <c r="J227" s="89">
        <v>0.3</v>
      </c>
      <c r="K227" s="118"/>
      <c r="M227" s="88">
        <v>2</v>
      </c>
    </row>
    <row r="228" spans="1:14" ht="15.75" x14ac:dyDescent="0.2">
      <c r="A228" s="89"/>
      <c r="B228" s="91" t="s">
        <v>43</v>
      </c>
      <c r="C228" s="92"/>
      <c r="D228" s="118"/>
      <c r="E228" s="118"/>
      <c r="F228" s="118">
        <f>SUM(F223:F227)</f>
        <v>28</v>
      </c>
      <c r="G228" s="89">
        <f>F223*G223+F225*G225+F226*G226+F227*G227+F224*G224</f>
        <v>470076</v>
      </c>
      <c r="H228" s="118"/>
      <c r="I228" s="118"/>
      <c r="J228" s="89"/>
      <c r="K228" s="118"/>
    </row>
    <row r="229" spans="1:14" ht="15.75" x14ac:dyDescent="0.2">
      <c r="A229" s="165" t="s">
        <v>224</v>
      </c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</row>
    <row r="230" spans="1:14" ht="78.75" x14ac:dyDescent="0.2">
      <c r="A230" s="89">
        <f>A227+1</f>
        <v>153</v>
      </c>
      <c r="B230" s="118" t="s">
        <v>30</v>
      </c>
      <c r="C230" s="90" t="s">
        <v>197</v>
      </c>
      <c r="D230" s="118" t="s">
        <v>22</v>
      </c>
      <c r="E230" s="118" t="s">
        <v>180</v>
      </c>
      <c r="F230" s="118">
        <v>1</v>
      </c>
      <c r="G230" s="118">
        <v>21302</v>
      </c>
      <c r="H230" s="89">
        <v>13193</v>
      </c>
      <c r="I230" s="118" t="s">
        <v>211</v>
      </c>
      <c r="J230" s="89">
        <v>0.3</v>
      </c>
      <c r="K230" s="118"/>
    </row>
    <row r="231" spans="1:14" ht="78.75" x14ac:dyDescent="0.2">
      <c r="A231" s="89">
        <f>A230+1</f>
        <v>154</v>
      </c>
      <c r="B231" s="118" t="s">
        <v>31</v>
      </c>
      <c r="C231" s="90" t="s">
        <v>197</v>
      </c>
      <c r="D231" s="118" t="s">
        <v>22</v>
      </c>
      <c r="E231" s="118" t="s">
        <v>32</v>
      </c>
      <c r="F231" s="118">
        <v>4</v>
      </c>
      <c r="G231" s="118">
        <v>19967</v>
      </c>
      <c r="H231" s="89">
        <v>13193</v>
      </c>
      <c r="I231" s="118" t="s">
        <v>211</v>
      </c>
      <c r="J231" s="89">
        <v>0.3</v>
      </c>
      <c r="K231" s="118"/>
    </row>
    <row r="232" spans="1:14" ht="78.75" x14ac:dyDescent="0.2">
      <c r="A232" s="89">
        <f t="shared" ref="A232:A234" si="30">A231+1</f>
        <v>155</v>
      </c>
      <c r="B232" s="118" t="s">
        <v>33</v>
      </c>
      <c r="C232" s="90" t="s">
        <v>198</v>
      </c>
      <c r="D232" s="118" t="s">
        <v>34</v>
      </c>
      <c r="E232" s="118" t="s">
        <v>35</v>
      </c>
      <c r="F232" s="118">
        <v>5</v>
      </c>
      <c r="G232" s="118">
        <v>17976</v>
      </c>
      <c r="H232" s="118">
        <v>12534</v>
      </c>
      <c r="I232" s="118" t="s">
        <v>212</v>
      </c>
      <c r="J232" s="89">
        <v>0.3</v>
      </c>
      <c r="K232" s="118"/>
    </row>
    <row r="233" spans="1:14" ht="78.75" x14ac:dyDescent="0.2">
      <c r="A233" s="89">
        <f t="shared" si="30"/>
        <v>156</v>
      </c>
      <c r="B233" s="118" t="s">
        <v>37</v>
      </c>
      <c r="C233" s="90" t="s">
        <v>198</v>
      </c>
      <c r="D233" s="118" t="s">
        <v>34</v>
      </c>
      <c r="E233" s="118" t="s">
        <v>38</v>
      </c>
      <c r="F233" s="118">
        <v>6</v>
      </c>
      <c r="G233" s="118">
        <v>16648</v>
      </c>
      <c r="H233" s="118">
        <v>12534</v>
      </c>
      <c r="I233" s="118" t="s">
        <v>212</v>
      </c>
      <c r="J233" s="89">
        <v>0.3</v>
      </c>
      <c r="K233" s="118"/>
      <c r="N233" s="88">
        <v>1</v>
      </c>
    </row>
    <row r="234" spans="1:14" ht="78.75" x14ac:dyDescent="0.2">
      <c r="A234" s="89">
        <f t="shared" si="30"/>
        <v>157</v>
      </c>
      <c r="B234" s="118" t="s">
        <v>39</v>
      </c>
      <c r="C234" s="90" t="s">
        <v>201</v>
      </c>
      <c r="D234" s="118" t="s">
        <v>40</v>
      </c>
      <c r="E234" s="118" t="s">
        <v>41</v>
      </c>
      <c r="F234" s="118">
        <v>2</v>
      </c>
      <c r="G234" s="118">
        <v>12653</v>
      </c>
      <c r="H234" s="118">
        <v>8576</v>
      </c>
      <c r="I234" s="118" t="s">
        <v>213</v>
      </c>
      <c r="J234" s="89">
        <v>0.3</v>
      </c>
      <c r="K234" s="118"/>
    </row>
    <row r="235" spans="1:14" ht="15.75" x14ac:dyDescent="0.25">
      <c r="A235" s="89"/>
      <c r="B235" s="91" t="s">
        <v>43</v>
      </c>
      <c r="C235" s="92"/>
      <c r="D235" s="118"/>
      <c r="E235" s="118"/>
      <c r="F235" s="118">
        <f>SUM(F230:F234)</f>
        <v>18</v>
      </c>
      <c r="G235" s="89">
        <f>F230*G230+F232*G232+F233*G233+F231*G231+F234*G234</f>
        <v>316244</v>
      </c>
      <c r="H235" s="118"/>
      <c r="I235" s="118"/>
      <c r="J235" s="93"/>
      <c r="K235" s="118"/>
    </row>
    <row r="236" spans="1:14" ht="15.75" x14ac:dyDescent="0.2">
      <c r="A236" s="165" t="s">
        <v>225</v>
      </c>
      <c r="B236" s="165"/>
      <c r="C236" s="165"/>
      <c r="D236" s="165"/>
      <c r="E236" s="165"/>
      <c r="F236" s="165"/>
      <c r="G236" s="165"/>
      <c r="H236" s="165"/>
      <c r="I236" s="165"/>
      <c r="J236" s="165"/>
      <c r="K236" s="165"/>
    </row>
    <row r="237" spans="1:14" ht="78.75" x14ac:dyDescent="0.2">
      <c r="A237" s="89">
        <f>A234+1</f>
        <v>158</v>
      </c>
      <c r="B237" s="118" t="s">
        <v>30</v>
      </c>
      <c r="C237" s="90" t="s">
        <v>197</v>
      </c>
      <c r="D237" s="118" t="s">
        <v>22</v>
      </c>
      <c r="E237" s="118" t="s">
        <v>180</v>
      </c>
      <c r="F237" s="118">
        <v>1</v>
      </c>
      <c r="G237" s="118">
        <v>21302</v>
      </c>
      <c r="H237" s="89">
        <v>13193</v>
      </c>
      <c r="I237" s="118" t="s">
        <v>211</v>
      </c>
      <c r="J237" s="89">
        <v>0.3</v>
      </c>
      <c r="K237" s="118"/>
    </row>
    <row r="238" spans="1:14" ht="78.75" x14ac:dyDescent="0.2">
      <c r="A238" s="89">
        <f>A237+1</f>
        <v>159</v>
      </c>
      <c r="B238" s="118" t="s">
        <v>31</v>
      </c>
      <c r="C238" s="90" t="s">
        <v>197</v>
      </c>
      <c r="D238" s="118" t="s">
        <v>22</v>
      </c>
      <c r="E238" s="118" t="s">
        <v>32</v>
      </c>
      <c r="F238" s="118">
        <v>4</v>
      </c>
      <c r="G238" s="118">
        <v>19967</v>
      </c>
      <c r="H238" s="89">
        <v>13193</v>
      </c>
      <c r="I238" s="118" t="s">
        <v>211</v>
      </c>
      <c r="J238" s="89">
        <v>0.3</v>
      </c>
      <c r="K238" s="118"/>
    </row>
    <row r="239" spans="1:14" ht="78.75" x14ac:dyDescent="0.2">
      <c r="A239" s="89">
        <f t="shared" ref="A239:A241" si="31">A238+1</f>
        <v>160</v>
      </c>
      <c r="B239" s="118" t="s">
        <v>33</v>
      </c>
      <c r="C239" s="90" t="s">
        <v>198</v>
      </c>
      <c r="D239" s="118" t="s">
        <v>34</v>
      </c>
      <c r="E239" s="118" t="s">
        <v>35</v>
      </c>
      <c r="F239" s="118">
        <v>10</v>
      </c>
      <c r="G239" s="118">
        <v>17976</v>
      </c>
      <c r="H239" s="118">
        <v>12534</v>
      </c>
      <c r="I239" s="118" t="s">
        <v>212</v>
      </c>
      <c r="J239" s="89">
        <v>0.3</v>
      </c>
      <c r="K239" s="118"/>
    </row>
    <row r="240" spans="1:14" ht="78.75" x14ac:dyDescent="0.2">
      <c r="A240" s="89">
        <f t="shared" si="31"/>
        <v>161</v>
      </c>
      <c r="B240" s="118" t="s">
        <v>37</v>
      </c>
      <c r="C240" s="90" t="s">
        <v>198</v>
      </c>
      <c r="D240" s="118" t="s">
        <v>34</v>
      </c>
      <c r="E240" s="118" t="s">
        <v>38</v>
      </c>
      <c r="F240" s="118">
        <v>18</v>
      </c>
      <c r="G240" s="118">
        <v>16648</v>
      </c>
      <c r="H240" s="118">
        <v>12534</v>
      </c>
      <c r="I240" s="118" t="s">
        <v>212</v>
      </c>
      <c r="J240" s="89">
        <v>0.3</v>
      </c>
      <c r="K240" s="118"/>
    </row>
    <row r="241" spans="1:13" ht="78.75" x14ac:dyDescent="0.2">
      <c r="A241" s="89">
        <f t="shared" si="31"/>
        <v>162</v>
      </c>
      <c r="B241" s="118" t="s">
        <v>39</v>
      </c>
      <c r="C241" s="90" t="s">
        <v>201</v>
      </c>
      <c r="D241" s="118" t="s">
        <v>40</v>
      </c>
      <c r="E241" s="118" t="s">
        <v>41</v>
      </c>
      <c r="F241" s="118">
        <v>6</v>
      </c>
      <c r="G241" s="118">
        <v>12653</v>
      </c>
      <c r="H241" s="118">
        <v>8576</v>
      </c>
      <c r="I241" s="118" t="s">
        <v>213</v>
      </c>
      <c r="J241" s="89">
        <v>0.3</v>
      </c>
      <c r="K241" s="118"/>
    </row>
    <row r="242" spans="1:13" ht="15.75" x14ac:dyDescent="0.2">
      <c r="A242" s="89"/>
      <c r="B242" s="91" t="s">
        <v>43</v>
      </c>
      <c r="C242" s="92"/>
      <c r="D242" s="118"/>
      <c r="E242" s="118"/>
      <c r="F242" s="118">
        <f>SUM(F237:F241)</f>
        <v>39</v>
      </c>
      <c r="G242" s="89">
        <f>F237*G237+F239*G239+F240*G240+F241*G241+F238*G238</f>
        <v>656512</v>
      </c>
      <c r="H242" s="118"/>
      <c r="I242" s="118"/>
      <c r="J242" s="89"/>
      <c r="K242" s="118"/>
    </row>
    <row r="243" spans="1:13" ht="15.75" x14ac:dyDescent="0.2">
      <c r="A243" s="165" t="s">
        <v>226</v>
      </c>
      <c r="B243" s="165"/>
      <c r="C243" s="165"/>
      <c r="D243" s="165"/>
      <c r="E243" s="165"/>
      <c r="F243" s="165"/>
      <c r="G243" s="165"/>
      <c r="H243" s="165"/>
      <c r="I243" s="165"/>
      <c r="J243" s="165"/>
      <c r="K243" s="165"/>
    </row>
    <row r="244" spans="1:13" ht="78.75" x14ac:dyDescent="0.2">
      <c r="A244" s="89">
        <f>A241+1</f>
        <v>163</v>
      </c>
      <c r="B244" s="118" t="s">
        <v>30</v>
      </c>
      <c r="C244" s="90" t="s">
        <v>197</v>
      </c>
      <c r="D244" s="118" t="s">
        <v>22</v>
      </c>
      <c r="E244" s="118" t="s">
        <v>180</v>
      </c>
      <c r="F244" s="118">
        <v>1</v>
      </c>
      <c r="G244" s="118">
        <v>21302</v>
      </c>
      <c r="H244" s="89">
        <v>13193</v>
      </c>
      <c r="I244" s="118" t="s">
        <v>211</v>
      </c>
      <c r="J244" s="89">
        <v>0.3</v>
      </c>
      <c r="K244" s="118"/>
    </row>
    <row r="245" spans="1:13" ht="78.75" x14ac:dyDescent="0.2">
      <c r="A245" s="89">
        <f>A244+1</f>
        <v>164</v>
      </c>
      <c r="B245" s="118" t="s">
        <v>31</v>
      </c>
      <c r="C245" s="90" t="s">
        <v>197</v>
      </c>
      <c r="D245" s="118" t="s">
        <v>22</v>
      </c>
      <c r="E245" s="118" t="s">
        <v>32</v>
      </c>
      <c r="F245" s="118">
        <v>4</v>
      </c>
      <c r="G245" s="118">
        <v>19967</v>
      </c>
      <c r="H245" s="89">
        <v>13193</v>
      </c>
      <c r="I245" s="118" t="s">
        <v>211</v>
      </c>
      <c r="J245" s="89">
        <v>0.3</v>
      </c>
      <c r="K245" s="118"/>
    </row>
    <row r="246" spans="1:13" ht="84.75" customHeight="1" x14ac:dyDescent="0.2">
      <c r="A246" s="89">
        <f t="shared" ref="A246:A248" si="32">A245+1</f>
        <v>165</v>
      </c>
      <c r="B246" s="118" t="s">
        <v>33</v>
      </c>
      <c r="C246" s="90" t="s">
        <v>198</v>
      </c>
      <c r="D246" s="118" t="s">
        <v>34</v>
      </c>
      <c r="E246" s="118" t="s">
        <v>35</v>
      </c>
      <c r="F246" s="118">
        <v>13</v>
      </c>
      <c r="G246" s="118">
        <v>17976</v>
      </c>
      <c r="H246" s="118">
        <v>12534</v>
      </c>
      <c r="I246" s="118" t="s">
        <v>212</v>
      </c>
      <c r="J246" s="89">
        <v>0.3</v>
      </c>
      <c r="K246" s="118"/>
    </row>
    <row r="247" spans="1:13" ht="89.25" customHeight="1" x14ac:dyDescent="0.2">
      <c r="A247" s="89">
        <f t="shared" si="32"/>
        <v>166</v>
      </c>
      <c r="B247" s="118" t="s">
        <v>37</v>
      </c>
      <c r="C247" s="90" t="s">
        <v>198</v>
      </c>
      <c r="D247" s="118" t="s">
        <v>34</v>
      </c>
      <c r="E247" s="118" t="s">
        <v>38</v>
      </c>
      <c r="F247" s="118">
        <v>12</v>
      </c>
      <c r="G247" s="118">
        <v>16648</v>
      </c>
      <c r="H247" s="118">
        <v>12534</v>
      </c>
      <c r="I247" s="118" t="s">
        <v>212</v>
      </c>
      <c r="J247" s="89">
        <v>0.3</v>
      </c>
      <c r="K247" s="118"/>
      <c r="M247" s="88">
        <v>1</v>
      </c>
    </row>
    <row r="248" spans="1:13" ht="78.75" x14ac:dyDescent="0.2">
      <c r="A248" s="89">
        <f t="shared" si="32"/>
        <v>167</v>
      </c>
      <c r="B248" s="118" t="s">
        <v>39</v>
      </c>
      <c r="C248" s="90" t="s">
        <v>201</v>
      </c>
      <c r="D248" s="118" t="s">
        <v>40</v>
      </c>
      <c r="E248" s="118" t="s">
        <v>41</v>
      </c>
      <c r="F248" s="118">
        <v>8</v>
      </c>
      <c r="G248" s="118">
        <v>12653</v>
      </c>
      <c r="H248" s="118">
        <v>8576</v>
      </c>
      <c r="I248" s="118" t="s">
        <v>213</v>
      </c>
      <c r="J248" s="89">
        <v>0.3</v>
      </c>
      <c r="K248" s="118"/>
      <c r="M248" s="88">
        <v>1</v>
      </c>
    </row>
    <row r="249" spans="1:13" ht="33" customHeight="1" x14ac:dyDescent="0.2">
      <c r="A249" s="89"/>
      <c r="B249" s="91" t="s">
        <v>43</v>
      </c>
      <c r="C249" s="92"/>
      <c r="D249" s="118"/>
      <c r="E249" s="118"/>
      <c r="F249" s="118">
        <f>SUM(F244:F248)</f>
        <v>38</v>
      </c>
      <c r="G249" s="89">
        <f>F244*G244+F246*G246+F247*G247+F245*G245+F248*G248</f>
        <v>635858</v>
      </c>
      <c r="H249" s="118"/>
      <c r="I249" s="118"/>
      <c r="J249" s="89"/>
      <c r="K249" s="118"/>
    </row>
    <row r="250" spans="1:13" ht="17.25" customHeight="1" x14ac:dyDescent="0.2">
      <c r="A250" s="89"/>
      <c r="B250" s="174" t="s">
        <v>118</v>
      </c>
      <c r="C250" s="174"/>
      <c r="D250" s="174"/>
      <c r="E250" s="118"/>
      <c r="F250" s="89">
        <f>F19+F28+F37+F44+F50+F56+F62+F68+F74+F80+F87+F94+F100+F106+F113+F119+F126+F134+F141+F195+F202+F188++F155+F209+F215+F228+F235+F242+F249+F161+F221++F181+F172+F148</f>
        <v>630</v>
      </c>
      <c r="G250" s="89">
        <f>G19+G28+G37+G44+G50+G56+G62+G68+G74+G80+G87+G94+G100+G106+G113+G119+G126+G134+G141+G195+G202+G188++G155+G209+G215+G228+G235+G242+G249+G161+G221++G181+G172+G148</f>
        <v>10848082</v>
      </c>
      <c r="H250" s="89"/>
      <c r="I250" s="89"/>
      <c r="J250" s="89"/>
      <c r="K250" s="89"/>
    </row>
    <row r="251" spans="1:13" ht="9.75" customHeight="1" x14ac:dyDescent="0.25"/>
    <row r="252" spans="1:13" s="96" customFormat="1" ht="36.75" customHeight="1" x14ac:dyDescent="0.25">
      <c r="A252" s="173" t="s">
        <v>190</v>
      </c>
      <c r="B252" s="173"/>
      <c r="C252" s="173"/>
      <c r="D252" s="173"/>
      <c r="E252" s="102"/>
      <c r="F252" s="172" t="s">
        <v>189</v>
      </c>
      <c r="G252" s="172"/>
      <c r="H252" s="172"/>
      <c r="I252" s="172"/>
      <c r="J252" s="172"/>
      <c r="K252" s="172"/>
    </row>
    <row r="253" spans="1:13" s="96" customFormat="1" ht="15" customHeight="1" x14ac:dyDescent="0.25">
      <c r="A253" s="102"/>
      <c r="B253" s="111"/>
      <c r="C253" s="112"/>
      <c r="D253" s="102"/>
      <c r="E253" s="102"/>
      <c r="F253" s="102"/>
      <c r="G253" s="102"/>
      <c r="H253" s="102"/>
      <c r="I253" s="102"/>
      <c r="J253" s="102"/>
      <c r="K253" s="102"/>
    </row>
    <row r="254" spans="1:13" s="96" customFormat="1" ht="35.25" customHeight="1" x14ac:dyDescent="0.25">
      <c r="A254" s="171" t="s">
        <v>157</v>
      </c>
      <c r="B254" s="171"/>
      <c r="C254" s="171"/>
      <c r="D254" s="113"/>
      <c r="E254" s="102"/>
      <c r="F254" s="172" t="s">
        <v>177</v>
      </c>
      <c r="G254" s="172"/>
      <c r="H254" s="172"/>
      <c r="I254" s="172"/>
      <c r="J254" s="172"/>
      <c r="K254" s="172"/>
    </row>
    <row r="255" spans="1:13" s="96" customFormat="1" ht="12" customHeight="1" x14ac:dyDescent="0.25">
      <c r="A255" s="102"/>
      <c r="B255" s="114"/>
      <c r="C255" s="121"/>
      <c r="D255" s="102"/>
      <c r="E255" s="102"/>
      <c r="F255" s="102"/>
      <c r="G255" s="102"/>
      <c r="H255" s="102"/>
      <c r="I255" s="102"/>
      <c r="J255" s="102"/>
      <c r="K255" s="115"/>
    </row>
    <row r="256" spans="1:13" s="96" customFormat="1" ht="33.75" customHeight="1" x14ac:dyDescent="0.25">
      <c r="A256" s="173" t="s">
        <v>214</v>
      </c>
      <c r="B256" s="173"/>
      <c r="C256" s="173"/>
      <c r="D256" s="116"/>
      <c r="E256" s="102"/>
      <c r="F256" s="172" t="s">
        <v>151</v>
      </c>
      <c r="G256" s="172"/>
      <c r="H256" s="172"/>
      <c r="I256" s="172"/>
      <c r="J256" s="172"/>
      <c r="K256" s="172"/>
    </row>
    <row r="257" spans="1:5" ht="15.75" x14ac:dyDescent="0.25">
      <c r="A257" s="117"/>
      <c r="E257" s="102"/>
    </row>
    <row r="258" spans="1:5" ht="15.75" x14ac:dyDescent="0.25">
      <c r="A258" s="117"/>
      <c r="E258" s="102"/>
    </row>
    <row r="259" spans="1:5" ht="15.75" x14ac:dyDescent="0.25">
      <c r="E259" s="102"/>
    </row>
    <row r="260" spans="1:5" ht="15.75" x14ac:dyDescent="0.25">
      <c r="E260" s="102"/>
    </row>
  </sheetData>
  <mergeCells count="54">
    <mergeCell ref="A254:C254"/>
    <mergeCell ref="F254:K254"/>
    <mergeCell ref="A256:C256"/>
    <mergeCell ref="F256:K256"/>
    <mergeCell ref="A222:K222"/>
    <mergeCell ref="A229:K229"/>
    <mergeCell ref="A236:K236"/>
    <mergeCell ref="A243:K243"/>
    <mergeCell ref="B250:D250"/>
    <mergeCell ref="A252:D252"/>
    <mergeCell ref="F252:K252"/>
    <mergeCell ref="A216:K216"/>
    <mergeCell ref="A135:K135"/>
    <mergeCell ref="A142:K142"/>
    <mergeCell ref="A149:K149"/>
    <mergeCell ref="A156:K156"/>
    <mergeCell ref="A162:K162"/>
    <mergeCell ref="A173:K173"/>
    <mergeCell ref="A182:K182"/>
    <mergeCell ref="A189:K189"/>
    <mergeCell ref="A196:K196"/>
    <mergeCell ref="A203:K203"/>
    <mergeCell ref="A210:K210"/>
    <mergeCell ref="A127:K127"/>
    <mergeCell ref="A57:K57"/>
    <mergeCell ref="A63:K63"/>
    <mergeCell ref="A69:K69"/>
    <mergeCell ref="A75:K75"/>
    <mergeCell ref="A81:K81"/>
    <mergeCell ref="A88:K88"/>
    <mergeCell ref="A95:K95"/>
    <mergeCell ref="A101:K101"/>
    <mergeCell ref="A107:K107"/>
    <mergeCell ref="A114:K114"/>
    <mergeCell ref="A120:K120"/>
    <mergeCell ref="A51:K51"/>
    <mergeCell ref="A6:K6"/>
    <mergeCell ref="A7:K7"/>
    <mergeCell ref="B8:K8"/>
    <mergeCell ref="C9:K9"/>
    <mergeCell ref="A10:B10"/>
    <mergeCell ref="C10:K10"/>
    <mergeCell ref="A15:K15"/>
    <mergeCell ref="A20:K20"/>
    <mergeCell ref="A29:K29"/>
    <mergeCell ref="A38:K38"/>
    <mergeCell ref="A45:K45"/>
    <mergeCell ref="A1:C1"/>
    <mergeCell ref="F1:K1"/>
    <mergeCell ref="A2:C2"/>
    <mergeCell ref="F2:K2"/>
    <mergeCell ref="A3:C3"/>
    <mergeCell ref="F3:K4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274"/>
  <sheetViews>
    <sheetView tabSelected="1" zoomScaleNormal="100" zoomScaleSheetLayoutView="84" workbookViewId="0">
      <pane ySplit="4" topLeftCell="A260" activePane="bottomLeft" state="frozen"/>
      <selection pane="bottomLeft" activeCell="F267" sqref="F267"/>
    </sheetView>
  </sheetViews>
  <sheetFormatPr defaultColWidth="9.140625" defaultRowHeight="15" x14ac:dyDescent="0.25"/>
  <cols>
    <col min="1" max="3" width="9.140625" style="88"/>
    <col min="4" max="4" width="9.140625" style="137"/>
    <col min="5" max="5" width="35.42578125" style="99" customWidth="1"/>
    <col min="6" max="6" width="56.85546875" style="128" customWidth="1"/>
    <col min="7" max="16384" width="9.140625" style="88"/>
  </cols>
  <sheetData>
    <row r="1" spans="4:6" ht="30.75" customHeight="1" x14ac:dyDescent="0.3">
      <c r="E1" s="166" t="s">
        <v>339</v>
      </c>
      <c r="F1" s="166"/>
    </row>
    <row r="2" spans="4:6" ht="34.5" customHeight="1" x14ac:dyDescent="0.3">
      <c r="E2" s="167" t="s">
        <v>218</v>
      </c>
      <c r="F2" s="167"/>
    </row>
    <row r="3" spans="4:6" ht="26.25" customHeight="1" x14ac:dyDescent="0.2">
      <c r="E3" s="126"/>
      <c r="F3" s="127"/>
    </row>
    <row r="4" spans="4:6" ht="36.75" customHeight="1" x14ac:dyDescent="0.2">
      <c r="D4" s="133" t="s">
        <v>6</v>
      </c>
      <c r="E4" s="123" t="s">
        <v>7</v>
      </c>
      <c r="F4" s="123" t="s">
        <v>335</v>
      </c>
    </row>
    <row r="5" spans="4:6" ht="15.75" x14ac:dyDescent="0.25">
      <c r="D5" s="133">
        <v>1</v>
      </c>
      <c r="E5" s="108">
        <v>2</v>
      </c>
      <c r="F5" s="123">
        <v>3</v>
      </c>
    </row>
    <row r="6" spans="4:6" ht="19.5" customHeight="1" x14ac:dyDescent="0.2">
      <c r="D6" s="136"/>
      <c r="E6" s="165" t="s">
        <v>17</v>
      </c>
      <c r="F6" s="165"/>
    </row>
    <row r="7" spans="4:6" ht="63" x14ac:dyDescent="0.2">
      <c r="D7" s="136">
        <v>1</v>
      </c>
      <c r="E7" s="123" t="s">
        <v>245</v>
      </c>
      <c r="F7" s="123" t="s">
        <v>246</v>
      </c>
    </row>
    <row r="8" spans="4:6" ht="78.75" x14ac:dyDescent="0.2">
      <c r="D8" s="136">
        <v>2</v>
      </c>
      <c r="E8" s="131" t="s">
        <v>336</v>
      </c>
      <c r="F8" s="131" t="s">
        <v>247</v>
      </c>
    </row>
    <row r="9" spans="4:6" ht="33" customHeight="1" x14ac:dyDescent="0.2">
      <c r="D9" s="175">
        <v>3</v>
      </c>
      <c r="E9" s="165" t="s">
        <v>182</v>
      </c>
      <c r="F9" s="179" t="s">
        <v>248</v>
      </c>
    </row>
    <row r="10" spans="4:6" ht="12.75" x14ac:dyDescent="0.2">
      <c r="D10" s="176"/>
      <c r="E10" s="165"/>
      <c r="F10" s="180"/>
    </row>
    <row r="11" spans="4:6" ht="12.75" x14ac:dyDescent="0.2">
      <c r="D11" s="177"/>
      <c r="E11" s="165"/>
      <c r="F11" s="181"/>
    </row>
    <row r="12" spans="4:6" s="110" customFormat="1" ht="15.75" customHeight="1" x14ac:dyDescent="0.2">
      <c r="D12" s="138"/>
      <c r="E12" s="165" t="s">
        <v>49</v>
      </c>
      <c r="F12" s="165"/>
    </row>
    <row r="13" spans="4:6" ht="15.75" x14ac:dyDescent="0.2">
      <c r="D13" s="136">
        <v>4</v>
      </c>
      <c r="E13" s="123" t="s">
        <v>30</v>
      </c>
      <c r="F13" s="123" t="s">
        <v>248</v>
      </c>
    </row>
    <row r="14" spans="4:6" ht="15.75" x14ac:dyDescent="0.2">
      <c r="D14" s="136">
        <v>5</v>
      </c>
      <c r="E14" s="123" t="s">
        <v>31</v>
      </c>
      <c r="F14" s="123" t="s">
        <v>248</v>
      </c>
    </row>
    <row r="15" spans="4:6" ht="15.75" x14ac:dyDescent="0.2">
      <c r="D15" s="136">
        <v>6</v>
      </c>
      <c r="E15" s="123" t="s">
        <v>33</v>
      </c>
      <c r="F15" s="123" t="s">
        <v>248</v>
      </c>
    </row>
    <row r="16" spans="4:6" ht="15.75" x14ac:dyDescent="0.2">
      <c r="D16" s="136">
        <v>7</v>
      </c>
      <c r="E16" s="123" t="s">
        <v>37</v>
      </c>
      <c r="F16" s="123" t="s">
        <v>248</v>
      </c>
    </row>
    <row r="17" spans="4:6" ht="15.75" x14ac:dyDescent="0.2">
      <c r="D17" s="136">
        <v>8</v>
      </c>
      <c r="E17" s="123" t="s">
        <v>55</v>
      </c>
      <c r="F17" s="123" t="s">
        <v>248</v>
      </c>
    </row>
    <row r="18" spans="4:6" ht="15.75" customHeight="1" x14ac:dyDescent="0.2">
      <c r="D18" s="136"/>
      <c r="E18" s="165" t="s">
        <v>64</v>
      </c>
      <c r="F18" s="165"/>
    </row>
    <row r="19" spans="4:6" ht="15.75" x14ac:dyDescent="0.2">
      <c r="D19" s="136">
        <v>9</v>
      </c>
      <c r="E19" s="123" t="s">
        <v>30</v>
      </c>
      <c r="F19" s="123" t="s">
        <v>246</v>
      </c>
    </row>
    <row r="20" spans="4:6" ht="15.75" x14ac:dyDescent="0.2">
      <c r="D20" s="136">
        <v>10</v>
      </c>
      <c r="E20" s="123" t="s">
        <v>31</v>
      </c>
      <c r="F20" s="123" t="s">
        <v>246</v>
      </c>
    </row>
    <row r="21" spans="4:6" ht="15.75" x14ac:dyDescent="0.2">
      <c r="D21" s="136">
        <v>11</v>
      </c>
      <c r="E21" s="123" t="s">
        <v>33</v>
      </c>
      <c r="F21" s="123" t="s">
        <v>246</v>
      </c>
    </row>
    <row r="22" spans="4:6" ht="15.75" x14ac:dyDescent="0.2">
      <c r="D22" s="136">
        <v>12</v>
      </c>
      <c r="E22" s="123" t="s">
        <v>37</v>
      </c>
      <c r="F22" s="123" t="s">
        <v>246</v>
      </c>
    </row>
    <row r="23" spans="4:6" ht="15.75" customHeight="1" x14ac:dyDescent="0.2">
      <c r="D23" s="136"/>
      <c r="E23" s="165" t="s">
        <v>173</v>
      </c>
      <c r="F23" s="165"/>
    </row>
    <row r="24" spans="4:6" ht="15.75" x14ac:dyDescent="0.2">
      <c r="D24" s="136">
        <v>13</v>
      </c>
      <c r="E24" s="123" t="s">
        <v>30</v>
      </c>
      <c r="F24" s="123" t="s">
        <v>246</v>
      </c>
    </row>
    <row r="25" spans="4:6" ht="15.75" x14ac:dyDescent="0.2">
      <c r="D25" s="136">
        <v>14</v>
      </c>
      <c r="E25" s="123" t="s">
        <v>31</v>
      </c>
      <c r="F25" s="123" t="s">
        <v>246</v>
      </c>
    </row>
    <row r="26" spans="4:6" ht="15.75" x14ac:dyDescent="0.2">
      <c r="D26" s="136">
        <v>15</v>
      </c>
      <c r="E26" s="123" t="s">
        <v>33</v>
      </c>
      <c r="F26" s="123" t="s">
        <v>246</v>
      </c>
    </row>
    <row r="27" spans="4:6" ht="15.75" x14ac:dyDescent="0.2">
      <c r="D27" s="136">
        <v>16</v>
      </c>
      <c r="E27" s="123" t="s">
        <v>37</v>
      </c>
      <c r="F27" s="123" t="s">
        <v>246</v>
      </c>
    </row>
    <row r="28" spans="4:6" ht="19.5" customHeight="1" x14ac:dyDescent="0.2">
      <c r="D28" s="136"/>
      <c r="E28" s="165" t="s">
        <v>68</v>
      </c>
      <c r="F28" s="165"/>
    </row>
    <row r="29" spans="4:6" ht="15.75" x14ac:dyDescent="0.2">
      <c r="D29" s="136">
        <v>17</v>
      </c>
      <c r="E29" s="123" t="s">
        <v>30</v>
      </c>
      <c r="F29" s="123" t="s">
        <v>248</v>
      </c>
    </row>
    <row r="30" spans="4:6" ht="15.75" x14ac:dyDescent="0.2">
      <c r="D30" s="136">
        <v>18</v>
      </c>
      <c r="E30" s="123" t="s">
        <v>31</v>
      </c>
      <c r="F30" s="123" t="s">
        <v>248</v>
      </c>
    </row>
    <row r="31" spans="4:6" ht="15.75" x14ac:dyDescent="0.2">
      <c r="D31" s="136">
        <v>19</v>
      </c>
      <c r="E31" s="123" t="s">
        <v>33</v>
      </c>
      <c r="F31" s="123" t="s">
        <v>248</v>
      </c>
    </row>
    <row r="32" spans="4:6" ht="15.75" customHeight="1" x14ac:dyDescent="0.2">
      <c r="D32" s="136"/>
      <c r="E32" s="165" t="s">
        <v>144</v>
      </c>
      <c r="F32" s="165"/>
    </row>
    <row r="33" spans="4:6" ht="15.75" x14ac:dyDescent="0.2">
      <c r="D33" s="136">
        <v>20</v>
      </c>
      <c r="E33" s="123" t="s">
        <v>30</v>
      </c>
      <c r="F33" s="123" t="s">
        <v>248</v>
      </c>
    </row>
    <row r="34" spans="4:6" ht="15.75" x14ac:dyDescent="0.2">
      <c r="D34" s="136">
        <v>21</v>
      </c>
      <c r="E34" s="123" t="s">
        <v>31</v>
      </c>
      <c r="F34" s="123" t="s">
        <v>248</v>
      </c>
    </row>
    <row r="35" spans="4:6" ht="15.75" x14ac:dyDescent="0.2">
      <c r="D35" s="136">
        <v>22</v>
      </c>
      <c r="E35" s="123" t="s">
        <v>33</v>
      </c>
      <c r="F35" s="123" t="s">
        <v>248</v>
      </c>
    </row>
    <row r="36" spans="4:6" ht="15.75" x14ac:dyDescent="0.2">
      <c r="D36" s="136">
        <v>23</v>
      </c>
      <c r="E36" s="123" t="s">
        <v>37</v>
      </c>
      <c r="F36" s="123" t="s">
        <v>248</v>
      </c>
    </row>
    <row r="37" spans="4:6" ht="15.75" customHeight="1" x14ac:dyDescent="0.2">
      <c r="D37" s="136"/>
      <c r="E37" s="165" t="s">
        <v>172</v>
      </c>
      <c r="F37" s="165"/>
    </row>
    <row r="38" spans="4:6" ht="67.5" customHeight="1" x14ac:dyDescent="0.2">
      <c r="D38" s="136">
        <v>24</v>
      </c>
      <c r="E38" s="123" t="s">
        <v>249</v>
      </c>
      <c r="F38" s="123" t="s">
        <v>248</v>
      </c>
    </row>
    <row r="39" spans="4:6" ht="15.75" x14ac:dyDescent="0.2">
      <c r="D39" s="136">
        <v>25</v>
      </c>
      <c r="E39" s="123" t="s">
        <v>31</v>
      </c>
      <c r="F39" s="123" t="s">
        <v>248</v>
      </c>
    </row>
    <row r="40" spans="4:6" ht="63" x14ac:dyDescent="0.2">
      <c r="D40" s="136">
        <v>26</v>
      </c>
      <c r="E40" s="123" t="s">
        <v>250</v>
      </c>
      <c r="F40" s="123" t="s">
        <v>248</v>
      </c>
    </row>
    <row r="41" spans="4:6" ht="15.75" x14ac:dyDescent="0.2">
      <c r="D41" s="136">
        <v>27</v>
      </c>
      <c r="E41" s="123" t="s">
        <v>33</v>
      </c>
      <c r="F41" s="123" t="s">
        <v>248</v>
      </c>
    </row>
    <row r="42" spans="4:6" ht="63" x14ac:dyDescent="0.2">
      <c r="D42" s="136">
        <v>28</v>
      </c>
      <c r="E42" s="123" t="s">
        <v>251</v>
      </c>
      <c r="F42" s="123" t="s">
        <v>248</v>
      </c>
    </row>
    <row r="43" spans="4:6" ht="15.75" x14ac:dyDescent="0.2">
      <c r="D43" s="136">
        <v>29</v>
      </c>
      <c r="E43" s="123" t="s">
        <v>37</v>
      </c>
      <c r="F43" s="123" t="s">
        <v>248</v>
      </c>
    </row>
    <row r="44" spans="4:6" ht="15.75" customHeight="1" x14ac:dyDescent="0.2">
      <c r="D44" s="136"/>
      <c r="E44" s="165" t="s">
        <v>179</v>
      </c>
      <c r="F44" s="165"/>
    </row>
    <row r="45" spans="4:6" ht="15.75" x14ac:dyDescent="0.2">
      <c r="D45" s="136">
        <v>30</v>
      </c>
      <c r="E45" s="123" t="s">
        <v>30</v>
      </c>
      <c r="F45" s="123" t="s">
        <v>248</v>
      </c>
    </row>
    <row r="46" spans="4:6" ht="15.75" x14ac:dyDescent="0.2">
      <c r="D46" s="136">
        <v>31</v>
      </c>
      <c r="E46" s="123" t="s">
        <v>31</v>
      </c>
      <c r="F46" s="123" t="s">
        <v>248</v>
      </c>
    </row>
    <row r="47" spans="4:6" ht="15.75" x14ac:dyDescent="0.2">
      <c r="D47" s="136">
        <v>32</v>
      </c>
      <c r="E47" s="123" t="s">
        <v>33</v>
      </c>
      <c r="F47" s="123" t="s">
        <v>248</v>
      </c>
    </row>
    <row r="48" spans="4:6" ht="15.75" x14ac:dyDescent="0.2">
      <c r="D48" s="136">
        <v>33</v>
      </c>
      <c r="E48" s="123" t="s">
        <v>37</v>
      </c>
      <c r="F48" s="123" t="s">
        <v>248</v>
      </c>
    </row>
    <row r="49" spans="4:6" ht="15.75" x14ac:dyDescent="0.2">
      <c r="D49" s="136">
        <v>34</v>
      </c>
      <c r="E49" s="123" t="s">
        <v>39</v>
      </c>
      <c r="F49" s="123" t="s">
        <v>248</v>
      </c>
    </row>
    <row r="50" spans="4:6" ht="15.75" customHeight="1" x14ac:dyDescent="0.2">
      <c r="D50" s="136"/>
      <c r="E50" s="165" t="s">
        <v>210</v>
      </c>
      <c r="F50" s="165"/>
    </row>
    <row r="51" spans="4:6" ht="15.75" x14ac:dyDescent="0.2">
      <c r="D51" s="136">
        <v>35</v>
      </c>
      <c r="E51" s="123" t="s">
        <v>30</v>
      </c>
      <c r="F51" s="123" t="s">
        <v>248</v>
      </c>
    </row>
    <row r="52" spans="4:6" ht="15.75" x14ac:dyDescent="0.2">
      <c r="D52" s="136">
        <v>36</v>
      </c>
      <c r="E52" s="123" t="s">
        <v>31</v>
      </c>
      <c r="F52" s="123" t="s">
        <v>248</v>
      </c>
    </row>
    <row r="53" spans="4:6" ht="15.75" x14ac:dyDescent="0.2">
      <c r="D53" s="136">
        <v>37</v>
      </c>
      <c r="E53" s="123" t="s">
        <v>33</v>
      </c>
      <c r="F53" s="123" t="s">
        <v>248</v>
      </c>
    </row>
    <row r="54" spans="4:6" ht="15.75" x14ac:dyDescent="0.2">
      <c r="D54" s="136">
        <v>38</v>
      </c>
      <c r="E54" s="123" t="s">
        <v>37</v>
      </c>
      <c r="F54" s="123" t="s">
        <v>248</v>
      </c>
    </row>
    <row r="55" spans="4:6" ht="15.75" customHeight="1" x14ac:dyDescent="0.2">
      <c r="D55" s="136"/>
      <c r="E55" s="165" t="s">
        <v>175</v>
      </c>
      <c r="F55" s="165"/>
    </row>
    <row r="56" spans="4:6" ht="15.75" x14ac:dyDescent="0.2">
      <c r="D56" s="136">
        <v>39</v>
      </c>
      <c r="E56" s="123" t="s">
        <v>30</v>
      </c>
      <c r="F56" s="123" t="s">
        <v>248</v>
      </c>
    </row>
    <row r="57" spans="4:6" ht="15.75" x14ac:dyDescent="0.2">
      <c r="D57" s="136">
        <v>40</v>
      </c>
      <c r="E57" s="123" t="s">
        <v>31</v>
      </c>
      <c r="F57" s="123" t="s">
        <v>248</v>
      </c>
    </row>
    <row r="58" spans="4:6" ht="15.75" x14ac:dyDescent="0.2">
      <c r="D58" s="136">
        <v>41</v>
      </c>
      <c r="E58" s="123" t="s">
        <v>33</v>
      </c>
      <c r="F58" s="123" t="s">
        <v>248</v>
      </c>
    </row>
    <row r="59" spans="4:6" ht="15.75" x14ac:dyDescent="0.2">
      <c r="D59" s="136">
        <v>42</v>
      </c>
      <c r="E59" s="123" t="s">
        <v>37</v>
      </c>
      <c r="F59" s="123" t="s">
        <v>248</v>
      </c>
    </row>
    <row r="60" spans="4:6" ht="15.75" x14ac:dyDescent="0.2">
      <c r="D60" s="136">
        <v>43</v>
      </c>
      <c r="E60" s="123" t="s">
        <v>39</v>
      </c>
      <c r="F60" s="123" t="s">
        <v>248</v>
      </c>
    </row>
    <row r="61" spans="4:6" ht="15.75" customHeight="1" x14ac:dyDescent="0.2">
      <c r="D61" s="136"/>
      <c r="E61" s="165" t="s">
        <v>176</v>
      </c>
      <c r="F61" s="165"/>
    </row>
    <row r="62" spans="4:6" ht="15.75" x14ac:dyDescent="0.2">
      <c r="D62" s="136">
        <v>44</v>
      </c>
      <c r="E62" s="123" t="s">
        <v>30</v>
      </c>
      <c r="F62" s="123" t="s">
        <v>248</v>
      </c>
    </row>
    <row r="63" spans="4:6" ht="15.75" x14ac:dyDescent="0.2">
      <c r="D63" s="136">
        <v>45</v>
      </c>
      <c r="E63" s="123" t="s">
        <v>31</v>
      </c>
      <c r="F63" s="123" t="s">
        <v>248</v>
      </c>
    </row>
    <row r="64" spans="4:6" ht="15.75" x14ac:dyDescent="0.2">
      <c r="D64" s="136">
        <v>46</v>
      </c>
      <c r="E64" s="123" t="s">
        <v>33</v>
      </c>
      <c r="F64" s="123" t="s">
        <v>248</v>
      </c>
    </row>
    <row r="65" spans="4:6" ht="15.75" x14ac:dyDescent="0.2">
      <c r="D65" s="136">
        <v>47</v>
      </c>
      <c r="E65" s="123" t="s">
        <v>37</v>
      </c>
      <c r="F65" s="123" t="s">
        <v>248</v>
      </c>
    </row>
    <row r="66" spans="4:6" ht="15.75" x14ac:dyDescent="0.2">
      <c r="D66" s="136">
        <v>48</v>
      </c>
      <c r="E66" s="123" t="s">
        <v>55</v>
      </c>
      <c r="F66" s="123" t="s">
        <v>248</v>
      </c>
    </row>
    <row r="67" spans="4:6" ht="15.75" x14ac:dyDescent="0.2">
      <c r="D67" s="136">
        <v>49</v>
      </c>
      <c r="E67" s="123" t="s">
        <v>39</v>
      </c>
      <c r="F67" s="123" t="s">
        <v>248</v>
      </c>
    </row>
    <row r="68" spans="4:6" ht="18.75" customHeight="1" x14ac:dyDescent="0.2">
      <c r="D68" s="136"/>
      <c r="E68" s="165" t="s">
        <v>178</v>
      </c>
      <c r="F68" s="165"/>
    </row>
    <row r="69" spans="4:6" ht="63" x14ac:dyDescent="0.2">
      <c r="D69" s="136">
        <v>50</v>
      </c>
      <c r="E69" s="123" t="s">
        <v>280</v>
      </c>
      <c r="F69" s="123" t="s">
        <v>252</v>
      </c>
    </row>
    <row r="70" spans="4:6" ht="78.75" x14ac:dyDescent="0.2">
      <c r="D70" s="136">
        <v>51</v>
      </c>
      <c r="E70" s="123" t="s">
        <v>303</v>
      </c>
      <c r="F70" s="123" t="s">
        <v>252</v>
      </c>
    </row>
    <row r="71" spans="4:6" ht="15.75" x14ac:dyDescent="0.2">
      <c r="D71" s="136">
        <v>52</v>
      </c>
      <c r="E71" s="123" t="s">
        <v>257</v>
      </c>
      <c r="F71" s="123" t="s">
        <v>252</v>
      </c>
    </row>
    <row r="72" spans="4:6" ht="15.75" x14ac:dyDescent="0.2">
      <c r="D72" s="136">
        <v>53</v>
      </c>
      <c r="E72" s="123" t="s">
        <v>33</v>
      </c>
      <c r="F72" s="123" t="s">
        <v>252</v>
      </c>
    </row>
    <row r="73" spans="4:6" ht="15.75" x14ac:dyDescent="0.2">
      <c r="D73" s="136">
        <v>54</v>
      </c>
      <c r="E73" s="123" t="s">
        <v>37</v>
      </c>
      <c r="F73" s="123" t="s">
        <v>252</v>
      </c>
    </row>
    <row r="74" spans="4:6" ht="15.75" x14ac:dyDescent="0.2">
      <c r="D74" s="136">
        <v>55</v>
      </c>
      <c r="E74" s="123" t="s">
        <v>55</v>
      </c>
      <c r="F74" s="123" t="s">
        <v>252</v>
      </c>
    </row>
    <row r="75" spans="4:6" ht="18.75" customHeight="1" x14ac:dyDescent="0.2">
      <c r="D75" s="136"/>
      <c r="E75" s="165" t="s">
        <v>232</v>
      </c>
      <c r="F75" s="165"/>
    </row>
    <row r="76" spans="4:6" ht="63" x14ac:dyDescent="0.2">
      <c r="D76" s="136">
        <v>56</v>
      </c>
      <c r="E76" s="123" t="s">
        <v>279</v>
      </c>
      <c r="F76" s="123" t="s">
        <v>253</v>
      </c>
    </row>
    <row r="77" spans="4:6" ht="20.25" customHeight="1" x14ac:dyDescent="0.2">
      <c r="D77" s="136">
        <v>57</v>
      </c>
      <c r="E77" s="123" t="s">
        <v>31</v>
      </c>
      <c r="F77" s="123" t="s">
        <v>253</v>
      </c>
    </row>
    <row r="78" spans="4:6" ht="14.25" customHeight="1" x14ac:dyDescent="0.2">
      <c r="D78" s="136">
        <v>58</v>
      </c>
      <c r="E78" s="123" t="s">
        <v>33</v>
      </c>
      <c r="F78" s="123" t="s">
        <v>253</v>
      </c>
    </row>
    <row r="79" spans="4:6" ht="14.25" customHeight="1" x14ac:dyDescent="0.2">
      <c r="D79" s="136">
        <v>59</v>
      </c>
      <c r="E79" s="123" t="s">
        <v>37</v>
      </c>
      <c r="F79" s="123" t="s">
        <v>253</v>
      </c>
    </row>
    <row r="80" spans="4:6" ht="17.25" customHeight="1" x14ac:dyDescent="0.2">
      <c r="D80" s="136">
        <v>60</v>
      </c>
      <c r="E80" s="123" t="s">
        <v>39</v>
      </c>
      <c r="F80" s="123" t="s">
        <v>253</v>
      </c>
    </row>
    <row r="81" spans="4:6" ht="15.75" customHeight="1" x14ac:dyDescent="0.2">
      <c r="D81" s="136"/>
      <c r="E81" s="165" t="s">
        <v>98</v>
      </c>
      <c r="F81" s="165"/>
    </row>
    <row r="82" spans="4:6" ht="63" x14ac:dyDescent="0.2">
      <c r="D82" s="136">
        <v>61</v>
      </c>
      <c r="E82" s="123" t="s">
        <v>278</v>
      </c>
      <c r="F82" s="123" t="s">
        <v>254</v>
      </c>
    </row>
    <row r="83" spans="4:6" ht="78.75" x14ac:dyDescent="0.2">
      <c r="D83" s="140">
        <v>62</v>
      </c>
      <c r="E83" s="123" t="s">
        <v>304</v>
      </c>
      <c r="F83" s="123" t="s">
        <v>254</v>
      </c>
    </row>
    <row r="84" spans="4:6" ht="15.75" x14ac:dyDescent="0.2">
      <c r="D84" s="136">
        <v>63</v>
      </c>
      <c r="E84" s="123" t="s">
        <v>31</v>
      </c>
      <c r="F84" s="123" t="s">
        <v>254</v>
      </c>
    </row>
    <row r="85" spans="4:6" ht="15.75" x14ac:dyDescent="0.2">
      <c r="D85" s="136">
        <v>64</v>
      </c>
      <c r="E85" s="123" t="s">
        <v>33</v>
      </c>
      <c r="F85" s="123" t="s">
        <v>254</v>
      </c>
    </row>
    <row r="86" spans="4:6" ht="15.75" x14ac:dyDescent="0.2">
      <c r="D86" s="136">
        <v>65</v>
      </c>
      <c r="E86" s="123" t="s">
        <v>37</v>
      </c>
      <c r="F86" s="123" t="s">
        <v>254</v>
      </c>
    </row>
    <row r="87" spans="4:6" ht="15.75" x14ac:dyDescent="0.2">
      <c r="D87" s="136">
        <v>66</v>
      </c>
      <c r="E87" s="123" t="s">
        <v>39</v>
      </c>
      <c r="F87" s="123" t="s">
        <v>254</v>
      </c>
    </row>
    <row r="88" spans="4:6" ht="15.75" customHeight="1" x14ac:dyDescent="0.2">
      <c r="D88" s="136"/>
      <c r="E88" s="165" t="s">
        <v>231</v>
      </c>
      <c r="F88" s="165"/>
    </row>
    <row r="89" spans="4:6" ht="78.75" x14ac:dyDescent="0.2">
      <c r="D89" s="136">
        <v>67</v>
      </c>
      <c r="E89" s="123" t="s">
        <v>277</v>
      </c>
      <c r="F89" s="123" t="s">
        <v>256</v>
      </c>
    </row>
    <row r="90" spans="4:6" ht="94.5" x14ac:dyDescent="0.2">
      <c r="D90" s="136">
        <v>68</v>
      </c>
      <c r="E90" s="123" t="s">
        <v>305</v>
      </c>
      <c r="F90" s="123" t="s">
        <v>256</v>
      </c>
    </row>
    <row r="91" spans="4:6" ht="15.75" x14ac:dyDescent="0.2">
      <c r="D91" s="136">
        <v>69</v>
      </c>
      <c r="E91" s="123" t="s">
        <v>33</v>
      </c>
      <c r="F91" s="123" t="s">
        <v>255</v>
      </c>
    </row>
    <row r="92" spans="4:6" ht="15.75" x14ac:dyDescent="0.2">
      <c r="D92" s="136">
        <v>70</v>
      </c>
      <c r="E92" s="123" t="s">
        <v>33</v>
      </c>
      <c r="F92" s="123" t="s">
        <v>256</v>
      </c>
    </row>
    <row r="93" spans="4:6" ht="15.75" x14ac:dyDescent="0.2">
      <c r="D93" s="136">
        <v>71</v>
      </c>
      <c r="E93" s="123" t="s">
        <v>37</v>
      </c>
      <c r="F93" s="123" t="s">
        <v>256</v>
      </c>
    </row>
    <row r="94" spans="4:6" ht="15.75" customHeight="1" x14ac:dyDescent="0.2">
      <c r="D94" s="136"/>
      <c r="E94" s="165" t="s">
        <v>219</v>
      </c>
      <c r="F94" s="165"/>
    </row>
    <row r="95" spans="4:6" ht="126" x14ac:dyDescent="0.2">
      <c r="D95" s="136">
        <v>72</v>
      </c>
      <c r="E95" s="123" t="s">
        <v>300</v>
      </c>
      <c r="F95" s="123" t="s">
        <v>297</v>
      </c>
    </row>
    <row r="96" spans="4:6" ht="141.75" x14ac:dyDescent="0.2">
      <c r="D96" s="136">
        <v>73</v>
      </c>
      <c r="E96" s="123" t="s">
        <v>301</v>
      </c>
      <c r="F96" s="123" t="s">
        <v>297</v>
      </c>
    </row>
    <row r="97" spans="4:7" ht="15.75" x14ac:dyDescent="0.2">
      <c r="D97" s="136">
        <v>74</v>
      </c>
      <c r="E97" s="123" t="s">
        <v>31</v>
      </c>
      <c r="F97" s="123" t="s">
        <v>297</v>
      </c>
    </row>
    <row r="98" spans="4:7" ht="15.75" x14ac:dyDescent="0.2">
      <c r="D98" s="136">
        <v>75</v>
      </c>
      <c r="E98" s="123" t="s">
        <v>31</v>
      </c>
      <c r="F98" s="123" t="s">
        <v>298</v>
      </c>
    </row>
    <row r="99" spans="4:7" ht="126" x14ac:dyDescent="0.2">
      <c r="D99" s="136">
        <v>76</v>
      </c>
      <c r="E99" s="123" t="s">
        <v>302</v>
      </c>
      <c r="F99" s="123" t="s">
        <v>297</v>
      </c>
    </row>
    <row r="100" spans="4:7" ht="15.75" x14ac:dyDescent="0.2">
      <c r="D100" s="136">
        <v>77</v>
      </c>
      <c r="E100" s="123" t="s">
        <v>33</v>
      </c>
      <c r="F100" s="123" t="s">
        <v>298</v>
      </c>
    </row>
    <row r="101" spans="4:7" ht="15.75" x14ac:dyDescent="0.2">
      <c r="D101" s="136">
        <v>78</v>
      </c>
      <c r="E101" s="123" t="s">
        <v>33</v>
      </c>
      <c r="F101" s="123" t="s">
        <v>297</v>
      </c>
    </row>
    <row r="102" spans="4:7" ht="31.5" x14ac:dyDescent="0.2">
      <c r="D102" s="136">
        <v>79</v>
      </c>
      <c r="E102" s="123" t="s">
        <v>33</v>
      </c>
      <c r="F102" s="123" t="s">
        <v>299</v>
      </c>
    </row>
    <row r="103" spans="4:7" ht="15.75" x14ac:dyDescent="0.2">
      <c r="D103" s="136">
        <v>80</v>
      </c>
      <c r="E103" s="123" t="s">
        <v>37</v>
      </c>
      <c r="F103" s="123" t="s">
        <v>297</v>
      </c>
    </row>
    <row r="104" spans="4:7" ht="15.75" x14ac:dyDescent="0.2">
      <c r="D104" s="136">
        <v>81</v>
      </c>
      <c r="E104" s="123" t="s">
        <v>37</v>
      </c>
      <c r="F104" s="123" t="s">
        <v>297</v>
      </c>
    </row>
    <row r="105" spans="4:7" ht="15.75" x14ac:dyDescent="0.2">
      <c r="D105" s="136">
        <v>82</v>
      </c>
      <c r="E105" s="123" t="s">
        <v>58</v>
      </c>
      <c r="F105" s="123" t="s">
        <v>298</v>
      </c>
    </row>
    <row r="106" spans="4:7" ht="15.75" x14ac:dyDescent="0.2">
      <c r="D106" s="136">
        <v>83</v>
      </c>
      <c r="E106" s="123" t="s">
        <v>39</v>
      </c>
      <c r="F106" s="123" t="s">
        <v>297</v>
      </c>
    </row>
    <row r="107" spans="4:7" ht="15.75" customHeight="1" x14ac:dyDescent="0.2">
      <c r="D107" s="136"/>
      <c r="E107" s="165" t="s">
        <v>159</v>
      </c>
      <c r="F107" s="165"/>
      <c r="G107" s="129"/>
    </row>
    <row r="108" spans="4:7" ht="63" x14ac:dyDescent="0.2">
      <c r="D108" s="136">
        <v>84</v>
      </c>
      <c r="E108" s="123" t="s">
        <v>275</v>
      </c>
      <c r="F108" s="123" t="s">
        <v>258</v>
      </c>
    </row>
    <row r="109" spans="4:7" ht="15.75" x14ac:dyDescent="0.2">
      <c r="D109" s="136">
        <v>85</v>
      </c>
      <c r="E109" s="123" t="s">
        <v>31</v>
      </c>
      <c r="F109" s="123" t="s">
        <v>258</v>
      </c>
    </row>
    <row r="110" spans="4:7" ht="15.75" x14ac:dyDescent="0.2">
      <c r="D110" s="136">
        <v>86</v>
      </c>
      <c r="E110" s="123" t="s">
        <v>33</v>
      </c>
      <c r="F110" s="123" t="s">
        <v>258</v>
      </c>
    </row>
    <row r="111" spans="4:7" ht="63" x14ac:dyDescent="0.2">
      <c r="D111" s="136">
        <v>87</v>
      </c>
      <c r="E111" s="123" t="s">
        <v>276</v>
      </c>
      <c r="F111" s="123" t="s">
        <v>258</v>
      </c>
    </row>
    <row r="112" spans="4:7" ht="15.75" x14ac:dyDescent="0.2">
      <c r="D112" s="136">
        <v>88</v>
      </c>
      <c r="E112" s="123" t="s">
        <v>37</v>
      </c>
      <c r="F112" s="123" t="s">
        <v>258</v>
      </c>
    </row>
    <row r="113" spans="4:6" ht="15.75" x14ac:dyDescent="0.2">
      <c r="D113" s="136">
        <v>89</v>
      </c>
      <c r="E113" s="123" t="s">
        <v>58</v>
      </c>
      <c r="F113" s="123" t="s">
        <v>258</v>
      </c>
    </row>
    <row r="114" spans="4:6" ht="15.75" x14ac:dyDescent="0.2">
      <c r="D114" s="136">
        <v>90</v>
      </c>
      <c r="E114" s="123" t="s">
        <v>39</v>
      </c>
      <c r="F114" s="123" t="s">
        <v>258</v>
      </c>
    </row>
    <row r="115" spans="4:6" ht="15.75" customHeight="1" x14ac:dyDescent="0.2">
      <c r="D115" s="136"/>
      <c r="E115" s="165" t="s">
        <v>230</v>
      </c>
      <c r="F115" s="165"/>
    </row>
    <row r="116" spans="4:6" ht="78.75" x14ac:dyDescent="0.2">
      <c r="D116" s="136">
        <v>91</v>
      </c>
      <c r="E116" s="123" t="s">
        <v>292</v>
      </c>
      <c r="F116" s="123" t="s">
        <v>293</v>
      </c>
    </row>
    <row r="117" spans="4:6" ht="31.5" x14ac:dyDescent="0.2">
      <c r="D117" s="136">
        <v>92</v>
      </c>
      <c r="E117" s="123" t="s">
        <v>31</v>
      </c>
      <c r="F117" s="123" t="s">
        <v>293</v>
      </c>
    </row>
    <row r="118" spans="4:6" ht="15.75" x14ac:dyDescent="0.2">
      <c r="D118" s="136">
        <v>93</v>
      </c>
      <c r="E118" s="123" t="s">
        <v>31</v>
      </c>
      <c r="F118" s="123" t="s">
        <v>294</v>
      </c>
    </row>
    <row r="119" spans="4:6" ht="78.75" x14ac:dyDescent="0.2">
      <c r="D119" s="136">
        <v>94</v>
      </c>
      <c r="E119" s="123" t="s">
        <v>295</v>
      </c>
      <c r="F119" s="123" t="s">
        <v>296</v>
      </c>
    </row>
    <row r="120" spans="4:6" ht="31.5" x14ac:dyDescent="0.2">
      <c r="D120" s="136">
        <v>95</v>
      </c>
      <c r="E120" s="123" t="s">
        <v>33</v>
      </c>
      <c r="F120" s="123" t="s">
        <v>293</v>
      </c>
    </row>
    <row r="121" spans="4:6" ht="15.75" x14ac:dyDescent="0.2">
      <c r="D121" s="136">
        <v>96</v>
      </c>
      <c r="E121" s="123" t="s">
        <v>33</v>
      </c>
      <c r="F121" s="123" t="s">
        <v>294</v>
      </c>
    </row>
    <row r="122" spans="4:6" ht="15.75" x14ac:dyDescent="0.2">
      <c r="D122" s="136">
        <v>97</v>
      </c>
      <c r="E122" s="123" t="s">
        <v>37</v>
      </c>
      <c r="F122" s="123" t="s">
        <v>296</v>
      </c>
    </row>
    <row r="123" spans="4:6" ht="31.5" x14ac:dyDescent="0.2">
      <c r="D123" s="136">
        <v>98</v>
      </c>
      <c r="E123" s="123" t="s">
        <v>37</v>
      </c>
      <c r="F123" s="123" t="s">
        <v>293</v>
      </c>
    </row>
    <row r="124" spans="4:6" ht="31.5" x14ac:dyDescent="0.2">
      <c r="D124" s="136">
        <v>99</v>
      </c>
      <c r="E124" s="123" t="s">
        <v>39</v>
      </c>
      <c r="F124" s="123" t="s">
        <v>293</v>
      </c>
    </row>
    <row r="125" spans="4:6" ht="15.75" customHeight="1" x14ac:dyDescent="0.2">
      <c r="D125" s="136"/>
      <c r="E125" s="165" t="s">
        <v>220</v>
      </c>
      <c r="F125" s="165"/>
    </row>
    <row r="126" spans="4:6" ht="78.75" x14ac:dyDescent="0.2">
      <c r="D126" s="136">
        <v>100</v>
      </c>
      <c r="E126" s="123" t="s">
        <v>281</v>
      </c>
      <c r="F126" s="123" t="s">
        <v>285</v>
      </c>
    </row>
    <row r="127" spans="4:6" ht="94.5" x14ac:dyDescent="0.2">
      <c r="D127" s="136">
        <v>101</v>
      </c>
      <c r="E127" s="123" t="s">
        <v>282</v>
      </c>
      <c r="F127" s="123" t="s">
        <v>286</v>
      </c>
    </row>
    <row r="128" spans="4:6" ht="15.75" x14ac:dyDescent="0.2">
      <c r="D128" s="136">
        <v>102</v>
      </c>
      <c r="E128" s="123" t="s">
        <v>31</v>
      </c>
      <c r="F128" s="123" t="s">
        <v>287</v>
      </c>
    </row>
    <row r="129" spans="4:6" ht="15.75" x14ac:dyDescent="0.2">
      <c r="D129" s="136">
        <v>103</v>
      </c>
      <c r="E129" s="123" t="s">
        <v>283</v>
      </c>
      <c r="F129" s="123" t="s">
        <v>286</v>
      </c>
    </row>
    <row r="130" spans="4:6" ht="15.75" x14ac:dyDescent="0.2">
      <c r="D130" s="136">
        <v>104</v>
      </c>
      <c r="E130" s="123" t="s">
        <v>33</v>
      </c>
      <c r="F130" s="123" t="s">
        <v>287</v>
      </c>
    </row>
    <row r="131" spans="4:6" ht="15.75" x14ac:dyDescent="0.2">
      <c r="D131" s="136">
        <v>105</v>
      </c>
      <c r="E131" s="123" t="s">
        <v>33</v>
      </c>
      <c r="F131" s="123" t="s">
        <v>285</v>
      </c>
    </row>
    <row r="132" spans="4:6" ht="78.75" x14ac:dyDescent="0.2">
      <c r="D132" s="136">
        <v>106</v>
      </c>
      <c r="E132" s="123" t="s">
        <v>284</v>
      </c>
      <c r="F132" s="123" t="s">
        <v>286</v>
      </c>
    </row>
    <row r="133" spans="4:6" ht="15.75" x14ac:dyDescent="0.2">
      <c r="D133" s="136">
        <v>107</v>
      </c>
      <c r="E133" s="123" t="s">
        <v>37</v>
      </c>
      <c r="F133" s="123" t="s">
        <v>286</v>
      </c>
    </row>
    <row r="134" spans="4:6" ht="15.75" x14ac:dyDescent="0.2">
      <c r="D134" s="136">
        <v>108</v>
      </c>
      <c r="E134" s="123" t="s">
        <v>37</v>
      </c>
      <c r="F134" s="123" t="s">
        <v>287</v>
      </c>
    </row>
    <row r="135" spans="4:6" ht="15.75" x14ac:dyDescent="0.2">
      <c r="D135" s="136">
        <v>109</v>
      </c>
      <c r="E135" s="123" t="s">
        <v>37</v>
      </c>
      <c r="F135" s="123" t="s">
        <v>285</v>
      </c>
    </row>
    <row r="136" spans="4:6" ht="15.75" x14ac:dyDescent="0.2">
      <c r="D136" s="136">
        <v>110</v>
      </c>
      <c r="E136" s="123" t="s">
        <v>39</v>
      </c>
      <c r="F136" s="123" t="s">
        <v>287</v>
      </c>
    </row>
    <row r="137" spans="4:6" ht="15.75" x14ac:dyDescent="0.2">
      <c r="D137" s="136">
        <v>111</v>
      </c>
      <c r="E137" s="123" t="s">
        <v>39</v>
      </c>
      <c r="F137" s="123" t="s">
        <v>285</v>
      </c>
    </row>
    <row r="138" spans="4:6" ht="15.75" customHeight="1" x14ac:dyDescent="0.2">
      <c r="D138" s="136"/>
      <c r="E138" s="165" t="s">
        <v>221</v>
      </c>
      <c r="F138" s="165"/>
    </row>
    <row r="139" spans="4:6" ht="94.5" x14ac:dyDescent="0.2">
      <c r="D139" s="136">
        <v>112</v>
      </c>
      <c r="E139" s="123" t="s">
        <v>272</v>
      </c>
      <c r="F139" s="123" t="s">
        <v>261</v>
      </c>
    </row>
    <row r="140" spans="4:6" ht="141.75" customHeight="1" x14ac:dyDescent="0.2">
      <c r="D140" s="136">
        <v>113</v>
      </c>
      <c r="E140" s="123" t="s">
        <v>306</v>
      </c>
      <c r="F140" s="123" t="s">
        <v>261</v>
      </c>
    </row>
    <row r="141" spans="4:6" ht="31.5" x14ac:dyDescent="0.2">
      <c r="D141" s="136">
        <v>114</v>
      </c>
      <c r="E141" s="123" t="s">
        <v>31</v>
      </c>
      <c r="F141" s="123" t="s">
        <v>262</v>
      </c>
    </row>
    <row r="142" spans="4:6" ht="94.5" x14ac:dyDescent="0.2">
      <c r="D142" s="136">
        <v>115</v>
      </c>
      <c r="E142" s="123" t="s">
        <v>273</v>
      </c>
      <c r="F142" s="123" t="s">
        <v>261</v>
      </c>
    </row>
    <row r="143" spans="4:6" ht="31.5" x14ac:dyDescent="0.2">
      <c r="D143" s="136">
        <v>116</v>
      </c>
      <c r="E143" s="123" t="s">
        <v>33</v>
      </c>
      <c r="F143" s="123" t="s">
        <v>262</v>
      </c>
    </row>
    <row r="144" spans="4:6" ht="15.75" x14ac:dyDescent="0.2">
      <c r="D144" s="136">
        <v>117</v>
      </c>
      <c r="E144" s="123" t="s">
        <v>33</v>
      </c>
      <c r="F144" s="123" t="s">
        <v>261</v>
      </c>
    </row>
    <row r="145" spans="4:6" ht="94.5" x14ac:dyDescent="0.2">
      <c r="D145" s="136">
        <v>118</v>
      </c>
      <c r="E145" s="123" t="s">
        <v>274</v>
      </c>
      <c r="F145" s="123" t="s">
        <v>262</v>
      </c>
    </row>
    <row r="146" spans="4:6" ht="15.75" x14ac:dyDescent="0.2">
      <c r="D146" s="136">
        <v>119</v>
      </c>
      <c r="E146" s="123" t="s">
        <v>37</v>
      </c>
      <c r="F146" s="123" t="s">
        <v>261</v>
      </c>
    </row>
    <row r="147" spans="4:6" ht="15.75" x14ac:dyDescent="0.2">
      <c r="D147" s="136">
        <v>120</v>
      </c>
      <c r="E147" s="123" t="s">
        <v>37</v>
      </c>
      <c r="F147" s="123" t="s">
        <v>261</v>
      </c>
    </row>
    <row r="148" spans="4:6" ht="18" customHeight="1" x14ac:dyDescent="0.2">
      <c r="D148" s="136">
        <v>121</v>
      </c>
      <c r="E148" s="123" t="s">
        <v>39</v>
      </c>
      <c r="F148" s="123" t="s">
        <v>262</v>
      </c>
    </row>
    <row r="149" spans="4:6" ht="19.5" customHeight="1" x14ac:dyDescent="0.2">
      <c r="D149" s="136">
        <v>122</v>
      </c>
      <c r="E149" s="123" t="s">
        <v>39</v>
      </c>
      <c r="F149" s="123" t="s">
        <v>261</v>
      </c>
    </row>
    <row r="150" spans="4:6" ht="15.75" customHeight="1" x14ac:dyDescent="0.2">
      <c r="D150" s="136"/>
      <c r="E150" s="165" t="s">
        <v>222</v>
      </c>
      <c r="F150" s="165"/>
    </row>
    <row r="151" spans="4:6" ht="94.5" x14ac:dyDescent="0.2">
      <c r="D151" s="136">
        <v>123</v>
      </c>
      <c r="E151" s="123" t="s">
        <v>309</v>
      </c>
      <c r="F151" s="123" t="s">
        <v>310</v>
      </c>
    </row>
    <row r="152" spans="4:6" ht="110.25" x14ac:dyDescent="0.2">
      <c r="D152" s="136">
        <v>124</v>
      </c>
      <c r="E152" s="123" t="s">
        <v>311</v>
      </c>
      <c r="F152" s="123" t="s">
        <v>312</v>
      </c>
    </row>
    <row r="153" spans="4:6" ht="15.75" x14ac:dyDescent="0.2">
      <c r="D153" s="136">
        <v>125</v>
      </c>
      <c r="E153" s="123" t="s">
        <v>31</v>
      </c>
      <c r="F153" s="123" t="s">
        <v>310</v>
      </c>
    </row>
    <row r="154" spans="4:6" ht="15.75" x14ac:dyDescent="0.2">
      <c r="D154" s="136">
        <v>126</v>
      </c>
      <c r="E154" s="123" t="s">
        <v>31</v>
      </c>
      <c r="F154" s="123" t="s">
        <v>313</v>
      </c>
    </row>
    <row r="155" spans="4:6" ht="94.5" x14ac:dyDescent="0.2">
      <c r="D155" s="136">
        <v>127</v>
      </c>
      <c r="E155" s="123" t="s">
        <v>314</v>
      </c>
      <c r="F155" s="123" t="s">
        <v>313</v>
      </c>
    </row>
    <row r="156" spans="4:6" ht="15.75" x14ac:dyDescent="0.2">
      <c r="D156" s="136">
        <v>128</v>
      </c>
      <c r="E156" s="123" t="s">
        <v>33</v>
      </c>
      <c r="F156" s="123" t="s">
        <v>310</v>
      </c>
    </row>
    <row r="157" spans="4:6" ht="15.75" x14ac:dyDescent="0.2">
      <c r="D157" s="136">
        <v>129</v>
      </c>
      <c r="E157" s="123" t="s">
        <v>33</v>
      </c>
      <c r="F157" s="123" t="s">
        <v>313</v>
      </c>
    </row>
    <row r="158" spans="4:6" ht="15.75" x14ac:dyDescent="0.2">
      <c r="D158" s="136">
        <v>130</v>
      </c>
      <c r="E158" s="123" t="s">
        <v>33</v>
      </c>
      <c r="F158" s="123" t="s">
        <v>312</v>
      </c>
    </row>
    <row r="159" spans="4:6" ht="15.75" x14ac:dyDescent="0.2">
      <c r="D159" s="136">
        <v>131</v>
      </c>
      <c r="E159" s="123" t="s">
        <v>37</v>
      </c>
      <c r="F159" s="123" t="s">
        <v>310</v>
      </c>
    </row>
    <row r="160" spans="4:6" ht="15.75" x14ac:dyDescent="0.2">
      <c r="D160" s="136">
        <v>132</v>
      </c>
      <c r="E160" s="123" t="s">
        <v>37</v>
      </c>
      <c r="F160" s="123" t="s">
        <v>313</v>
      </c>
    </row>
    <row r="161" spans="4:6" ht="15.75" x14ac:dyDescent="0.2">
      <c r="D161" s="136">
        <v>133</v>
      </c>
      <c r="E161" s="123" t="s">
        <v>37</v>
      </c>
      <c r="F161" s="123" t="s">
        <v>312</v>
      </c>
    </row>
    <row r="162" spans="4:6" ht="15.75" x14ac:dyDescent="0.2">
      <c r="D162" s="136">
        <v>134</v>
      </c>
      <c r="E162" s="123" t="s">
        <v>39</v>
      </c>
      <c r="F162" s="123" t="s">
        <v>310</v>
      </c>
    </row>
    <row r="163" spans="4:6" ht="15.75" x14ac:dyDescent="0.2">
      <c r="D163" s="136">
        <v>135</v>
      </c>
      <c r="E163" s="123" t="s">
        <v>39</v>
      </c>
      <c r="F163" s="123" t="s">
        <v>313</v>
      </c>
    </row>
    <row r="164" spans="4:6" ht="15.75" x14ac:dyDescent="0.2">
      <c r="D164" s="136">
        <v>136</v>
      </c>
      <c r="E164" s="123" t="s">
        <v>39</v>
      </c>
      <c r="F164" s="123" t="s">
        <v>312</v>
      </c>
    </row>
    <row r="165" spans="4:6" ht="15.75" customHeight="1" x14ac:dyDescent="0.2">
      <c r="D165" s="136"/>
      <c r="E165" s="165" t="s">
        <v>233</v>
      </c>
      <c r="F165" s="165"/>
    </row>
    <row r="166" spans="4:6" ht="78.75" x14ac:dyDescent="0.2">
      <c r="D166" s="136">
        <v>137</v>
      </c>
      <c r="E166" s="123" t="s">
        <v>288</v>
      </c>
      <c r="F166" s="123" t="s">
        <v>290</v>
      </c>
    </row>
    <row r="167" spans="4:6" ht="15.75" x14ac:dyDescent="0.2">
      <c r="D167" s="136">
        <v>138</v>
      </c>
      <c r="E167" s="123" t="s">
        <v>31</v>
      </c>
      <c r="F167" s="123" t="s">
        <v>290</v>
      </c>
    </row>
    <row r="168" spans="4:6" ht="31.5" x14ac:dyDescent="0.2">
      <c r="D168" s="136">
        <v>139</v>
      </c>
      <c r="E168" s="123" t="s">
        <v>31</v>
      </c>
      <c r="F168" s="123" t="s">
        <v>291</v>
      </c>
    </row>
    <row r="169" spans="4:6" ht="15.75" x14ac:dyDescent="0.2">
      <c r="D169" s="136">
        <v>140</v>
      </c>
      <c r="E169" s="123" t="s">
        <v>33</v>
      </c>
      <c r="F169" s="123" t="s">
        <v>290</v>
      </c>
    </row>
    <row r="170" spans="4:6" ht="78.75" x14ac:dyDescent="0.2">
      <c r="D170" s="136">
        <v>141</v>
      </c>
      <c r="E170" s="123" t="s">
        <v>289</v>
      </c>
      <c r="F170" s="123" t="s">
        <v>290</v>
      </c>
    </row>
    <row r="171" spans="4:6" ht="31.5" x14ac:dyDescent="0.2">
      <c r="D171" s="136">
        <v>142</v>
      </c>
      <c r="E171" s="123" t="s">
        <v>37</v>
      </c>
      <c r="F171" s="123" t="s">
        <v>291</v>
      </c>
    </row>
    <row r="172" spans="4:6" ht="15.75" x14ac:dyDescent="0.2">
      <c r="D172" s="136">
        <v>143</v>
      </c>
      <c r="E172" s="123" t="s">
        <v>37</v>
      </c>
      <c r="F172" s="123" t="s">
        <v>290</v>
      </c>
    </row>
    <row r="173" spans="4:6" ht="15.75" customHeight="1" x14ac:dyDescent="0.2">
      <c r="D173" s="136"/>
      <c r="E173" s="165" t="s">
        <v>234</v>
      </c>
      <c r="F173" s="165"/>
    </row>
    <row r="174" spans="4:6" ht="78.75" x14ac:dyDescent="0.2">
      <c r="D174" s="136">
        <v>144</v>
      </c>
      <c r="E174" s="123" t="s">
        <v>270</v>
      </c>
      <c r="F174" s="123" t="s">
        <v>259</v>
      </c>
    </row>
    <row r="175" spans="4:6" ht="15.75" x14ac:dyDescent="0.2">
      <c r="D175" s="136">
        <v>145</v>
      </c>
      <c r="E175" s="123" t="s">
        <v>31</v>
      </c>
      <c r="F175" s="123" t="s">
        <v>259</v>
      </c>
    </row>
    <row r="176" spans="4:6" ht="78.75" x14ac:dyDescent="0.2">
      <c r="D176" s="136">
        <v>146</v>
      </c>
      <c r="E176" s="123" t="s">
        <v>271</v>
      </c>
      <c r="F176" s="123" t="s">
        <v>259</v>
      </c>
    </row>
    <row r="177" spans="4:6" ht="15.75" x14ac:dyDescent="0.2">
      <c r="D177" s="136">
        <v>147</v>
      </c>
      <c r="E177" s="123" t="s">
        <v>37</v>
      </c>
      <c r="F177" s="123" t="s">
        <v>259</v>
      </c>
    </row>
    <row r="178" spans="4:6" ht="15.75" x14ac:dyDescent="0.2">
      <c r="D178" s="136">
        <v>148</v>
      </c>
      <c r="E178" s="123" t="s">
        <v>39</v>
      </c>
      <c r="F178" s="123" t="s">
        <v>259</v>
      </c>
    </row>
    <row r="179" spans="4:6" ht="15.75" customHeight="1" x14ac:dyDescent="0.2">
      <c r="D179" s="136"/>
      <c r="E179" s="165" t="s">
        <v>223</v>
      </c>
      <c r="F179" s="165"/>
    </row>
    <row r="180" spans="4:6" ht="94.5" x14ac:dyDescent="0.2">
      <c r="D180" s="136">
        <v>149</v>
      </c>
      <c r="E180" s="123" t="s">
        <v>315</v>
      </c>
      <c r="F180" s="123" t="s">
        <v>316</v>
      </c>
    </row>
    <row r="181" spans="4:6" ht="110.25" x14ac:dyDescent="0.2">
      <c r="D181" s="136">
        <v>150</v>
      </c>
      <c r="E181" s="123" t="s">
        <v>317</v>
      </c>
      <c r="F181" s="123" t="s">
        <v>316</v>
      </c>
    </row>
    <row r="182" spans="4:6" ht="15.75" x14ac:dyDescent="0.2">
      <c r="D182" s="136">
        <v>151</v>
      </c>
      <c r="E182" s="123" t="s">
        <v>31</v>
      </c>
      <c r="F182" s="123" t="s">
        <v>316</v>
      </c>
    </row>
    <row r="183" spans="4:6" ht="15.75" x14ac:dyDescent="0.2">
      <c r="D183" s="136">
        <v>152</v>
      </c>
      <c r="E183" s="123" t="s">
        <v>31</v>
      </c>
      <c r="F183" s="123" t="s">
        <v>318</v>
      </c>
    </row>
    <row r="184" spans="4:6" ht="15.75" x14ac:dyDescent="0.2">
      <c r="D184" s="136">
        <v>153</v>
      </c>
      <c r="E184" s="123" t="s">
        <v>33</v>
      </c>
      <c r="F184" s="123" t="s">
        <v>316</v>
      </c>
    </row>
    <row r="185" spans="4:6" ht="31.5" x14ac:dyDescent="0.2">
      <c r="D185" s="136">
        <v>154</v>
      </c>
      <c r="E185" s="123" t="s">
        <v>33</v>
      </c>
      <c r="F185" s="123" t="s">
        <v>319</v>
      </c>
    </row>
    <row r="186" spans="4:6" ht="15.75" x14ac:dyDescent="0.2">
      <c r="D186" s="136">
        <v>155</v>
      </c>
      <c r="E186" s="123" t="s">
        <v>33</v>
      </c>
      <c r="F186" s="123" t="s">
        <v>318</v>
      </c>
    </row>
    <row r="187" spans="4:6" ht="15.75" x14ac:dyDescent="0.2">
      <c r="D187" s="136">
        <v>156</v>
      </c>
      <c r="E187" s="123" t="s">
        <v>33</v>
      </c>
      <c r="F187" s="123" t="s">
        <v>320</v>
      </c>
    </row>
    <row r="188" spans="4:6" ht="15.75" x14ac:dyDescent="0.2">
      <c r="D188" s="136">
        <v>157</v>
      </c>
      <c r="E188" s="123" t="s">
        <v>37</v>
      </c>
      <c r="F188" s="123" t="s">
        <v>320</v>
      </c>
    </row>
    <row r="189" spans="4:6" ht="15.75" x14ac:dyDescent="0.2">
      <c r="D189" s="136">
        <v>158</v>
      </c>
      <c r="E189" s="123" t="s">
        <v>37</v>
      </c>
      <c r="F189" s="123" t="s">
        <v>316</v>
      </c>
    </row>
    <row r="190" spans="4:6" ht="15.75" x14ac:dyDescent="0.2">
      <c r="D190" s="136">
        <v>159</v>
      </c>
      <c r="E190" s="123" t="s">
        <v>39</v>
      </c>
      <c r="F190" s="123" t="s">
        <v>316</v>
      </c>
    </row>
    <row r="191" spans="4:6" ht="15.75" customHeight="1" x14ac:dyDescent="0.2">
      <c r="D191" s="136"/>
      <c r="E191" s="165" t="s">
        <v>224</v>
      </c>
      <c r="F191" s="165"/>
    </row>
    <row r="192" spans="4:6" ht="94.5" x14ac:dyDescent="0.2">
      <c r="D192" s="136">
        <v>160</v>
      </c>
      <c r="E192" s="123" t="s">
        <v>322</v>
      </c>
      <c r="F192" s="123" t="s">
        <v>321</v>
      </c>
    </row>
    <row r="193" spans="4:6" ht="15.75" x14ac:dyDescent="0.2">
      <c r="D193" s="136">
        <v>161</v>
      </c>
      <c r="E193" s="123" t="s">
        <v>257</v>
      </c>
      <c r="F193" s="123" t="s">
        <v>321</v>
      </c>
    </row>
    <row r="194" spans="4:6" ht="31.5" x14ac:dyDescent="0.2">
      <c r="D194" s="136">
        <v>162</v>
      </c>
      <c r="E194" s="123" t="s">
        <v>31</v>
      </c>
      <c r="F194" s="123" t="s">
        <v>323</v>
      </c>
    </row>
    <row r="195" spans="4:6" ht="31.5" x14ac:dyDescent="0.2">
      <c r="D195" s="136">
        <v>163</v>
      </c>
      <c r="E195" s="123" t="s">
        <v>31</v>
      </c>
      <c r="F195" s="123" t="s">
        <v>324</v>
      </c>
    </row>
    <row r="196" spans="4:6" ht="15.75" x14ac:dyDescent="0.2">
      <c r="D196" s="136">
        <v>164</v>
      </c>
      <c r="E196" s="123" t="s">
        <v>31</v>
      </c>
      <c r="F196" s="123" t="s">
        <v>325</v>
      </c>
    </row>
    <row r="197" spans="4:6" ht="94.5" x14ac:dyDescent="0.2">
      <c r="D197" s="136">
        <v>165</v>
      </c>
      <c r="E197" s="123" t="s">
        <v>326</v>
      </c>
      <c r="F197" s="123" t="s">
        <v>321</v>
      </c>
    </row>
    <row r="198" spans="4:6" ht="15.75" x14ac:dyDescent="0.2">
      <c r="D198" s="136">
        <v>166</v>
      </c>
      <c r="E198" s="123" t="s">
        <v>33</v>
      </c>
      <c r="F198" s="123" t="s">
        <v>321</v>
      </c>
    </row>
    <row r="199" spans="4:6" ht="31.5" x14ac:dyDescent="0.2">
      <c r="D199" s="136">
        <v>167</v>
      </c>
      <c r="E199" s="123" t="s">
        <v>33</v>
      </c>
      <c r="F199" s="123" t="s">
        <v>323</v>
      </c>
    </row>
    <row r="200" spans="4:6" ht="31.5" x14ac:dyDescent="0.2">
      <c r="D200" s="136">
        <v>168</v>
      </c>
      <c r="E200" s="123" t="s">
        <v>33</v>
      </c>
      <c r="F200" s="123" t="s">
        <v>324</v>
      </c>
    </row>
    <row r="201" spans="4:6" ht="15.75" x14ac:dyDescent="0.2">
      <c r="D201" s="136">
        <v>169</v>
      </c>
      <c r="E201" s="123" t="s">
        <v>33</v>
      </c>
      <c r="F201" s="123" t="s">
        <v>325</v>
      </c>
    </row>
    <row r="202" spans="4:6" ht="94.5" x14ac:dyDescent="0.2">
      <c r="D202" s="136">
        <v>170</v>
      </c>
      <c r="E202" s="123" t="s">
        <v>327</v>
      </c>
      <c r="F202" s="123" t="s">
        <v>325</v>
      </c>
    </row>
    <row r="203" spans="4:6" ht="31.5" x14ac:dyDescent="0.2">
      <c r="D203" s="136">
        <v>171</v>
      </c>
      <c r="E203" s="123" t="s">
        <v>37</v>
      </c>
      <c r="F203" s="123" t="s">
        <v>323</v>
      </c>
    </row>
    <row r="204" spans="4:6" ht="15.75" x14ac:dyDescent="0.2">
      <c r="D204" s="136">
        <v>172</v>
      </c>
      <c r="E204" s="123" t="s">
        <v>37</v>
      </c>
      <c r="F204" s="123" t="s">
        <v>325</v>
      </c>
    </row>
    <row r="205" spans="4:6" ht="15.75" x14ac:dyDescent="0.2">
      <c r="D205" s="136">
        <v>173</v>
      </c>
      <c r="E205" s="123" t="s">
        <v>37</v>
      </c>
      <c r="F205" s="123" t="s">
        <v>321</v>
      </c>
    </row>
    <row r="206" spans="4:6" ht="31.5" x14ac:dyDescent="0.2">
      <c r="D206" s="136">
        <v>174</v>
      </c>
      <c r="E206" s="123" t="s">
        <v>39</v>
      </c>
      <c r="F206" s="123" t="s">
        <v>324</v>
      </c>
    </row>
    <row r="207" spans="4:6" ht="15.75" x14ac:dyDescent="0.2">
      <c r="D207" s="136">
        <v>175</v>
      </c>
      <c r="E207" s="123" t="s">
        <v>39</v>
      </c>
      <c r="F207" s="123" t="s">
        <v>321</v>
      </c>
    </row>
    <row r="208" spans="4:6" ht="15.75" customHeight="1" x14ac:dyDescent="0.2">
      <c r="D208" s="136"/>
      <c r="E208" s="165" t="s">
        <v>225</v>
      </c>
      <c r="F208" s="165"/>
    </row>
    <row r="209" spans="4:6" ht="94.5" x14ac:dyDescent="0.2">
      <c r="D209" s="136">
        <v>176</v>
      </c>
      <c r="E209" s="123" t="s">
        <v>269</v>
      </c>
      <c r="F209" s="123" t="s">
        <v>260</v>
      </c>
    </row>
    <row r="210" spans="4:6" ht="126" customHeight="1" x14ac:dyDescent="0.2">
      <c r="D210" s="136">
        <v>177</v>
      </c>
      <c r="E210" s="123" t="s">
        <v>307</v>
      </c>
      <c r="F210" s="123" t="s">
        <v>260</v>
      </c>
    </row>
    <row r="211" spans="4:6" ht="15.75" x14ac:dyDescent="0.2">
      <c r="D211" s="136">
        <v>178</v>
      </c>
      <c r="E211" s="123" t="s">
        <v>31</v>
      </c>
      <c r="F211" s="123" t="s">
        <v>260</v>
      </c>
    </row>
    <row r="212" spans="4:6" ht="15.75" x14ac:dyDescent="0.2">
      <c r="D212" s="136">
        <v>179</v>
      </c>
      <c r="E212" s="123" t="s">
        <v>33</v>
      </c>
      <c r="F212" s="123" t="s">
        <v>260</v>
      </c>
    </row>
    <row r="213" spans="4:6" ht="15.75" x14ac:dyDescent="0.2">
      <c r="D213" s="136">
        <v>180</v>
      </c>
      <c r="E213" s="123" t="s">
        <v>37</v>
      </c>
      <c r="F213" s="123" t="s">
        <v>260</v>
      </c>
    </row>
    <row r="214" spans="4:6" ht="15.75" x14ac:dyDescent="0.2">
      <c r="D214" s="136">
        <v>181</v>
      </c>
      <c r="E214" s="123" t="s">
        <v>39</v>
      </c>
      <c r="F214" s="123" t="s">
        <v>260</v>
      </c>
    </row>
    <row r="215" spans="4:6" ht="15.75" customHeight="1" x14ac:dyDescent="0.2">
      <c r="D215" s="136"/>
      <c r="E215" s="165" t="s">
        <v>226</v>
      </c>
      <c r="F215" s="165"/>
    </row>
    <row r="216" spans="4:6" ht="94.5" x14ac:dyDescent="0.2">
      <c r="D216" s="136">
        <v>182</v>
      </c>
      <c r="E216" s="123" t="s">
        <v>266</v>
      </c>
      <c r="F216" s="123" t="s">
        <v>263</v>
      </c>
    </row>
    <row r="217" spans="4:6" ht="110.25" x14ac:dyDescent="0.2">
      <c r="D217" s="136">
        <v>183</v>
      </c>
      <c r="E217" s="123" t="s">
        <v>308</v>
      </c>
      <c r="F217" s="123" t="s">
        <v>265</v>
      </c>
    </row>
    <row r="218" spans="4:6" ht="31.5" x14ac:dyDescent="0.2">
      <c r="D218" s="136">
        <v>184</v>
      </c>
      <c r="E218" s="123" t="s">
        <v>31</v>
      </c>
      <c r="F218" s="123" t="s">
        <v>264</v>
      </c>
    </row>
    <row r="219" spans="4:6" ht="15.75" x14ac:dyDescent="0.2">
      <c r="D219" s="136">
        <v>185</v>
      </c>
      <c r="E219" s="123" t="s">
        <v>31</v>
      </c>
      <c r="F219" s="123" t="s">
        <v>263</v>
      </c>
    </row>
    <row r="220" spans="4:6" ht="94.5" x14ac:dyDescent="0.2">
      <c r="D220" s="136">
        <v>186</v>
      </c>
      <c r="E220" s="123" t="s">
        <v>267</v>
      </c>
      <c r="F220" s="123" t="s">
        <v>264</v>
      </c>
    </row>
    <row r="221" spans="4:6" ht="31.5" x14ac:dyDescent="0.2">
      <c r="D221" s="136">
        <v>187</v>
      </c>
      <c r="E221" s="123" t="s">
        <v>33</v>
      </c>
      <c r="F221" s="123" t="s">
        <v>264</v>
      </c>
    </row>
    <row r="222" spans="4:6" ht="15.75" x14ac:dyDescent="0.2">
      <c r="D222" s="136">
        <v>188</v>
      </c>
      <c r="E222" s="123" t="s">
        <v>33</v>
      </c>
      <c r="F222" s="123" t="s">
        <v>265</v>
      </c>
    </row>
    <row r="223" spans="4:6" ht="15.75" x14ac:dyDescent="0.2">
      <c r="D223" s="136">
        <v>189</v>
      </c>
      <c r="E223" s="123" t="s">
        <v>33</v>
      </c>
      <c r="F223" s="123" t="s">
        <v>263</v>
      </c>
    </row>
    <row r="224" spans="4:6" ht="94.5" x14ac:dyDescent="0.2">
      <c r="D224" s="136">
        <v>190</v>
      </c>
      <c r="E224" s="123" t="s">
        <v>268</v>
      </c>
      <c r="F224" s="123" t="s">
        <v>263</v>
      </c>
    </row>
    <row r="225" spans="4:6" ht="15.75" x14ac:dyDescent="0.2">
      <c r="D225" s="136">
        <v>191</v>
      </c>
      <c r="E225" s="123" t="s">
        <v>37</v>
      </c>
      <c r="F225" s="123" t="s">
        <v>265</v>
      </c>
    </row>
    <row r="226" spans="4:6" ht="31.5" x14ac:dyDescent="0.2">
      <c r="D226" s="136">
        <v>192</v>
      </c>
      <c r="E226" s="123" t="s">
        <v>37</v>
      </c>
      <c r="F226" s="123" t="s">
        <v>264</v>
      </c>
    </row>
    <row r="227" spans="4:6" ht="15.75" x14ac:dyDescent="0.2">
      <c r="D227" s="136">
        <v>193</v>
      </c>
      <c r="E227" s="123" t="s">
        <v>37</v>
      </c>
      <c r="F227" s="123" t="s">
        <v>263</v>
      </c>
    </row>
    <row r="228" spans="4:6" ht="31.5" x14ac:dyDescent="0.2">
      <c r="D228" s="136">
        <v>194</v>
      </c>
      <c r="E228" s="123" t="s">
        <v>39</v>
      </c>
      <c r="F228" s="123" t="s">
        <v>264</v>
      </c>
    </row>
    <row r="229" spans="4:6" ht="15.75" x14ac:dyDescent="0.2">
      <c r="D229" s="136">
        <v>195</v>
      </c>
      <c r="E229" s="123" t="s">
        <v>39</v>
      </c>
      <c r="F229" s="123" t="s">
        <v>263</v>
      </c>
    </row>
    <row r="230" spans="4:6" ht="15.75" x14ac:dyDescent="0.2">
      <c r="D230" s="136"/>
      <c r="E230" s="178" t="s">
        <v>328</v>
      </c>
      <c r="F230" s="178"/>
    </row>
    <row r="231" spans="4:6" ht="15.75" x14ac:dyDescent="0.2">
      <c r="D231" s="136"/>
      <c r="E231" s="178" t="s">
        <v>153</v>
      </c>
      <c r="F231" s="178"/>
    </row>
    <row r="232" spans="4:6" ht="15.75" x14ac:dyDescent="0.2">
      <c r="D232" s="136">
        <v>196</v>
      </c>
      <c r="E232" s="89" t="s">
        <v>331</v>
      </c>
      <c r="F232" s="89" t="s">
        <v>330</v>
      </c>
    </row>
    <row r="233" spans="4:6" ht="47.25" x14ac:dyDescent="0.2">
      <c r="D233" s="136">
        <v>197</v>
      </c>
      <c r="E233" s="123" t="s">
        <v>332</v>
      </c>
      <c r="F233" s="89" t="s">
        <v>330</v>
      </c>
    </row>
    <row r="234" spans="4:6" ht="15.75" x14ac:dyDescent="0.2">
      <c r="D234" s="136">
        <v>198</v>
      </c>
      <c r="E234" s="89" t="s">
        <v>333</v>
      </c>
      <c r="F234" s="89" t="s">
        <v>338</v>
      </c>
    </row>
    <row r="235" spans="4:6" ht="47.25" x14ac:dyDescent="0.2">
      <c r="D235" s="136">
        <v>199</v>
      </c>
      <c r="E235" s="123" t="s">
        <v>334</v>
      </c>
      <c r="F235" s="89" t="s">
        <v>330</v>
      </c>
    </row>
    <row r="236" spans="4:6" ht="15.75" x14ac:dyDescent="0.2">
      <c r="D236" s="136"/>
      <c r="E236" s="178" t="s">
        <v>171</v>
      </c>
      <c r="F236" s="178"/>
    </row>
    <row r="237" spans="4:6" ht="47.25" x14ac:dyDescent="0.2">
      <c r="D237" s="136">
        <v>200</v>
      </c>
      <c r="E237" s="123" t="s">
        <v>329</v>
      </c>
      <c r="F237" s="89" t="s">
        <v>330</v>
      </c>
    </row>
    <row r="238" spans="4:6" ht="15.75" x14ac:dyDescent="0.2">
      <c r="D238" s="136"/>
      <c r="E238" s="178" t="s">
        <v>96</v>
      </c>
      <c r="F238" s="178"/>
    </row>
    <row r="239" spans="4:6" ht="15.75" x14ac:dyDescent="0.2">
      <c r="D239" s="136">
        <v>201</v>
      </c>
      <c r="E239" s="123" t="s">
        <v>331</v>
      </c>
      <c r="F239" s="123" t="s">
        <v>253</v>
      </c>
    </row>
    <row r="240" spans="4:6" ht="15.75" x14ac:dyDescent="0.2">
      <c r="D240" s="136"/>
      <c r="E240" s="178" t="s">
        <v>98</v>
      </c>
      <c r="F240" s="178"/>
    </row>
    <row r="241" spans="4:6" ht="47.25" x14ac:dyDescent="0.2">
      <c r="D241" s="136">
        <v>202</v>
      </c>
      <c r="E241" s="123" t="s">
        <v>329</v>
      </c>
      <c r="F241" s="134" t="s">
        <v>337</v>
      </c>
    </row>
    <row r="242" spans="4:6" ht="15.75" customHeight="1" x14ac:dyDescent="0.2">
      <c r="D242" s="136"/>
      <c r="E242" s="165" t="s">
        <v>231</v>
      </c>
      <c r="F242" s="165"/>
    </row>
    <row r="243" spans="4:6" ht="15.75" x14ac:dyDescent="0.2">
      <c r="D243" s="136">
        <v>203</v>
      </c>
      <c r="E243" s="123" t="s">
        <v>331</v>
      </c>
      <c r="F243" s="123" t="s">
        <v>256</v>
      </c>
    </row>
    <row r="244" spans="4:6" ht="15.75" customHeight="1" x14ac:dyDescent="0.2">
      <c r="D244" s="136"/>
      <c r="E244" s="165" t="s">
        <v>219</v>
      </c>
      <c r="F244" s="165"/>
    </row>
    <row r="245" spans="4:6" ht="15.75" x14ac:dyDescent="0.2">
      <c r="D245" s="136">
        <v>204</v>
      </c>
      <c r="E245" s="123" t="s">
        <v>331</v>
      </c>
      <c r="F245" s="123" t="s">
        <v>297</v>
      </c>
    </row>
    <row r="246" spans="4:6" ht="15.75" customHeight="1" x14ac:dyDescent="0.2">
      <c r="D246" s="136"/>
      <c r="E246" s="165" t="s">
        <v>159</v>
      </c>
      <c r="F246" s="165"/>
    </row>
    <row r="247" spans="4:6" ht="15.75" x14ac:dyDescent="0.2">
      <c r="D247" s="136">
        <v>205</v>
      </c>
      <c r="E247" s="123" t="s">
        <v>331</v>
      </c>
      <c r="F247" s="123" t="s">
        <v>258</v>
      </c>
    </row>
    <row r="248" spans="4:6" ht="47.25" x14ac:dyDescent="0.2">
      <c r="D248" s="136">
        <v>206</v>
      </c>
      <c r="E248" s="123" t="s">
        <v>329</v>
      </c>
      <c r="F248" s="123" t="s">
        <v>258</v>
      </c>
    </row>
    <row r="249" spans="4:6" ht="15.75" x14ac:dyDescent="0.2">
      <c r="D249" s="136"/>
      <c r="E249" s="178" t="s">
        <v>220</v>
      </c>
      <c r="F249" s="178"/>
    </row>
    <row r="250" spans="4:6" ht="15.75" x14ac:dyDescent="0.2">
      <c r="D250" s="136">
        <v>207</v>
      </c>
      <c r="E250" s="123" t="s">
        <v>331</v>
      </c>
      <c r="F250" s="123" t="s">
        <v>285</v>
      </c>
    </row>
    <row r="251" spans="4:6" ht="15.75" x14ac:dyDescent="0.2">
      <c r="D251" s="136">
        <v>208</v>
      </c>
      <c r="E251" s="123" t="s">
        <v>331</v>
      </c>
      <c r="F251" s="123" t="s">
        <v>286</v>
      </c>
    </row>
    <row r="252" spans="4:6" ht="15.75" x14ac:dyDescent="0.2">
      <c r="D252" s="136"/>
      <c r="E252" s="178" t="s">
        <v>221</v>
      </c>
      <c r="F252" s="178"/>
    </row>
    <row r="253" spans="4:6" ht="15.75" x14ac:dyDescent="0.2">
      <c r="D253" s="136">
        <v>209</v>
      </c>
      <c r="E253" s="123" t="s">
        <v>331</v>
      </c>
      <c r="F253" s="123" t="s">
        <v>261</v>
      </c>
    </row>
    <row r="254" spans="4:6" ht="15.75" x14ac:dyDescent="0.2">
      <c r="D254" s="136"/>
      <c r="E254" s="178" t="s">
        <v>222</v>
      </c>
      <c r="F254" s="178"/>
    </row>
    <row r="255" spans="4:6" ht="15.75" x14ac:dyDescent="0.2">
      <c r="D255" s="136">
        <v>210</v>
      </c>
      <c r="E255" s="123" t="s">
        <v>331</v>
      </c>
      <c r="F255" s="123" t="s">
        <v>310</v>
      </c>
    </row>
    <row r="256" spans="4:6" ht="15.75" customHeight="1" x14ac:dyDescent="0.2">
      <c r="D256" s="136"/>
      <c r="E256" s="165" t="s">
        <v>233</v>
      </c>
      <c r="F256" s="165"/>
    </row>
    <row r="257" spans="4:6" ht="15.75" x14ac:dyDescent="0.2">
      <c r="D257" s="136">
        <v>211</v>
      </c>
      <c r="E257" s="123" t="s">
        <v>331</v>
      </c>
      <c r="F257" s="123" t="s">
        <v>290</v>
      </c>
    </row>
    <row r="258" spans="4:6" ht="15.75" customHeight="1" x14ac:dyDescent="0.2">
      <c r="D258" s="136"/>
      <c r="E258" s="165" t="s">
        <v>234</v>
      </c>
      <c r="F258" s="165"/>
    </row>
    <row r="259" spans="4:6" ht="15.75" x14ac:dyDescent="0.2">
      <c r="D259" s="136">
        <v>212</v>
      </c>
      <c r="E259" s="123" t="s">
        <v>331</v>
      </c>
      <c r="F259" s="123" t="s">
        <v>259</v>
      </c>
    </row>
    <row r="260" spans="4:6" ht="15.75" customHeight="1" x14ac:dyDescent="0.2">
      <c r="D260" s="136"/>
      <c r="E260" s="165" t="s">
        <v>223</v>
      </c>
      <c r="F260" s="165"/>
    </row>
    <row r="261" spans="4:6" ht="15.75" x14ac:dyDescent="0.2">
      <c r="D261" s="136">
        <v>213</v>
      </c>
      <c r="E261" s="123" t="s">
        <v>331</v>
      </c>
      <c r="F261" s="123" t="s">
        <v>316</v>
      </c>
    </row>
    <row r="262" spans="4:6" ht="15.75" customHeight="1" x14ac:dyDescent="0.2">
      <c r="D262" s="136"/>
      <c r="E262" s="165" t="s">
        <v>226</v>
      </c>
      <c r="F262" s="165"/>
    </row>
    <row r="263" spans="4:6" ht="15.75" x14ac:dyDescent="0.2">
      <c r="D263" s="136">
        <v>214</v>
      </c>
      <c r="E263" s="123" t="s">
        <v>331</v>
      </c>
      <c r="F263" s="123" t="s">
        <v>265</v>
      </c>
    </row>
    <row r="264" spans="4:6" ht="31.5" x14ac:dyDescent="0.2">
      <c r="D264" s="136">
        <v>215</v>
      </c>
      <c r="E264" s="123" t="s">
        <v>331</v>
      </c>
      <c r="F264" s="123" t="s">
        <v>264</v>
      </c>
    </row>
    <row r="265" spans="4:6" ht="15.75" x14ac:dyDescent="0.2">
      <c r="D265" s="136">
        <v>216</v>
      </c>
      <c r="E265" s="123" t="s">
        <v>331</v>
      </c>
      <c r="F265" s="123" t="s">
        <v>263</v>
      </c>
    </row>
    <row r="266" spans="4:6" ht="16.5" customHeight="1" x14ac:dyDescent="0.2">
      <c r="D266" s="136"/>
      <c r="E266" s="178"/>
      <c r="F266" s="178"/>
    </row>
    <row r="267" spans="4:6" ht="17.25" customHeight="1" x14ac:dyDescent="0.2">
      <c r="D267" s="136"/>
      <c r="E267" s="135" t="s">
        <v>340</v>
      </c>
      <c r="F267" s="123">
        <v>216</v>
      </c>
    </row>
    <row r="268" spans="4:6" ht="9.75" customHeight="1" x14ac:dyDescent="0.25">
      <c r="F268" s="130"/>
    </row>
    <row r="269" spans="4:6" s="96" customFormat="1" ht="36.75" customHeight="1" x14ac:dyDescent="0.25">
      <c r="D269" s="139"/>
      <c r="E269" s="132"/>
      <c r="F269" s="128"/>
    </row>
    <row r="270" spans="4:6" s="96" customFormat="1" ht="15" customHeight="1" x14ac:dyDescent="0.25">
      <c r="D270" s="139"/>
      <c r="E270" s="111"/>
      <c r="F270" s="122"/>
    </row>
    <row r="271" spans="4:6" s="96" customFormat="1" ht="35.25" customHeight="1" x14ac:dyDescent="0.2">
      <c r="D271" s="139"/>
      <c r="E271" s="124"/>
      <c r="F271" s="113"/>
    </row>
    <row r="272" spans="4:6" s="96" customFormat="1" ht="12" customHeight="1" x14ac:dyDescent="0.25">
      <c r="D272" s="139"/>
      <c r="E272" s="114"/>
      <c r="F272" s="122"/>
    </row>
    <row r="273" spans="4:6" s="96" customFormat="1" ht="33.75" customHeight="1" x14ac:dyDescent="0.25">
      <c r="D273" s="139"/>
      <c r="E273" s="125"/>
      <c r="F273" s="113"/>
    </row>
    <row r="274" spans="4:6" ht="15.75" x14ac:dyDescent="0.25">
      <c r="F274" s="122"/>
    </row>
  </sheetData>
  <autoFilter ref="E5:F267"/>
  <mergeCells count="48">
    <mergeCell ref="E9:E11"/>
    <mergeCell ref="F9:F11"/>
    <mergeCell ref="E236:F236"/>
    <mergeCell ref="E50:F50"/>
    <mergeCell ref="E55:F55"/>
    <mergeCell ref="E61:F61"/>
    <mergeCell ref="E68:F68"/>
    <mergeCell ref="E75:F75"/>
    <mergeCell ref="E81:F81"/>
    <mergeCell ref="E88:F88"/>
    <mergeCell ref="E94:F94"/>
    <mergeCell ref="E165:F165"/>
    <mergeCell ref="E173:F173"/>
    <mergeCell ref="E179:F179"/>
    <mergeCell ref="E107:F107"/>
    <mergeCell ref="E115:F115"/>
    <mergeCell ref="E1:F1"/>
    <mergeCell ref="E2:F2"/>
    <mergeCell ref="E12:F12"/>
    <mergeCell ref="E266:F266"/>
    <mergeCell ref="E6:F6"/>
    <mergeCell ref="E18:F18"/>
    <mergeCell ref="E23:F23"/>
    <mergeCell ref="E28:F28"/>
    <mergeCell ref="E32:F32"/>
    <mergeCell ref="E37:F37"/>
    <mergeCell ref="E244:F244"/>
    <mergeCell ref="E258:F258"/>
    <mergeCell ref="E260:F260"/>
    <mergeCell ref="E246:F246"/>
    <mergeCell ref="E249:F249"/>
    <mergeCell ref="E252:F252"/>
    <mergeCell ref="D9:D11"/>
    <mergeCell ref="E138:F138"/>
    <mergeCell ref="E150:F150"/>
    <mergeCell ref="E262:F262"/>
    <mergeCell ref="E191:F191"/>
    <mergeCell ref="E208:F208"/>
    <mergeCell ref="E215:F215"/>
    <mergeCell ref="E230:F230"/>
    <mergeCell ref="E231:F231"/>
    <mergeCell ref="E44:F44"/>
    <mergeCell ref="E256:F256"/>
    <mergeCell ref="E254:F254"/>
    <mergeCell ref="E125:F125"/>
    <mergeCell ref="E238:F238"/>
    <mergeCell ref="E240:F240"/>
    <mergeCell ref="E242:F242"/>
  </mergeCells>
  <printOptions horizontalCentered="1"/>
  <pageMargins left="0.59055118110236227" right="0.59055118110236227" top="0.55118110236220474" bottom="0.55118110236220474" header="0.31496062992125984" footer="0.31496062992125984"/>
  <pageSetup paperSize="9" scale="82" orientation="landscape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view="pageBreakPreview" zoomScale="84" zoomScaleNormal="73" zoomScaleSheetLayoutView="84" workbookViewId="0">
      <selection activeCell="A31" sqref="A1:IV65536"/>
    </sheetView>
  </sheetViews>
  <sheetFormatPr defaultColWidth="9.140625" defaultRowHeight="15" x14ac:dyDescent="0.25"/>
  <cols>
    <col min="1" max="1" width="9.140625" style="7"/>
    <col min="2" max="2" width="9.140625" style="6"/>
    <col min="3" max="3" width="9.140625" style="30"/>
    <col min="4" max="11" width="9.140625" style="7"/>
  </cols>
  <sheetData/>
  <phoneticPr fontId="18" type="noConversion"/>
  <pageMargins left="0.59055118110236227" right="0.39370078740157483" top="0.78740157480314965" bottom="0.3937007874015748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01.01.14 </vt:lpstr>
      <vt:lpstr>Исходные цифры</vt:lpstr>
      <vt:lpstr>20210401</vt:lpstr>
      <vt:lpstr>Лист2</vt:lpstr>
      <vt:lpstr>Лист1!</vt:lpstr>
      <vt:lpstr>Для ФЭО</vt:lpstr>
      <vt:lpstr>'01.01.14 '!Заголовки_для_печати</vt:lpstr>
      <vt:lpstr>'01.01.14 '!Область_печати</vt:lpstr>
      <vt:lpstr>'20210401'!Область_печати</vt:lpstr>
      <vt:lpstr>'Лист1!'!Область_печати</vt:lpstr>
    </vt:vector>
  </TitlesOfParts>
  <Company>Управление ФРС по 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krylov_pa</dc:creator>
  <cp:lastModifiedBy>Мальцева Марина Валерьевна</cp:lastModifiedBy>
  <cp:lastPrinted>2025-03-20T07:35:51Z</cp:lastPrinted>
  <dcterms:created xsi:type="dcterms:W3CDTF">2013-02-08T13:22:37Z</dcterms:created>
  <dcterms:modified xsi:type="dcterms:W3CDTF">2026-09-03T08:23:40Z</dcterms:modified>
</cp:coreProperties>
</file>