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ozov_ss\Desktop\Заявки 2026\Б Монометров ЛПС\"/>
    </mc:Choice>
  </mc:AlternateContent>
  <bookViews>
    <workbookView xWindow="0" yWindow="0" windowWidth="28800" windowHeight="12435"/>
  </bookViews>
  <sheets>
    <sheet name="Расчет цены" sheetId="2" r:id="rId1"/>
    <sheet name="Лист1" sheetId="3" r:id="rId2"/>
  </sheets>
  <calcPr calcId="152511"/>
</workbook>
</file>

<file path=xl/calcChain.xml><?xml version="1.0" encoding="utf-8"?>
<calcChain xmlns="http://schemas.openxmlformats.org/spreadsheetml/2006/main">
  <c r="I8" i="2" l="1"/>
  <c r="J8" i="2" s="1"/>
  <c r="K8" i="2" s="1"/>
  <c r="L8" i="2"/>
  <c r="M8" i="2" s="1"/>
  <c r="N8" i="2" s="1"/>
  <c r="O8" i="2" s="1"/>
  <c r="I9" i="2"/>
  <c r="J9" i="2" s="1"/>
  <c r="K9" i="2" s="1"/>
  <c r="L9" i="2"/>
  <c r="M9" i="2" s="1"/>
  <c r="N9" i="2" s="1"/>
  <c r="O9" i="2" s="1"/>
  <c r="I10" i="2"/>
  <c r="J10" i="2" s="1"/>
  <c r="K10" i="2" s="1"/>
  <c r="L10" i="2"/>
  <c r="M10" i="2" s="1"/>
  <c r="N10" i="2" s="1"/>
  <c r="O10" i="2" s="1"/>
  <c r="I11" i="2"/>
  <c r="J11" i="2" s="1"/>
  <c r="K11" i="2" s="1"/>
  <c r="L11" i="2"/>
  <c r="M11" i="2" s="1"/>
  <c r="N11" i="2" s="1"/>
  <c r="O11" i="2" s="1"/>
  <c r="G13" i="2" l="1"/>
  <c r="F13" i="2"/>
  <c r="E13" i="2"/>
  <c r="I7" i="2"/>
  <c r="J7" i="2" s="1"/>
  <c r="K7" i="2" s="1"/>
  <c r="L7" i="2"/>
  <c r="M7" i="2" s="1"/>
  <c r="N7" i="2" s="1"/>
  <c r="O7" i="2" s="1"/>
  <c r="I12" i="2"/>
  <c r="J12" i="2" s="1"/>
  <c r="K12" i="2" s="1"/>
  <c r="L12" i="2"/>
  <c r="M12" i="2" s="1"/>
  <c r="N12" i="2" s="1"/>
  <c r="O12" i="2" s="1"/>
  <c r="O13" i="2" l="1"/>
  <c r="O14" i="2"/>
  <c r="D2" i="3" l="1"/>
  <c r="D6" i="3" s="1"/>
  <c r="D4" i="3"/>
  <c r="D5" i="3"/>
  <c r="D3" i="3"/>
</calcChain>
</file>

<file path=xl/sharedStrings.xml><?xml version="1.0" encoding="utf-8"?>
<sst xmlns="http://schemas.openxmlformats.org/spreadsheetml/2006/main" count="42" uniqueCount="37">
  <si>
    <t>№</t>
  </si>
  <si>
    <t>Ед. изм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</si>
  <si>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</si>
  <si>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</si>
  <si>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</si>
  <si>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</si>
  <si>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</si>
  <si>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</si>
  <si>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</si>
  <si>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товара (работы, услуги)</t>
  </si>
  <si>
    <t>Источник информации о цене (руб./ед.изм.)</t>
  </si>
  <si>
    <t>Н(М)ЦК, контракта с учетом округления цены за единицу (руб.)</t>
  </si>
  <si>
    <t>Однородность совокупности значений выявленных цен, используемых в расчете Н(М)ЦК**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</si>
  <si>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</si>
  <si>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>Характеристики объекта закупки</t>
  </si>
  <si>
    <t>Н(М)ЦК определяемая методом сопоставимых рыночных цен (анализа рынка)*</t>
  </si>
  <si>
    <t>Приложение № 2 к Извещению об осуществлении закупке</t>
  </si>
  <si>
    <t>В соответствии с Приложением № 1 к Извещению об осуществлении закупки</t>
  </si>
  <si>
    <t>мес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</si>
  <si>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</si>
  <si>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rFont val="Times New Roman"/>
        <family val="1"/>
        <charset val="204"/>
      </rPr>
      <t xml:space="preserve">Расчет Н(М)ЦК по формуле   </t>
    </r>
    <r>
      <rPr>
        <sz val="11"/>
        <rFont val="Times New Roman"/>
        <family val="1"/>
        <charset val="204"/>
      </rPr>
      <t xml:space="preserve">                                </t>
    </r>
    <r>
      <rPr>
        <sz val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</t>
    </r>
    <r>
      <rPr>
        <sz val="11"/>
        <rFont val="Times New Roman"/>
        <family val="1"/>
        <charset val="204"/>
      </rPr>
      <t>ы</t>
    </r>
  </si>
  <si>
    <t xml:space="preserve">* Определение НМЦК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исполнителем)", инным методом
 </t>
  </si>
  <si>
    <t>ИТОГО:</t>
  </si>
  <si>
    <t>шт.</t>
  </si>
  <si>
    <t>иной метод</t>
  </si>
  <si>
    <t xml:space="preserve">Мановакуумметр ТМВ-320Т.00
  (или аналог)
</t>
  </si>
  <si>
    <t>Манометр Росма ТМ-310Т  (или аналог)</t>
  </si>
  <si>
    <t xml:space="preserve">Манометр экомера МД02 
(или аналог)
</t>
  </si>
  <si>
    <t xml:space="preserve">Мановакуумметр ТВМ-510Р  росма
(или аналог)
</t>
  </si>
  <si>
    <t xml:space="preserve">Мановакуумметр показывающий сигнализирующий ДА2010Сг 
(или аналог)
</t>
  </si>
  <si>
    <t xml:space="preserve">Манометр показывающий сигнализирующий  ДМ 2010 Сг
(или аналог)
</t>
  </si>
  <si>
    <t>Информация №1 вх. № 5043 от  26.05.2026</t>
  </si>
  <si>
    <t>Информация №2 вх. №5044от   26.05.2026</t>
  </si>
  <si>
    <t>Информация №3 вх. № 5045 от   26.05.2026</t>
  </si>
  <si>
    <t>Дата составления 27.05.2026г.</t>
  </si>
  <si>
    <r>
      <rPr>
        <b/>
        <sz val="11"/>
        <rFont val="Times New Roman"/>
        <family val="1"/>
        <charset val="204"/>
      </rPr>
      <t xml:space="preserve">В результате проведенного расчета Н(М)Ц контракта составила (в руб.): 37100.13  рублей. В соответвии с бюджетными ассигнованиями, выделенными Заказчику на 2026 год  и в соответствии со ст. 72 Бюджетного кодекса Российской Федерации начальная (максимальная) цена контракта составляет 36090 (Тридцать шесть тысяч девяносто)  рублей 50 копеек. </t>
    </r>
    <r>
      <rPr>
        <sz val="11"/>
        <rFont val="Times New Roman"/>
        <family val="1"/>
        <charset val="204"/>
      </rPr>
      <t>Наименование валюты - Российский рубль. 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не установлен.</t>
    </r>
  </si>
  <si>
    <t>РАСЧЕТ (Обоснование) начальной (максимальной) цены государственного контракта на поставку расходных материалов , для обеспечения государственных нужд ФКУЗ Ставропольский противочумный институт Роспотребнадзора            ИКЗ: 261263600064126360100100260000000244                                                         ОКПД2: 26.51.52 - Приборы для измерения или контроля расхода, уровня, давления или прочих переменных характеристик жидкостей и газов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</si>
</sst>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distributed" wrapText="1"/>
    </xf>
    <xf numFmtId="4" fontId="7" fillId="0" borderId="0" xfId="0" applyNumberFormat="1" applyFont="1" applyFill="1" applyAlignment="1">
      <alignment horizontal="left" vertical="distributed" wrapText="1"/>
    </xf>
    <xf numFmtId="0" fontId="6" fillId="0" borderId="0" xfId="0" applyFont="1" applyFill="1" applyAlignment="1" applyProtection="1">
      <alignment horizontal="left" vertical="top" wrapText="1"/>
      <protection locked="0"/>
    </xf>
    <xf numFmtId="4" fontId="6" fillId="0" borderId="0" xfId="0" applyNumberFormat="1" applyFont="1" applyFill="1" applyAlignment="1" applyProtection="1">
      <alignment wrapText="1"/>
      <protection locked="0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4" fontId="6" fillId="0" borderId="0" xfId="0" applyNumberFormat="1" applyFont="1" applyFill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4" fontId="7" fillId="0" borderId="0" xfId="0" applyNumberFormat="1" applyFont="1" applyFill="1"/>
    <xf numFmtId="4" fontId="5" fillId="0" borderId="0" xfId="0" applyNumberFormat="1" applyFont="1" applyFill="1"/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49" fontId="3" fillId="0" borderId="3" xfId="1" applyNumberFormat="1" applyFont="1" applyFill="1" applyBorder="1" applyAlignment="1">
      <alignment horizontal="center" vertical="center" wrapText="1"/>
    </xf>
    <xf numFmtId="2" fontId="3" fillId="0" borderId="3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4" fontId="3" fillId="0" borderId="3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distributed" wrapText="1"/>
    </xf>
    <xf numFmtId="0" fontId="9" fillId="0" borderId="0" xfId="0" applyFont="1" applyFill="1" applyAlignment="1">
      <alignment vertical="distributed" wrapText="1"/>
    </xf>
    <xf numFmtId="0" fontId="7" fillId="0" borderId="3" xfId="0" applyFont="1" applyFill="1" applyBorder="1" applyAlignment="1">
      <alignment horizontal="left" vertical="distributed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distributed" wrapText="1"/>
    </xf>
    <xf numFmtId="0" fontId="9" fillId="0" borderId="3" xfId="0" applyFont="1" applyFill="1" applyBorder="1" applyAlignment="1">
      <alignment vertical="distributed" wrapText="1"/>
    </xf>
    <xf numFmtId="0" fontId="2" fillId="0" borderId="3" xfId="0" applyFont="1" applyFill="1" applyBorder="1" applyAlignment="1">
      <alignment horizontal="left" vertical="distributed" wrapText="1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5</xdr:row>
      <xdr:rowOff>1620309</xdr:rowOff>
    </xdr:from>
    <xdr:to>
      <xdr:col>11</xdr:col>
      <xdr:colOff>19050</xdr:colOff>
      <xdr:row>5</xdr:row>
      <xdr:rowOff>1972734</xdr:rowOff>
    </xdr:to>
    <xdr:pic>
      <xdr:nvPicPr>
        <xdr:cNvPr id="2317" name="Picture 1">
          <a:extLst>
            <a:ext uri="{FF2B5EF4-FFF2-40B4-BE49-F238E27FC236}">
              <a16:creationId xmlns:a16="http://schemas.microsoft.com/office/drawing/2014/main" xmlns="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517" y="4086226"/>
          <a:ext cx="637116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5</xdr:row>
      <xdr:rowOff>923925</xdr:rowOff>
    </xdr:from>
    <xdr:to>
      <xdr:col>9</xdr:col>
      <xdr:colOff>1019175</xdr:colOff>
      <xdr:row>5</xdr:row>
      <xdr:rowOff>1362075</xdr:rowOff>
    </xdr:to>
    <xdr:pic>
      <xdr:nvPicPr>
        <xdr:cNvPr id="2318" name="Picture 2">
          <a:extLst>
            <a:ext uri="{FF2B5EF4-FFF2-40B4-BE49-F238E27FC236}">
              <a16:creationId xmlns:a16="http://schemas.microsoft.com/office/drawing/2014/main" xmlns="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191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263524</xdr:colOff>
      <xdr:row>5</xdr:row>
      <xdr:rowOff>1900768</xdr:rowOff>
    </xdr:from>
    <xdr:to>
      <xdr:col>11</xdr:col>
      <xdr:colOff>1130299</xdr:colOff>
      <xdr:row>5</xdr:row>
      <xdr:rowOff>2280730</xdr:rowOff>
    </xdr:to>
    <xdr:pic>
      <xdr:nvPicPr>
        <xdr:cNvPr id="2319" name="Picture 5">
          <a:extLst>
            <a:ext uri="{FF2B5EF4-FFF2-40B4-BE49-F238E27FC236}">
              <a16:creationId xmlns:a16="http://schemas.microsoft.com/office/drawing/2014/main" xmlns="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5107" y="4366685"/>
          <a:ext cx="866775" cy="379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5</xdr:row>
      <xdr:rowOff>1762125</xdr:rowOff>
    </xdr:from>
    <xdr:to>
      <xdr:col>11</xdr:col>
      <xdr:colOff>371475</xdr:colOff>
      <xdr:row>5</xdr:row>
      <xdr:rowOff>1990725</xdr:rowOff>
    </xdr:to>
    <xdr:pic>
      <xdr:nvPicPr>
        <xdr:cNvPr id="2320" name="Picture 6">
          <a:extLst>
            <a:ext uri="{FF2B5EF4-FFF2-40B4-BE49-F238E27FC236}">
              <a16:creationId xmlns:a16="http://schemas.microsoft.com/office/drawing/2014/main" xmlns="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029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view="pageBreakPreview" zoomScale="85" zoomScaleNormal="85" zoomScaleSheetLayoutView="85" workbookViewId="0">
      <selection activeCell="A2" sqref="A2:O2"/>
    </sheetView>
  </sheetViews>
  <sheetFormatPr defaultRowHeight="12.75" x14ac:dyDescent="0.2"/>
  <cols>
    <col min="1" max="1" width="4" style="6" customWidth="1"/>
    <col min="2" max="2" width="34.5703125" style="6" customWidth="1"/>
    <col min="3" max="3" width="7.7109375" style="6" customWidth="1"/>
    <col min="4" max="4" width="6.85546875" style="6" customWidth="1"/>
    <col min="5" max="5" width="17.7109375" style="26" customWidth="1"/>
    <col min="6" max="6" width="16.85546875" style="26" customWidth="1"/>
    <col min="7" max="7" width="17.5703125" style="26" customWidth="1"/>
    <col min="8" max="8" width="6.140625" style="6" customWidth="1"/>
    <col min="9" max="9" width="15.28515625" style="6" customWidth="1"/>
    <col min="10" max="10" width="14.7109375" style="6" customWidth="1"/>
    <col min="11" max="11" width="11" style="6" customWidth="1"/>
    <col min="12" max="12" width="19.42578125" style="6" customWidth="1"/>
    <col min="13" max="13" width="14.140625" style="6" customWidth="1"/>
    <col min="14" max="14" width="14" style="6" customWidth="1"/>
    <col min="15" max="15" width="15.42578125" style="6" customWidth="1"/>
    <col min="16" max="16384" width="9.140625" style="6"/>
  </cols>
  <sheetData>
    <row r="1" spans="1:16" ht="37.5" customHeight="1" x14ac:dyDescent="0.25">
      <c r="A1" s="4"/>
      <c r="B1" s="4"/>
      <c r="C1" s="4"/>
      <c r="D1" s="4"/>
      <c r="E1" s="5"/>
      <c r="F1" s="5"/>
      <c r="G1" s="5"/>
      <c r="H1" s="4"/>
      <c r="I1" s="53" t="s">
        <v>16</v>
      </c>
      <c r="J1" s="53"/>
      <c r="K1" s="53"/>
      <c r="L1" s="53"/>
      <c r="M1" s="53"/>
      <c r="N1" s="53"/>
      <c r="O1" s="53"/>
    </row>
    <row r="2" spans="1:16" s="7" customFormat="1" ht="69" customHeight="1" x14ac:dyDescent="0.3">
      <c r="A2" s="51" t="s">
        <v>36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6" s="10" customFormat="1" ht="23.25" customHeight="1" x14ac:dyDescent="0.25">
      <c r="A3" s="8"/>
      <c r="B3" s="9" t="s">
        <v>14</v>
      </c>
      <c r="C3" s="47" t="s">
        <v>17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</row>
    <row r="4" spans="1:16" s="10" customFormat="1" ht="21.75" customHeight="1" x14ac:dyDescent="0.25">
      <c r="A4" s="11"/>
      <c r="B4" s="12"/>
      <c r="C4" s="50" t="s">
        <v>24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6" s="10" customFormat="1" ht="40.5" customHeight="1" x14ac:dyDescent="0.25">
      <c r="A5" s="54" t="s">
        <v>0</v>
      </c>
      <c r="B5" s="54" t="s">
        <v>9</v>
      </c>
      <c r="C5" s="38" t="s">
        <v>1</v>
      </c>
      <c r="D5" s="38" t="s">
        <v>2</v>
      </c>
      <c r="E5" s="40" t="s">
        <v>10</v>
      </c>
      <c r="F5" s="41"/>
      <c r="G5" s="42"/>
      <c r="H5" s="13"/>
      <c r="I5" s="55" t="s">
        <v>12</v>
      </c>
      <c r="J5" s="55"/>
      <c r="K5" s="55"/>
      <c r="L5" s="43" t="s">
        <v>15</v>
      </c>
      <c r="M5" s="43"/>
      <c r="N5" s="43"/>
      <c r="O5" s="43"/>
    </row>
    <row r="6" spans="1:16" ht="198.75" customHeight="1" x14ac:dyDescent="0.2">
      <c r="A6" s="54"/>
      <c r="B6" s="54"/>
      <c r="C6" s="39"/>
      <c r="D6" s="39"/>
      <c r="E6" s="29" t="s">
        <v>31</v>
      </c>
      <c r="F6" s="29" t="s">
        <v>32</v>
      </c>
      <c r="G6" s="29" t="s">
        <v>33</v>
      </c>
      <c r="H6" s="14" t="s">
        <v>5</v>
      </c>
      <c r="I6" s="14" t="s">
        <v>4</v>
      </c>
      <c r="J6" s="14" t="s">
        <v>3</v>
      </c>
      <c r="K6" s="14" t="s">
        <v>19</v>
      </c>
      <c r="L6" s="15" t="s">
        <v>20</v>
      </c>
      <c r="M6" s="14" t="s">
        <v>7</v>
      </c>
      <c r="N6" s="14" t="s">
        <v>8</v>
      </c>
      <c r="O6" s="14" t="s">
        <v>11</v>
      </c>
    </row>
    <row r="7" spans="1:16" ht="78.75" customHeight="1" x14ac:dyDescent="0.2">
      <c r="A7" s="34">
        <v>1</v>
      </c>
      <c r="B7" s="34" t="s">
        <v>26</v>
      </c>
      <c r="C7" s="34" t="s">
        <v>23</v>
      </c>
      <c r="D7" s="34">
        <v>1</v>
      </c>
      <c r="E7" s="32">
        <v>2175</v>
      </c>
      <c r="F7" s="32">
        <v>2250</v>
      </c>
      <c r="G7" s="32">
        <v>2320</v>
      </c>
      <c r="H7" s="31"/>
      <c r="I7" s="3">
        <f t="shared" ref="I7:I12" si="0">AVERAGE(E7:G7)</f>
        <v>2248.3333333333335</v>
      </c>
      <c r="J7" s="3">
        <f t="shared" ref="J7:J12" si="1">SQRT(((SUM((POWER(G7-I7,2)),(POWER(F7-I7,2)),(POWER(E7-I7,2)))/(COLUMNS(E7:G7)-1))))</f>
        <v>72.514366392690306</v>
      </c>
      <c r="K7" s="3">
        <f t="shared" ref="K7:K12" si="2">J7/I7*100</f>
        <v>3.2252498024917848</v>
      </c>
      <c r="L7" s="3">
        <f t="shared" ref="L7:L12" si="3">((D7/3)*(SUM(E7:G7)))</f>
        <v>2248.333333333333</v>
      </c>
      <c r="M7" s="3">
        <f t="shared" ref="M7:M12" si="4">L7/D7</f>
        <v>2248.333333333333</v>
      </c>
      <c r="N7" s="3">
        <f t="shared" ref="N7:N12" si="5">ROUNDDOWN(M7,2)</f>
        <v>2248.33</v>
      </c>
      <c r="O7" s="3">
        <f t="shared" ref="O7:O12" si="6">N7*D7</f>
        <v>2248.33</v>
      </c>
    </row>
    <row r="8" spans="1:16" ht="54.75" customHeight="1" x14ac:dyDescent="0.2">
      <c r="A8" s="34">
        <v>2</v>
      </c>
      <c r="B8" s="34" t="s">
        <v>25</v>
      </c>
      <c r="C8" s="34" t="s">
        <v>23</v>
      </c>
      <c r="D8" s="34">
        <v>1</v>
      </c>
      <c r="E8" s="32">
        <v>9497.5</v>
      </c>
      <c r="F8" s="32">
        <v>9670</v>
      </c>
      <c r="G8" s="32">
        <v>9550</v>
      </c>
      <c r="H8" s="33"/>
      <c r="I8" s="3">
        <f t="shared" ref="I8:I11" si="7">AVERAGE(E8:G8)</f>
        <v>9572.5</v>
      </c>
      <c r="J8" s="3">
        <f t="shared" ref="J8:J11" si="8">SQRT(((SUM((POWER(G8-I8,2)),(POWER(F8-I8,2)),(POWER(E8-I8,2)))/(COLUMNS(E8:G8)-1))))</f>
        <v>88.423695919136975</v>
      </c>
      <c r="K8" s="3">
        <f t="shared" ref="K8:K11" si="9">J8/I8*100</f>
        <v>0.92372625666374486</v>
      </c>
      <c r="L8" s="3">
        <f t="shared" ref="L8:L11" si="10">((D8/3)*(SUM(E8:G8)))</f>
        <v>9572.5</v>
      </c>
      <c r="M8" s="3">
        <f t="shared" ref="M8:M11" si="11">L8/D8</f>
        <v>9572.5</v>
      </c>
      <c r="N8" s="3">
        <f t="shared" ref="N8:N11" si="12">ROUNDDOWN(M8,2)</f>
        <v>9572.5</v>
      </c>
      <c r="O8" s="3">
        <f t="shared" ref="O8:O11" si="13">N8*D8</f>
        <v>9572.5</v>
      </c>
    </row>
    <row r="9" spans="1:16" ht="54.75" customHeight="1" x14ac:dyDescent="0.2">
      <c r="A9" s="34">
        <v>3</v>
      </c>
      <c r="B9" s="34" t="s">
        <v>27</v>
      </c>
      <c r="C9" s="34" t="s">
        <v>23</v>
      </c>
      <c r="D9" s="34">
        <v>2</v>
      </c>
      <c r="E9" s="32">
        <v>2349</v>
      </c>
      <c r="F9" s="32">
        <v>2520</v>
      </c>
      <c r="G9" s="32">
        <v>2610</v>
      </c>
      <c r="H9" s="33"/>
      <c r="I9" s="3">
        <f t="shared" si="7"/>
        <v>2493</v>
      </c>
      <c r="J9" s="3">
        <f t="shared" si="8"/>
        <v>132.57827876390613</v>
      </c>
      <c r="K9" s="3">
        <f t="shared" si="9"/>
        <v>5.3180216110672331</v>
      </c>
      <c r="L9" s="3">
        <f t="shared" si="10"/>
        <v>4986</v>
      </c>
      <c r="M9" s="3">
        <f t="shared" si="11"/>
        <v>2493</v>
      </c>
      <c r="N9" s="3">
        <f t="shared" si="12"/>
        <v>2493</v>
      </c>
      <c r="O9" s="3">
        <f t="shared" si="13"/>
        <v>4986</v>
      </c>
    </row>
    <row r="10" spans="1:16" ht="54.75" customHeight="1" x14ac:dyDescent="0.2">
      <c r="A10" s="34">
        <v>4</v>
      </c>
      <c r="B10" s="34" t="s">
        <v>28</v>
      </c>
      <c r="C10" s="34" t="s">
        <v>23</v>
      </c>
      <c r="D10" s="34">
        <v>4</v>
      </c>
      <c r="E10" s="32">
        <v>1667.5</v>
      </c>
      <c r="F10" s="32">
        <v>1740</v>
      </c>
      <c r="G10" s="32">
        <v>1810</v>
      </c>
      <c r="H10" s="33"/>
      <c r="I10" s="3">
        <f t="shared" si="7"/>
        <v>1739.1666666666667</v>
      </c>
      <c r="J10" s="3">
        <f t="shared" si="8"/>
        <v>71.253654877019002</v>
      </c>
      <c r="K10" s="3">
        <f t="shared" si="9"/>
        <v>4.0969998012660653</v>
      </c>
      <c r="L10" s="3">
        <f t="shared" si="10"/>
        <v>6956.6666666666661</v>
      </c>
      <c r="M10" s="3">
        <f t="shared" si="11"/>
        <v>1739.1666666666665</v>
      </c>
      <c r="N10" s="3">
        <f t="shared" si="12"/>
        <v>1739.16</v>
      </c>
      <c r="O10" s="3">
        <f t="shared" si="13"/>
        <v>6956.64</v>
      </c>
    </row>
    <row r="11" spans="1:16" ht="54.75" customHeight="1" x14ac:dyDescent="0.2">
      <c r="A11" s="34">
        <v>5</v>
      </c>
      <c r="B11" s="34" t="s">
        <v>29</v>
      </c>
      <c r="C11" s="34" t="s">
        <v>23</v>
      </c>
      <c r="D11" s="34">
        <v>2</v>
      </c>
      <c r="E11" s="32">
        <v>4495</v>
      </c>
      <c r="F11" s="32">
        <v>4580</v>
      </c>
      <c r="G11" s="32">
        <v>4530</v>
      </c>
      <c r="H11" s="33"/>
      <c r="I11" s="3">
        <f t="shared" si="7"/>
        <v>4535</v>
      </c>
      <c r="J11" s="3">
        <f t="shared" si="8"/>
        <v>42.720018726587654</v>
      </c>
      <c r="K11" s="3">
        <f t="shared" si="9"/>
        <v>0.94200702814967263</v>
      </c>
      <c r="L11" s="3">
        <f t="shared" si="10"/>
        <v>9070</v>
      </c>
      <c r="M11" s="3">
        <f t="shared" si="11"/>
        <v>4535</v>
      </c>
      <c r="N11" s="3">
        <f t="shared" si="12"/>
        <v>4535</v>
      </c>
      <c r="O11" s="3">
        <f t="shared" si="13"/>
        <v>9070</v>
      </c>
    </row>
    <row r="12" spans="1:16" ht="47.25" customHeight="1" x14ac:dyDescent="0.2">
      <c r="A12" s="34">
        <v>6</v>
      </c>
      <c r="B12" s="34" t="s">
        <v>30</v>
      </c>
      <c r="C12" s="34" t="s">
        <v>23</v>
      </c>
      <c r="D12" s="34">
        <v>1</v>
      </c>
      <c r="E12" s="32">
        <v>4060</v>
      </c>
      <c r="F12" s="32">
        <v>4460</v>
      </c>
      <c r="G12" s="32">
        <v>4280</v>
      </c>
      <c r="H12" s="31"/>
      <c r="I12" s="3">
        <f t="shared" si="0"/>
        <v>4266.666666666667</v>
      </c>
      <c r="J12" s="3">
        <f t="shared" si="1"/>
        <v>200.33305601755623</v>
      </c>
      <c r="K12" s="3">
        <f t="shared" si="2"/>
        <v>4.6953060004114739</v>
      </c>
      <c r="L12" s="3">
        <f t="shared" si="3"/>
        <v>4266.6666666666661</v>
      </c>
      <c r="M12" s="3">
        <f t="shared" si="4"/>
        <v>4266.6666666666661</v>
      </c>
      <c r="N12" s="3">
        <f t="shared" si="5"/>
        <v>4266.66</v>
      </c>
      <c r="O12" s="3">
        <f t="shared" si="6"/>
        <v>4266.66</v>
      </c>
    </row>
    <row r="13" spans="1:16" ht="25.5" customHeight="1" x14ac:dyDescent="0.2">
      <c r="A13" s="27"/>
      <c r="B13" s="28" t="s">
        <v>22</v>
      </c>
      <c r="C13" s="15"/>
      <c r="D13" s="1"/>
      <c r="E13" s="30">
        <f>SUMPRODUCT(E7:E12,D7:D12)</f>
        <v>36090.5</v>
      </c>
      <c r="F13" s="30">
        <f>SUMPRODUCT(F7:F12,D7:D12)</f>
        <v>37540</v>
      </c>
      <c r="G13" s="30">
        <f>SUMPRODUCT(G7:G12,D7:D12)</f>
        <v>37670</v>
      </c>
      <c r="H13" s="3" t="s">
        <v>6</v>
      </c>
      <c r="I13" s="3"/>
      <c r="J13" s="3"/>
      <c r="K13" s="3"/>
      <c r="L13" s="3"/>
      <c r="M13" s="3"/>
      <c r="N13" s="3"/>
      <c r="O13" s="3">
        <f>SUM(O7:O12)</f>
        <v>37100.130000000005</v>
      </c>
      <c r="P13" s="26"/>
    </row>
    <row r="14" spans="1:16" s="16" customFormat="1" ht="51" customHeight="1" x14ac:dyDescent="0.25">
      <c r="A14" s="35" t="s">
        <v>35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 t="e">
        <f>SUM(#REF!)</f>
        <v>#REF!</v>
      </c>
    </row>
    <row r="15" spans="1:16" s="16" customFormat="1" ht="48.75" customHeight="1" x14ac:dyDescent="0.25">
      <c r="A15" s="44" t="s">
        <v>21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</row>
    <row r="16" spans="1:16" s="16" customFormat="1" ht="31.5" customHeight="1" x14ac:dyDescent="0.25">
      <c r="A16" s="46" t="s">
        <v>13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</row>
    <row r="17" spans="1:15" s="16" customFormat="1" ht="33" customHeight="1" x14ac:dyDescent="0.25">
      <c r="A17" s="37" t="s">
        <v>34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</row>
    <row r="18" spans="1:15" s="16" customFormat="1" ht="10.5" customHeight="1" x14ac:dyDescent="0.25">
      <c r="A18" s="17"/>
      <c r="B18" s="17"/>
      <c r="C18" s="17"/>
      <c r="D18" s="17"/>
      <c r="E18" s="18"/>
      <c r="F18" s="18"/>
      <c r="G18" s="18"/>
      <c r="H18" s="17"/>
      <c r="I18" s="17"/>
      <c r="J18" s="17"/>
      <c r="K18" s="17"/>
      <c r="L18" s="17"/>
      <c r="M18" s="17"/>
      <c r="N18" s="17"/>
      <c r="O18" s="17"/>
    </row>
    <row r="19" spans="1:15" s="16" customFormat="1" ht="9.75" customHeight="1" x14ac:dyDescent="0.3">
      <c r="A19" s="19"/>
      <c r="B19" s="19"/>
      <c r="C19" s="19"/>
      <c r="D19" s="7"/>
      <c r="E19" s="20"/>
      <c r="F19" s="21"/>
      <c r="G19" s="22"/>
      <c r="H19" s="23"/>
      <c r="I19" s="23"/>
      <c r="J19" s="23"/>
      <c r="K19" s="23"/>
      <c r="L19" s="23"/>
      <c r="M19" s="23"/>
      <c r="N19" s="23"/>
      <c r="O19" s="23"/>
    </row>
    <row r="20" spans="1:15" s="24" customFormat="1" ht="11.25" customHeight="1" x14ac:dyDescent="0.25">
      <c r="A20" s="10"/>
      <c r="B20" s="10"/>
      <c r="C20" s="10"/>
      <c r="D20" s="10"/>
      <c r="E20" s="25"/>
      <c r="F20" s="25"/>
      <c r="G20" s="25"/>
      <c r="H20" s="10"/>
      <c r="I20" s="10"/>
      <c r="J20" s="10"/>
      <c r="K20" s="10"/>
      <c r="L20" s="10"/>
      <c r="M20" s="10"/>
      <c r="N20" s="10"/>
      <c r="O20" s="10"/>
    </row>
    <row r="21" spans="1:15" s="10" customFormat="1" ht="15.75" x14ac:dyDescent="0.25">
      <c r="A21" s="6"/>
      <c r="B21" s="6"/>
      <c r="C21" s="6"/>
      <c r="D21" s="6"/>
      <c r="E21" s="26"/>
      <c r="F21" s="26"/>
      <c r="G21" s="26"/>
      <c r="H21" s="6"/>
      <c r="I21" s="6"/>
      <c r="J21" s="6"/>
      <c r="K21" s="6"/>
      <c r="L21" s="6"/>
      <c r="M21" s="6"/>
      <c r="N21" s="6"/>
      <c r="O21" s="6"/>
    </row>
  </sheetData>
  <mergeCells count="15">
    <mergeCell ref="C3:O3"/>
    <mergeCell ref="C4:O4"/>
    <mergeCell ref="A2:O2"/>
    <mergeCell ref="I1:O1"/>
    <mergeCell ref="A5:A6"/>
    <mergeCell ref="B5:B6"/>
    <mergeCell ref="I5:K5"/>
    <mergeCell ref="A14:O14"/>
    <mergeCell ref="A17:O17"/>
    <mergeCell ref="D5:D6"/>
    <mergeCell ref="E5:G5"/>
    <mergeCell ref="C5:C6"/>
    <mergeCell ref="L5:O5"/>
    <mergeCell ref="A15:O15"/>
    <mergeCell ref="A16:O16"/>
  </mergeCells>
  <phoneticPr fontId="0" type="noConversion"/>
  <pageMargins left="0.25" right="0.25" top="0.75" bottom="0.75" header="0.3" footer="0.3"/>
  <pageSetup paperSize="9" scale="54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H23" sqref="H23"/>
    </sheetView>
  </sheetViews>
  <sheetFormatPr defaultRowHeight="15" x14ac:dyDescent="0.25"/>
  <sheetData>
    <row r="1" spans="1:5" x14ac:dyDescent="0.25">
      <c r="B1" t="s">
        <v>18</v>
      </c>
    </row>
    <row r="2" spans="1:5" x14ac:dyDescent="0.25">
      <c r="A2">
        <v>1</v>
      </c>
      <c r="B2" s="2">
        <v>2</v>
      </c>
      <c r="C2" s="2">
        <v>4800</v>
      </c>
      <c r="D2" s="2">
        <f>B2*C2</f>
        <v>9600</v>
      </c>
      <c r="E2" s="2"/>
    </row>
    <row r="3" spans="1:5" x14ac:dyDescent="0.25">
      <c r="A3">
        <v>2</v>
      </c>
      <c r="B3" s="2">
        <v>3</v>
      </c>
      <c r="C3" s="2">
        <v>5000</v>
      </c>
      <c r="D3" s="2">
        <f>B3*C3</f>
        <v>15000</v>
      </c>
      <c r="E3" s="2"/>
    </row>
    <row r="4" spans="1:5" x14ac:dyDescent="0.25">
      <c r="A4">
        <v>3</v>
      </c>
      <c r="B4" s="2">
        <v>3</v>
      </c>
      <c r="C4" s="2">
        <v>5000</v>
      </c>
      <c r="D4" s="2">
        <f t="shared" ref="D4:D5" si="0">B4*C4</f>
        <v>15000</v>
      </c>
      <c r="E4" s="2"/>
    </row>
    <row r="5" spans="1:5" x14ac:dyDescent="0.25">
      <c r="A5">
        <v>4</v>
      </c>
      <c r="B5" s="2">
        <v>3</v>
      </c>
      <c r="C5" s="2">
        <v>5000</v>
      </c>
      <c r="D5" s="2">
        <f t="shared" si="0"/>
        <v>15000</v>
      </c>
      <c r="E5" s="2"/>
    </row>
    <row r="6" spans="1:5" x14ac:dyDescent="0.25">
      <c r="D6" s="2">
        <f>SUM(D2:D5)</f>
        <v>54600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цены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Морозов Станислав Сергеевич</cp:lastModifiedBy>
  <cp:lastPrinted>2026-05-27T08:38:03Z</cp:lastPrinted>
  <dcterms:created xsi:type="dcterms:W3CDTF">2014-01-15T18:15:09Z</dcterms:created>
  <dcterms:modified xsi:type="dcterms:W3CDTF">2026-05-27T11:15:38Z</dcterms:modified>
</cp:coreProperties>
</file>