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8800" windowHeight="12435" firstSheet="1" activeTab="1"/>
  </bookViews>
  <sheets>
    <sheet name="начало 2021" sheetId="1" state="hidden" r:id="rId1"/>
    <sheet name="НМЦК КР и СК" sheetId="17" r:id="rId2"/>
  </sheets>
  <definedNames>
    <definedName name="_xlnm.Print_Area" localSheetId="1">'НМЦК КР и СК'!$A$1:$G$56</definedName>
  </definedNames>
  <calcPr calcId="145621"/>
</workbook>
</file>

<file path=xl/calcChain.xml><?xml version="1.0" encoding="utf-8"?>
<calcChain xmlns="http://schemas.openxmlformats.org/spreadsheetml/2006/main">
  <c r="C13" i="17" l="1"/>
  <c r="F42" i="17" l="1"/>
  <c r="E45" i="17" s="1"/>
  <c r="C36" i="17" l="1"/>
  <c r="C14" i="17" l="1"/>
  <c r="E14" i="17" s="1"/>
  <c r="E13" i="17"/>
  <c r="C15" i="17" l="1"/>
  <c r="E15" i="17" l="1"/>
  <c r="G13" i="17" l="1"/>
  <c r="G14" i="17" l="1"/>
  <c r="G15" i="17" l="1"/>
  <c r="G16" i="17" s="1"/>
  <c r="G17" i="17" l="1"/>
  <c r="E35" i="1"/>
  <c r="E47" i="1" s="1"/>
  <c r="E34" i="1" l="1"/>
  <c r="B13" i="1"/>
  <c r="E41" i="1" l="1"/>
  <c r="E38" i="1"/>
  <c r="E44" i="1" l="1"/>
  <c r="E50" i="1"/>
  <c r="D12" i="1"/>
  <c r="E53" i="1" l="1"/>
  <c r="E12" i="1" s="1"/>
  <c r="F12" i="1" s="1"/>
  <c r="F13" i="1" s="1"/>
  <c r="D13" i="1"/>
  <c r="D14" i="1"/>
  <c r="B14" i="1"/>
  <c r="B15" i="1" s="1"/>
  <c r="F14" i="1" l="1"/>
  <c r="F15" i="1" s="1"/>
  <c r="D15" i="1"/>
</calcChain>
</file>

<file path=xl/sharedStrings.xml><?xml version="1.0" encoding="utf-8"?>
<sst xmlns="http://schemas.openxmlformats.org/spreadsheetml/2006/main" count="108" uniqueCount="84">
  <si>
    <t>Наименование работ и затрат</t>
  </si>
  <si>
    <t>Индекс фактической инфляции</t>
  </si>
  <si>
    <t>Индекс прогнозной инфляции на период выполнения работ</t>
  </si>
  <si>
    <t xml:space="preserve">Начальная (максимальная) цена контракта с учетом индекса прогнозной инфляции на период выполнения работ </t>
  </si>
  <si>
    <t>Стоимость без учета НДС</t>
  </si>
  <si>
    <t>НДС (20%)*</t>
  </si>
  <si>
    <t>Стоимость с учётом НДС</t>
  </si>
  <si>
    <t>Годовой индекс прогнозной инфляции (по письму Минэкономразвития России  отрасль "Инвестиции в основной капитал"):</t>
  </si>
  <si>
    <t>на 2021 год</t>
  </si>
  <si>
    <t>=</t>
  </si>
  <si>
    <t>ежемесячный индекс прогноз на 2021</t>
  </si>
  <si>
    <t>по объекту:</t>
  </si>
  <si>
    <t>по адресу:</t>
  </si>
  <si>
    <t>Основание для расчета:</t>
  </si>
  <si>
    <t>%</t>
  </si>
  <si>
    <t>Рассчитывается ежемесячный прогнозный индекс: (корень 12 степени из годового показателя)</t>
  </si>
  <si>
    <t>Составлено</t>
  </si>
  <si>
    <t>(подпись)</t>
  </si>
  <si>
    <t>Согласовано</t>
  </si>
  <si>
    <t xml:space="preserve">
РАСЧЕТ НАЧАЛЬНОЙ (МАКСИМАЛЬНОЙ) ЦЕНЫ КОНТРАКТА
при осуществлении закупки подрядных работ по подготовке проектной документации
</t>
  </si>
  <si>
    <t xml:space="preserve">1. Приказ </t>
  </si>
  <si>
    <t>2. Техническое задание.</t>
  </si>
  <si>
    <t>Стоимость работ в ценах на дату  формирования начальной (максимальной) цены контракта июнь 2021</t>
  </si>
  <si>
    <t>Разработка проектной документации</t>
  </si>
  <si>
    <t>Расчет индексов прогнозной инфляции:</t>
  </si>
  <si>
    <t xml:space="preserve">Среднеарифметическое значение индекса-дефлятора на 2021 год составит: </t>
  </si>
  <si>
    <t>на 2022 год</t>
  </si>
  <si>
    <t>ежемесячный индекс прогноз на 2022</t>
  </si>
  <si>
    <t xml:space="preserve">Среднеарифметическое значение индекса-дефлятора на 2022 год составит: </t>
  </si>
  <si>
    <t xml:space="preserve">Итого индекс прогнозной инфляции </t>
  </si>
  <si>
    <t>Индекс-дефлятор на проектирования за 1 месяц 2021 года (декабрь 2021 г.), рассчитывается</t>
  </si>
  <si>
    <t>как прогнозный индекс за месяц в первой степени</t>
  </si>
  <si>
    <t>Индекс-дефлятор на начало проектирования за 1 месяц 2021 года (декабрь 2021 г.) рассчитывается,</t>
  </si>
  <si>
    <t>(1,00415+1,00415)/2</t>
  </si>
  <si>
    <t>Доля проектирования, подлежащая выполнению в 2021 году (1 месяцев/12 месяцев)</t>
  </si>
  <si>
    <t>Начало проектирования - январь 2021 г.</t>
  </si>
  <si>
    <t>Капитальный ремонт нежилых помещений административного здания центрального аппарата ФНС России, расположенного по адресу: г. Москва, ул. Петровка, д.20/1</t>
  </si>
  <si>
    <t>г.  Москва, ул. Петровка, 20/1</t>
  </si>
  <si>
    <t>3.         Продолжительность  проектирования - 11 месяцев (в том числе с учетом получения положительного заключения государственной экспертизы).</t>
  </si>
  <si>
    <t>Индекс-дефлятор на проектирования за 11 месяцев 2022 года (январь-ноябрь 2022 г.), рассчитывается</t>
  </si>
  <si>
    <t>как прогнозный индекс за месяц в одиннадцатой степени</t>
  </si>
  <si>
    <t>Доля проектирования, подлежащая выполнению в 2022 году (11 месяцев/12 месяцев)</t>
  </si>
  <si>
    <t>1.00415*(1,00415+1,04665)/2</t>
  </si>
  <si>
    <t>0.5*1.00415+0.5*1.02966</t>
  </si>
  <si>
    <t>Продолжительность проектирования (в том числе с учетом получения положительного заключения государственной экспертизы) - 11 месяцев</t>
  </si>
  <si>
    <t>Окончание проектирования - ноябрь 2022 г.</t>
  </si>
  <si>
    <t>Дата формирования НМЦК - январьь 2022 г.</t>
  </si>
  <si>
    <t>Стоимость работ в ценах на дату утверждения сметной документации на 4 кв. 2021 г.</t>
  </si>
  <si>
    <t>Стоимость работ в ценах на дату  формирования начальной (максимальной) цены контракта</t>
  </si>
  <si>
    <t>на 2026 год</t>
  </si>
  <si>
    <t>ежемесячный индекс прогноз на 2026</t>
  </si>
  <si>
    <t>Расчет индексов фактической инфляции:</t>
  </si>
  <si>
    <t>Непредвиденные расходы 2%</t>
  </si>
  <si>
    <t>К на 2026г</t>
  </si>
  <si>
    <t>Осуществление строительного контроля</t>
  </si>
  <si>
    <t>Строительный контроль</t>
  </si>
  <si>
    <t>по объекту: Капитальный ремонт объекта капитального строительства "Административное здание УФНС России по Красноярскому краю по адресу: Красноярский край г. Красноярск ул. Сергея Лазо, 4Г (ремонт кровли)"</t>
  </si>
  <si>
    <t>Стоимость работ в ценах на дату утверждения сметной документации на 2 кв. 2025 г.</t>
  </si>
  <si>
    <t>смета составлена в ценах 2-го картала 2025 г.</t>
  </si>
  <si>
    <t>Начало капитального ремонта -май 2026 г.</t>
  </si>
  <si>
    <t>Окончание капитального ремонта - октябрь 2026 г.</t>
  </si>
  <si>
    <t>Дата формирования НМЦК -апрель 2026г.</t>
  </si>
  <si>
    <t>июль 2025 года</t>
  </si>
  <si>
    <t>август 2025 года</t>
  </si>
  <si>
    <t>сентябрь 2025 года</t>
  </si>
  <si>
    <t>октябрь 2025г года</t>
  </si>
  <si>
    <t>декабрь 2025 года</t>
  </si>
  <si>
    <t>ноябрь 2025 года</t>
  </si>
  <si>
    <t>январь 2026 гда</t>
  </si>
  <si>
    <t>март  2026 год</t>
  </si>
  <si>
    <t>февраль 2026 год</t>
  </si>
  <si>
    <t>апрель 2026год</t>
  </si>
  <si>
    <t>3. Продолжительность  капитального ремонта  -6 месяцев</t>
  </si>
  <si>
    <t>((1,0045^6-1)/2)+1</t>
  </si>
  <si>
    <t>К на 2026г (май-октябрь)</t>
  </si>
  <si>
    <t>Индекс-дефлятор на 6 месяцев 2026 года (май-октябрь)</t>
  </si>
  <si>
    <t>Комаревцев А.Н.</t>
  </si>
  <si>
    <t>Составил: Заместитель начальника отдела обеспечения УФНС России по Красноярскому краю</t>
  </si>
  <si>
    <t>2. Положительное заключение государственной экспертизы.</t>
  </si>
  <si>
    <t>1. Сводный сметный расчет.</t>
  </si>
  <si>
    <t>1.0099*0.991*1.0325*0.9996*1.0127*1.0127*1.027*1.0127*1.0127*1.0127=</t>
  </si>
  <si>
    <t>НДС (22%)*</t>
  </si>
  <si>
    <t xml:space="preserve">
РАСЧЕТ НАЧАЛЬНОЙ (МАКСИМАЛЬНОЙ) ЦЕНЫ КОНТРАКТА
при осуществлении закупки на строительный контроль по капитальному ремонту
</t>
  </si>
  <si>
    <t>ИКЗ 261246508726224650100100030350000000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</si>
</sst>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00"/>
    <numFmt numFmtId="165" formatCode="#,##0.00000"/>
    <numFmt numFmtId="166" formatCode="0.0000"/>
    <numFmt numFmtId="167" formatCode="#,##0.00000000000000"/>
    <numFmt numFmtId="168" formatCode="0.0000000"/>
  </numFmts>
  <fonts count="13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2" fontId="0" fillId="0" borderId="0" xfId="0" applyNumberFormat="1"/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Fill="1"/>
    <xf numFmtId="4" fontId="3" fillId="0" borderId="0" xfId="0" applyNumberFormat="1" applyFont="1" applyFill="1"/>
    <xf numFmtId="164" fontId="3" fillId="0" borderId="0" xfId="0" applyNumberFormat="1" applyFont="1" applyFill="1"/>
    <xf numFmtId="0" fontId="3" fillId="0" borderId="0" xfId="0" applyFont="1" applyAlignment="1">
      <alignment vertical="top"/>
    </xf>
    <xf numFmtId="4" fontId="0" fillId="0" borderId="0" xfId="0" applyNumberFormat="1"/>
    <xf numFmtId="0" fontId="0" fillId="0" borderId="0" xfId="0" applyFill="1"/>
    <xf numFmtId="4" fontId="0" fillId="0" borderId="0" xfId="0" applyNumberFormat="1" applyFill="1"/>
    <xf numFmtId="0" fontId="4" fillId="0" borderId="0" xfId="0" applyFont="1"/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4" fillId="0" borderId="0" xfId="0" applyFont="1" applyBorder="1" applyAlignment="1">
      <alignment vertical="top"/>
    </xf>
    <xf numFmtId="0" fontId="4" fillId="0" borderId="0" xfId="0" applyFont="1" applyBorder="1" applyAlignment="1">
      <alignment horizontal="center" vertical="top"/>
    </xf>
    <xf numFmtId="0" fontId="4" fillId="0" borderId="0" xfId="0" applyFont="1" applyAlignment="1">
      <alignment horizontal="left"/>
    </xf>
    <xf numFmtId="0" fontId="4" fillId="0" borderId="7" xfId="0" applyFont="1" applyBorder="1" applyAlignment="1"/>
    <xf numFmtId="0" fontId="4" fillId="0" borderId="8" xfId="0" applyFont="1" applyBorder="1" applyAlignment="1">
      <alignment horizontal="center" vertical="top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4" fontId="1" fillId="0" borderId="9" xfId="0" applyNumberFormat="1" applyFont="1" applyFill="1" applyBorder="1" applyAlignment="1">
      <alignment horizontal="center" vertical="center" wrapText="1"/>
    </xf>
    <xf numFmtId="2" fontId="1" fillId="0" borderId="9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vertical="center" wrapText="1"/>
    </xf>
    <xf numFmtId="4" fontId="1" fillId="0" borderId="11" xfId="0" applyNumberFormat="1" applyFont="1" applyFill="1" applyBorder="1" applyAlignment="1">
      <alignment horizontal="center" vertical="center" wrapText="1"/>
    </xf>
    <xf numFmtId="4" fontId="1" fillId="0" borderId="12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vertical="center" wrapText="1"/>
    </xf>
    <xf numFmtId="4" fontId="1" fillId="0" borderId="14" xfId="0" applyNumberFormat="1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vertical="center" wrapText="1"/>
    </xf>
    <xf numFmtId="4" fontId="1" fillId="0" borderId="16" xfId="0" applyNumberFormat="1" applyFont="1" applyFill="1" applyBorder="1" applyAlignment="1">
      <alignment horizontal="center" vertical="center" wrapText="1"/>
    </xf>
    <xf numFmtId="2" fontId="1" fillId="0" borderId="16" xfId="0" applyNumberFormat="1" applyFont="1" applyFill="1" applyBorder="1" applyAlignment="1">
      <alignment horizontal="center" vertical="center" wrapText="1"/>
    </xf>
    <xf numFmtId="164" fontId="1" fillId="0" borderId="11" xfId="0" applyNumberFormat="1" applyFont="1" applyFill="1" applyBorder="1" applyAlignment="1">
      <alignment horizontal="center" vertical="center" wrapText="1"/>
    </xf>
    <xf numFmtId="4" fontId="5" fillId="0" borderId="17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/>
    </xf>
    <xf numFmtId="165" fontId="2" fillId="0" borderId="0" xfId="0" applyNumberFormat="1" applyFont="1" applyFill="1"/>
    <xf numFmtId="164" fontId="2" fillId="0" borderId="0" xfId="0" applyNumberFormat="1" applyFont="1" applyFill="1"/>
    <xf numFmtId="0" fontId="1" fillId="0" borderId="9" xfId="0" applyFont="1" applyBorder="1" applyAlignment="1">
      <alignment horizontal="center" vertical="center" wrapText="1"/>
    </xf>
    <xf numFmtId="0" fontId="7" fillId="0" borderId="0" xfId="0" applyFont="1"/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4" fontId="9" fillId="0" borderId="0" xfId="0" applyNumberFormat="1" applyFont="1" applyFill="1" applyBorder="1" applyAlignment="1">
      <alignment horizontal="center" vertical="center" wrapText="1"/>
    </xf>
    <xf numFmtId="166" fontId="9" fillId="0" borderId="0" xfId="0" applyNumberFormat="1" applyFont="1" applyFill="1" applyBorder="1" applyAlignment="1">
      <alignment horizontal="center" vertical="center" wrapText="1"/>
    </xf>
    <xf numFmtId="4" fontId="10" fillId="0" borderId="0" xfId="0" applyNumberFormat="1" applyFont="1" applyFill="1" applyBorder="1" applyAlignment="1">
      <alignment horizontal="center" vertical="center" wrapText="1"/>
    </xf>
    <xf numFmtId="167" fontId="3" fillId="0" borderId="0" xfId="0" applyNumberFormat="1" applyFont="1"/>
    <xf numFmtId="17" fontId="3" fillId="0" borderId="0" xfId="0" applyNumberFormat="1" applyFont="1"/>
    <xf numFmtId="4" fontId="3" fillId="0" borderId="0" xfId="0" applyNumberFormat="1" applyFont="1"/>
    <xf numFmtId="166" fontId="3" fillId="0" borderId="0" xfId="0" applyNumberFormat="1" applyFont="1"/>
    <xf numFmtId="0" fontId="7" fillId="0" borderId="0" xfId="0" applyFont="1" applyFill="1" applyBorder="1"/>
    <xf numFmtId="166" fontId="2" fillId="0" borderId="0" xfId="0" applyNumberFormat="1" applyFont="1"/>
    <xf numFmtId="0" fontId="8" fillId="0" borderId="0" xfId="0" applyFont="1" applyFill="1" applyBorder="1"/>
    <xf numFmtId="166" fontId="2" fillId="3" borderId="0" xfId="0" applyNumberFormat="1" applyFont="1" applyFill="1"/>
    <xf numFmtId="0" fontId="3" fillId="0" borderId="0" xfId="0" applyFont="1" applyAlignment="1">
      <alignment horizontal="left" vertical="center"/>
    </xf>
    <xf numFmtId="0" fontId="3" fillId="0" borderId="0" xfId="0" applyFont="1" applyBorder="1"/>
    <xf numFmtId="0" fontId="6" fillId="3" borderId="13" xfId="0" applyFont="1" applyFill="1" applyBorder="1" applyAlignment="1">
      <alignment vertical="top" wrapText="1"/>
    </xf>
    <xf numFmtId="4" fontId="3" fillId="3" borderId="9" xfId="0" applyNumberFormat="1" applyFont="1" applyFill="1" applyBorder="1" applyAlignment="1">
      <alignment horizontal="center" vertical="center" wrapText="1"/>
    </xf>
    <xf numFmtId="166" fontId="1" fillId="3" borderId="9" xfId="0" applyNumberFormat="1" applyFont="1" applyFill="1" applyBorder="1" applyAlignment="1">
      <alignment horizontal="center" vertical="center" wrapText="1"/>
    </xf>
    <xf numFmtId="4" fontId="1" fillId="3" borderId="9" xfId="0" applyNumberFormat="1" applyFont="1" applyFill="1" applyBorder="1" applyAlignment="1">
      <alignment horizontal="center" vertical="center" wrapText="1"/>
    </xf>
    <xf numFmtId="4" fontId="1" fillId="3" borderId="14" xfId="0" applyNumberFormat="1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left" vertical="top" wrapText="1"/>
    </xf>
    <xf numFmtId="0" fontId="1" fillId="3" borderId="13" xfId="0" applyFont="1" applyFill="1" applyBorder="1" applyAlignment="1">
      <alignment vertical="center" wrapText="1"/>
    </xf>
    <xf numFmtId="0" fontId="3" fillId="0" borderId="0" xfId="0" applyFont="1" applyAlignment="1">
      <alignment wrapText="1"/>
    </xf>
    <xf numFmtId="166" fontId="3" fillId="3" borderId="0" xfId="0" applyNumberFormat="1" applyFont="1" applyFill="1"/>
    <xf numFmtId="164" fontId="3" fillId="0" borderId="0" xfId="0" applyNumberFormat="1" applyFont="1" applyFill="1"/>
    <xf numFmtId="0" fontId="5" fillId="3" borderId="15" xfId="0" applyFont="1" applyFill="1" applyBorder="1" applyAlignment="1">
      <alignment vertical="center" wrapText="1"/>
    </xf>
    <xf numFmtId="4" fontId="5" fillId="3" borderId="16" xfId="0" applyNumberFormat="1" applyFont="1" applyFill="1" applyBorder="1" applyAlignment="1">
      <alignment horizontal="center" vertical="center" wrapText="1"/>
    </xf>
    <xf numFmtId="166" fontId="5" fillId="3" borderId="16" xfId="0" applyNumberFormat="1" applyFont="1" applyFill="1" applyBorder="1" applyAlignment="1">
      <alignment horizontal="center" vertical="center" wrapText="1"/>
    </xf>
    <xf numFmtId="4" fontId="5" fillId="3" borderId="17" xfId="0" applyNumberFormat="1" applyFont="1" applyFill="1" applyBorder="1" applyAlignment="1">
      <alignment horizontal="center" vertical="center" wrapText="1"/>
    </xf>
    <xf numFmtId="0" fontId="0" fillId="0" borderId="0" xfId="0"/>
    <xf numFmtId="0" fontId="3" fillId="0" borderId="0" xfId="0" applyFont="1" applyFill="1"/>
    <xf numFmtId="0" fontId="4" fillId="0" borderId="0" xfId="0" applyFont="1"/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4" fillId="0" borderId="0" xfId="0" applyFont="1" applyBorder="1" applyAlignment="1">
      <alignment vertical="top"/>
    </xf>
    <xf numFmtId="0" fontId="4" fillId="0" borderId="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12" fillId="0" borderId="7" xfId="0" applyFont="1" applyBorder="1" applyAlignment="1"/>
    <xf numFmtId="0" fontId="12" fillId="0" borderId="0" xfId="0" applyFont="1" applyAlignment="1">
      <alignment vertical="top"/>
    </xf>
    <xf numFmtId="166" fontId="3" fillId="0" borderId="0" xfId="0" applyNumberFormat="1" applyFont="1" applyFill="1"/>
    <xf numFmtId="49" fontId="7" fillId="0" borderId="0" xfId="0" applyNumberFormat="1" applyFont="1" applyFill="1"/>
    <xf numFmtId="0" fontId="7" fillId="0" borderId="0" xfId="0" applyFont="1" applyFill="1"/>
    <xf numFmtId="168" fontId="7" fillId="0" borderId="0" xfId="0" applyNumberFormat="1" applyFont="1" applyFill="1"/>
    <xf numFmtId="4" fontId="8" fillId="0" borderId="0" xfId="0" applyNumberFormat="1" applyFont="1" applyFill="1"/>
    <xf numFmtId="0" fontId="11" fillId="3" borderId="18" xfId="0" applyFont="1" applyFill="1" applyBorder="1" applyAlignment="1">
      <alignment vertical="center" wrapText="1"/>
    </xf>
    <xf numFmtId="4" fontId="9" fillId="3" borderId="19" xfId="0" applyNumberFormat="1" applyFont="1" applyFill="1" applyBorder="1" applyAlignment="1">
      <alignment horizontal="center" vertical="center" wrapText="1"/>
    </xf>
    <xf numFmtId="166" fontId="9" fillId="3" borderId="19" xfId="0" applyNumberFormat="1" applyFont="1" applyFill="1" applyBorder="1" applyAlignment="1">
      <alignment horizontal="center" vertical="center" wrapText="1"/>
    </xf>
    <xf numFmtId="4" fontId="10" fillId="3" borderId="20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3" fillId="2" borderId="0" xfId="0" applyFont="1" applyFill="1" applyAlignment="1">
      <alignment horizontal="left" vertical="center" wrapText="1"/>
    </xf>
    <xf numFmtId="166" fontId="9" fillId="3" borderId="9" xfId="0" applyNumberFormat="1" applyFont="1" applyFill="1" applyBorder="1" applyAlignment="1">
      <alignment horizontal="center" vertical="center" wrapText="1"/>
    </xf>
    <xf numFmtId="4" fontId="10" fillId="0" borderId="4" xfId="0" applyNumberFormat="1" applyFont="1" applyFill="1" applyBorder="1" applyAlignment="1">
      <alignment horizontal="center" vertical="center" wrapText="1"/>
    </xf>
    <xf numFmtId="166" fontId="9" fillId="3" borderId="16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/>
    </xf>
    <xf numFmtId="0" fontId="12" fillId="0" borderId="0" xfId="0" applyFont="1" applyBorder="1" applyAlignment="1"/>
    <xf numFmtId="0" fontId="4" fillId="0" borderId="0" xfId="0" applyFont="1" applyBorder="1" applyAlignment="1">
      <alignment horizontal="left"/>
    </xf>
    <xf numFmtId="0" fontId="0" fillId="0" borderId="0" xfId="0" applyBorder="1"/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/>
    </xf>
    <xf numFmtId="0" fontId="3" fillId="0" borderId="0" xfId="0" applyFont="1" applyFill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top"/>
    </xf>
    <xf numFmtId="0" fontId="4" fillId="0" borderId="0" xfId="0" applyFont="1" applyAlignment="1">
      <alignment horizontal="left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59"/>
  <sheetViews>
    <sheetView topLeftCell="A31" zoomScaleNormal="100" workbookViewId="0">
      <selection activeCell="A53" sqref="A53:C53"/>
    </sheetView>
  </sheetViews>
  <sheetFormatPr defaultRowHeight="15" x14ac:dyDescent="0.25"/>
  <cols>
    <col min="1" max="1" width="21.140625" customWidth="1"/>
    <col min="2" max="2" width="18" customWidth="1"/>
    <col min="3" max="3" width="20.28515625" customWidth="1"/>
    <col min="4" max="4" width="17.5703125" customWidth="1"/>
    <col min="5" max="5" width="17.42578125" customWidth="1"/>
    <col min="6" max="6" width="17.7109375" customWidth="1"/>
    <col min="7" max="7" width="11.28515625" customWidth="1"/>
  </cols>
  <sheetData>
    <row r="1" spans="1:11" ht="66" customHeight="1" x14ac:dyDescent="0.25">
      <c r="A1" s="115" t="s">
        <v>19</v>
      </c>
      <c r="B1" s="115"/>
      <c r="C1" s="115"/>
      <c r="D1" s="115"/>
      <c r="E1" s="115"/>
      <c r="F1" s="115"/>
    </row>
    <row r="2" spans="1:11" ht="44.25" customHeight="1" x14ac:dyDescent="0.25">
      <c r="A2" s="15" t="s">
        <v>11</v>
      </c>
      <c r="B2" s="113" t="s">
        <v>36</v>
      </c>
      <c r="C2" s="113"/>
      <c r="D2" s="113"/>
      <c r="E2" s="113"/>
      <c r="F2" s="113"/>
    </row>
    <row r="3" spans="1:11" ht="22.15" customHeight="1" x14ac:dyDescent="0.25">
      <c r="A3" s="15" t="s">
        <v>12</v>
      </c>
      <c r="B3" s="114" t="s">
        <v>37</v>
      </c>
      <c r="C3" s="114"/>
      <c r="D3" s="114"/>
      <c r="E3" s="114"/>
      <c r="F3" s="114"/>
    </row>
    <row r="4" spans="1:11" ht="14.25" customHeight="1" x14ac:dyDescent="0.25">
      <c r="A4" s="2"/>
      <c r="B4" s="11"/>
      <c r="C4" s="11"/>
      <c r="D4" s="11"/>
      <c r="E4" s="11"/>
      <c r="F4" s="11"/>
    </row>
    <row r="5" spans="1:11" ht="21" customHeight="1" x14ac:dyDescent="0.25">
      <c r="A5" s="114" t="s">
        <v>13</v>
      </c>
      <c r="B5" s="114"/>
      <c r="C5" s="114"/>
      <c r="D5" s="114"/>
      <c r="E5" s="114"/>
      <c r="F5" s="114"/>
    </row>
    <row r="6" spans="1:11" ht="21" customHeight="1" x14ac:dyDescent="0.25">
      <c r="A6" s="116" t="s">
        <v>20</v>
      </c>
      <c r="B6" s="116"/>
      <c r="C6" s="116"/>
      <c r="D6" s="116"/>
      <c r="E6" s="116"/>
      <c r="F6" s="116"/>
    </row>
    <row r="7" spans="1:11" ht="22.15" customHeight="1" x14ac:dyDescent="0.25">
      <c r="A7" s="114" t="s">
        <v>21</v>
      </c>
      <c r="B7" s="114"/>
      <c r="C7" s="114"/>
      <c r="D7" s="114"/>
      <c r="E7" s="114"/>
      <c r="F7" s="114"/>
    </row>
    <row r="8" spans="1:11" ht="36" customHeight="1" x14ac:dyDescent="0.25">
      <c r="A8" s="113" t="s">
        <v>38</v>
      </c>
      <c r="B8" s="114"/>
      <c r="C8" s="114"/>
      <c r="D8" s="114"/>
      <c r="E8" s="114"/>
      <c r="F8" s="114"/>
    </row>
    <row r="9" spans="1:11" ht="15" customHeight="1" thickBot="1" x14ac:dyDescent="0.3">
      <c r="A9" s="3"/>
      <c r="B9" s="3"/>
      <c r="C9" s="3"/>
      <c r="D9" s="4"/>
      <c r="E9" s="3"/>
      <c r="F9" s="3"/>
    </row>
    <row r="10" spans="1:11" ht="120.75" thickBot="1" x14ac:dyDescent="0.3">
      <c r="A10" s="5" t="s">
        <v>0</v>
      </c>
      <c r="B10" s="6" t="s">
        <v>47</v>
      </c>
      <c r="C10" s="7" t="s">
        <v>1</v>
      </c>
      <c r="D10" s="6" t="s">
        <v>22</v>
      </c>
      <c r="E10" s="7" t="s">
        <v>2</v>
      </c>
      <c r="F10" s="6" t="s">
        <v>3</v>
      </c>
    </row>
    <row r="11" spans="1:11" ht="15.75" thickBot="1" x14ac:dyDescent="0.3">
      <c r="A11" s="8">
        <v>1</v>
      </c>
      <c r="B11" s="9">
        <v>2</v>
      </c>
      <c r="C11" s="10">
        <v>3</v>
      </c>
      <c r="D11" s="9">
        <v>4</v>
      </c>
      <c r="E11" s="10">
        <v>5</v>
      </c>
      <c r="F11" s="9">
        <v>6</v>
      </c>
    </row>
    <row r="12" spans="1:11" ht="30" x14ac:dyDescent="0.25">
      <c r="A12" s="32" t="s">
        <v>23</v>
      </c>
      <c r="B12" s="33">
        <v>8751.16</v>
      </c>
      <c r="C12" s="40">
        <v>1</v>
      </c>
      <c r="D12" s="33">
        <f>B12*C12</f>
        <v>8751.16</v>
      </c>
      <c r="E12" s="40">
        <f>E53</f>
        <v>1.027111541682862</v>
      </c>
      <c r="F12" s="34">
        <f>D12*E12</f>
        <v>8988.4174391133947</v>
      </c>
    </row>
    <row r="13" spans="1:11" ht="30" x14ac:dyDescent="0.25">
      <c r="A13" s="35" t="s">
        <v>4</v>
      </c>
      <c r="B13" s="30">
        <f>B12</f>
        <v>8751.16</v>
      </c>
      <c r="C13" s="31"/>
      <c r="D13" s="30">
        <f>D12</f>
        <v>8751.16</v>
      </c>
      <c r="E13" s="31"/>
      <c r="F13" s="36">
        <f>F12</f>
        <v>8988.4174391133947</v>
      </c>
    </row>
    <row r="14" spans="1:11" x14ac:dyDescent="0.25">
      <c r="A14" s="35" t="s">
        <v>5</v>
      </c>
      <c r="B14" s="30">
        <f>B13*20%</f>
        <v>1750.232</v>
      </c>
      <c r="C14" s="31"/>
      <c r="D14" s="30">
        <f>D13*20%</f>
        <v>1750.232</v>
      </c>
      <c r="E14" s="31"/>
      <c r="F14" s="36">
        <f>F13*20%</f>
        <v>1797.6834878226791</v>
      </c>
    </row>
    <row r="15" spans="1:11" ht="30.75" thickBot="1" x14ac:dyDescent="0.3">
      <c r="A15" s="37" t="s">
        <v>6</v>
      </c>
      <c r="B15" s="38">
        <f>B13+B14</f>
        <v>10501.392</v>
      </c>
      <c r="C15" s="39"/>
      <c r="D15" s="38">
        <f>D13+D14</f>
        <v>10501.392</v>
      </c>
      <c r="E15" s="39"/>
      <c r="F15" s="41">
        <f>F13+F14</f>
        <v>10786.100926936073</v>
      </c>
      <c r="H15" s="1"/>
    </row>
    <row r="16" spans="1:11" x14ac:dyDescent="0.25">
      <c r="A16" s="3"/>
      <c r="B16" s="3"/>
      <c r="C16" s="3"/>
      <c r="D16" s="3"/>
      <c r="E16" s="3"/>
      <c r="F16" s="3"/>
      <c r="H16" s="17"/>
      <c r="I16" s="17"/>
      <c r="J16" s="17"/>
      <c r="K16" s="18"/>
    </row>
    <row r="17" spans="1:11" ht="30" customHeight="1" x14ac:dyDescent="0.25">
      <c r="A17" s="112" t="s">
        <v>44</v>
      </c>
      <c r="B17" s="112"/>
      <c r="C17" s="112"/>
      <c r="D17" s="112"/>
      <c r="E17" s="112"/>
      <c r="F17" s="112"/>
      <c r="G17" s="16"/>
      <c r="H17" s="18"/>
      <c r="I17" s="17"/>
      <c r="J17" s="17"/>
      <c r="K17" s="18"/>
    </row>
    <row r="18" spans="1:11" x14ac:dyDescent="0.25">
      <c r="A18" s="109" t="s">
        <v>35</v>
      </c>
      <c r="B18" s="109"/>
      <c r="C18" s="109"/>
      <c r="D18" s="109"/>
      <c r="E18" s="109"/>
      <c r="F18" s="109"/>
      <c r="G18" s="1"/>
      <c r="H18" s="16"/>
      <c r="K18" s="16"/>
    </row>
    <row r="19" spans="1:11" x14ac:dyDescent="0.25">
      <c r="A19" s="109" t="s">
        <v>45</v>
      </c>
      <c r="B19" s="109"/>
      <c r="C19" s="109"/>
      <c r="D19" s="109"/>
      <c r="E19" s="109"/>
      <c r="F19" s="109"/>
      <c r="G19" s="16"/>
      <c r="H19" s="16"/>
    </row>
    <row r="20" spans="1:11" x14ac:dyDescent="0.25">
      <c r="A20" s="109"/>
      <c r="B20" s="109"/>
      <c r="C20" s="109"/>
      <c r="D20" s="109"/>
      <c r="E20" s="109"/>
      <c r="F20" s="109"/>
    </row>
    <row r="21" spans="1:11" x14ac:dyDescent="0.25">
      <c r="A21" s="109" t="s">
        <v>46</v>
      </c>
      <c r="B21" s="109"/>
      <c r="C21" s="109"/>
      <c r="D21" s="109"/>
      <c r="E21" s="109"/>
      <c r="F21" s="109"/>
    </row>
    <row r="22" spans="1:11" x14ac:dyDescent="0.25">
      <c r="A22" s="12"/>
      <c r="B22" s="12"/>
      <c r="C22" s="12"/>
      <c r="D22" s="12"/>
      <c r="E22" s="12"/>
      <c r="F22" s="12"/>
    </row>
    <row r="23" spans="1:11" x14ac:dyDescent="0.25">
      <c r="A23" s="109" t="s">
        <v>24</v>
      </c>
      <c r="B23" s="109"/>
      <c r="C23" s="109"/>
      <c r="D23" s="109"/>
      <c r="E23" s="109"/>
      <c r="F23" s="109"/>
    </row>
    <row r="24" spans="1:11" x14ac:dyDescent="0.25">
      <c r="A24" s="42"/>
      <c r="B24" s="42"/>
      <c r="C24" s="42"/>
      <c r="D24" s="42"/>
      <c r="E24" s="42"/>
      <c r="F24" s="42"/>
    </row>
    <row r="25" spans="1:11" x14ac:dyDescent="0.25">
      <c r="A25" s="109" t="s">
        <v>34</v>
      </c>
      <c r="B25" s="109"/>
      <c r="C25" s="109"/>
      <c r="D25" s="109"/>
      <c r="E25" s="109"/>
      <c r="F25" s="42">
        <v>0.1</v>
      </c>
    </row>
    <row r="26" spans="1:11" ht="6.75" customHeight="1" x14ac:dyDescent="0.25">
      <c r="A26" s="42"/>
      <c r="B26" s="42"/>
      <c r="C26" s="42"/>
      <c r="D26" s="42"/>
      <c r="E26" s="42"/>
      <c r="F26" s="42"/>
    </row>
    <row r="27" spans="1:11" x14ac:dyDescent="0.25">
      <c r="A27" s="109" t="s">
        <v>41</v>
      </c>
      <c r="B27" s="109"/>
      <c r="C27" s="109"/>
      <c r="D27" s="109"/>
      <c r="E27" s="109"/>
      <c r="F27" s="42">
        <v>0.9</v>
      </c>
    </row>
    <row r="28" spans="1:11" x14ac:dyDescent="0.25">
      <c r="A28" s="42"/>
      <c r="B28" s="42"/>
      <c r="C28" s="42"/>
      <c r="D28" s="42"/>
      <c r="E28" s="42"/>
      <c r="F28" s="42"/>
    </row>
    <row r="29" spans="1:11" x14ac:dyDescent="0.25">
      <c r="A29" s="109" t="s">
        <v>7</v>
      </c>
      <c r="B29" s="109"/>
      <c r="C29" s="109"/>
      <c r="D29" s="109"/>
      <c r="E29" s="109"/>
      <c r="F29" s="109"/>
    </row>
    <row r="30" spans="1:11" x14ac:dyDescent="0.25">
      <c r="A30" s="12" t="s">
        <v>8</v>
      </c>
      <c r="B30" s="13">
        <v>105.1</v>
      </c>
      <c r="C30" s="12" t="s">
        <v>14</v>
      </c>
      <c r="D30" s="12"/>
      <c r="E30" s="12"/>
      <c r="F30" s="12"/>
    </row>
    <row r="31" spans="1:11" x14ac:dyDescent="0.25">
      <c r="A31" s="12" t="s">
        <v>26</v>
      </c>
      <c r="B31" s="13">
        <v>105.1</v>
      </c>
      <c r="C31" s="12" t="s">
        <v>14</v>
      </c>
      <c r="D31" s="12"/>
      <c r="E31" s="12"/>
      <c r="F31" s="12"/>
    </row>
    <row r="32" spans="1:11" x14ac:dyDescent="0.25">
      <c r="A32" s="12"/>
      <c r="B32" s="12"/>
      <c r="C32" s="12"/>
      <c r="D32" s="12"/>
      <c r="E32" s="12"/>
      <c r="F32" s="12"/>
    </row>
    <row r="33" spans="1:6" x14ac:dyDescent="0.25">
      <c r="A33" s="109" t="s">
        <v>15</v>
      </c>
      <c r="B33" s="109"/>
      <c r="C33" s="109"/>
      <c r="D33" s="109"/>
      <c r="E33" s="109"/>
      <c r="F33" s="109"/>
    </row>
    <row r="34" spans="1:6" x14ac:dyDescent="0.25">
      <c r="A34" s="109" t="s">
        <v>10</v>
      </c>
      <c r="B34" s="109"/>
      <c r="C34" s="109"/>
      <c r="D34" s="12" t="s">
        <v>9</v>
      </c>
      <c r="E34" s="14">
        <f>1.051^(1/12)</f>
        <v>1.0041537774426925</v>
      </c>
      <c r="F34" s="12"/>
    </row>
    <row r="35" spans="1:6" x14ac:dyDescent="0.25">
      <c r="A35" s="109" t="s">
        <v>27</v>
      </c>
      <c r="B35" s="109"/>
      <c r="C35" s="109"/>
      <c r="D35" s="12" t="s">
        <v>9</v>
      </c>
      <c r="E35" s="14">
        <f>1.051^(1/12)</f>
        <v>1.0041537774426925</v>
      </c>
      <c r="F35" s="12"/>
    </row>
    <row r="36" spans="1:6" x14ac:dyDescent="0.25">
      <c r="A36" s="12"/>
      <c r="B36" s="12"/>
      <c r="C36" s="12"/>
      <c r="D36" s="12"/>
      <c r="E36" s="12"/>
      <c r="F36" s="12"/>
    </row>
    <row r="37" spans="1:6" x14ac:dyDescent="0.25">
      <c r="A37" s="109" t="s">
        <v>32</v>
      </c>
      <c r="B37" s="109"/>
      <c r="C37" s="109"/>
      <c r="D37" s="109"/>
      <c r="E37" s="109"/>
      <c r="F37" s="109"/>
    </row>
    <row r="38" spans="1:6" x14ac:dyDescent="0.25">
      <c r="A38" s="109" t="s">
        <v>31</v>
      </c>
      <c r="B38" s="109"/>
      <c r="C38" s="109"/>
      <c r="D38" s="12" t="s">
        <v>9</v>
      </c>
      <c r="E38" s="14">
        <f>POWER(E34,1)</f>
        <v>1.0041537774426925</v>
      </c>
      <c r="F38" s="12"/>
    </row>
    <row r="39" spans="1:6" ht="6" customHeight="1" x14ac:dyDescent="0.25">
      <c r="A39" s="12"/>
      <c r="B39" s="12"/>
      <c r="C39" s="12"/>
      <c r="D39" s="12"/>
      <c r="E39" s="12"/>
      <c r="F39" s="12"/>
    </row>
    <row r="40" spans="1:6" x14ac:dyDescent="0.25">
      <c r="A40" s="109" t="s">
        <v>30</v>
      </c>
      <c r="B40" s="109"/>
      <c r="C40" s="109"/>
      <c r="D40" s="109"/>
      <c r="E40" s="109"/>
      <c r="F40" s="109"/>
    </row>
    <row r="41" spans="1:6" x14ac:dyDescent="0.25">
      <c r="A41" s="109" t="s">
        <v>31</v>
      </c>
      <c r="B41" s="109"/>
      <c r="C41" s="109"/>
      <c r="D41" s="12" t="s">
        <v>9</v>
      </c>
      <c r="E41" s="14">
        <f>POWER(E34,1)</f>
        <v>1.0041537774426925</v>
      </c>
      <c r="F41" s="12"/>
    </row>
    <row r="42" spans="1:6" ht="7.5" customHeight="1" x14ac:dyDescent="0.25">
      <c r="A42" s="12"/>
      <c r="B42" s="12"/>
      <c r="C42" s="12"/>
      <c r="D42" s="12"/>
      <c r="E42" s="12"/>
      <c r="F42" s="12"/>
    </row>
    <row r="43" spans="1:6" x14ac:dyDescent="0.25">
      <c r="A43" s="109" t="s">
        <v>25</v>
      </c>
      <c r="B43" s="109"/>
      <c r="C43" s="109"/>
      <c r="D43" s="109"/>
      <c r="E43" s="109"/>
      <c r="F43" s="109"/>
    </row>
    <row r="44" spans="1:6" x14ac:dyDescent="0.25">
      <c r="A44" s="111" t="s">
        <v>33</v>
      </c>
      <c r="B44" s="111"/>
      <c r="C44" s="12"/>
      <c r="D44" s="12" t="s">
        <v>9</v>
      </c>
      <c r="E44" s="43">
        <f>(E38+E41)/2</f>
        <v>1.0041537774426925</v>
      </c>
      <c r="F44" s="12"/>
    </row>
    <row r="45" spans="1:6" x14ac:dyDescent="0.25">
      <c r="A45" s="12"/>
      <c r="B45" s="12"/>
      <c r="C45" s="12"/>
      <c r="D45" s="12"/>
      <c r="E45" s="12"/>
      <c r="F45" s="12"/>
    </row>
    <row r="46" spans="1:6" x14ac:dyDescent="0.25">
      <c r="A46" s="109" t="s">
        <v>39</v>
      </c>
      <c r="B46" s="109"/>
      <c r="C46" s="109"/>
      <c r="D46" s="109"/>
      <c r="E46" s="109"/>
      <c r="F46" s="109"/>
    </row>
    <row r="47" spans="1:6" x14ac:dyDescent="0.25">
      <c r="A47" s="109" t="s">
        <v>40</v>
      </c>
      <c r="B47" s="109"/>
      <c r="C47" s="109"/>
      <c r="D47" s="12" t="s">
        <v>9</v>
      </c>
      <c r="E47" s="14">
        <f>POWER(E35,11)</f>
        <v>1.046652438709748</v>
      </c>
      <c r="F47" s="12"/>
    </row>
    <row r="48" spans="1:6" ht="6" customHeight="1" x14ac:dyDescent="0.25">
      <c r="A48" s="12"/>
      <c r="B48" s="12"/>
      <c r="C48" s="12"/>
      <c r="D48" s="12"/>
      <c r="E48" s="12"/>
      <c r="F48" s="12"/>
    </row>
    <row r="49" spans="1:59" x14ac:dyDescent="0.25">
      <c r="A49" s="109" t="s">
        <v>28</v>
      </c>
      <c r="B49" s="109"/>
      <c r="C49" s="109"/>
      <c r="D49" s="109"/>
      <c r="E49" s="109"/>
      <c r="F49" s="109"/>
    </row>
    <row r="50" spans="1:59" x14ac:dyDescent="0.25">
      <c r="A50" s="111" t="s">
        <v>42</v>
      </c>
      <c r="B50" s="111"/>
      <c r="C50" s="12"/>
      <c r="D50" s="12" t="s">
        <v>9</v>
      </c>
      <c r="E50" s="43">
        <f>E41*(E35+E47)/2</f>
        <v>1.0296624043762141</v>
      </c>
      <c r="F50" s="12"/>
    </row>
    <row r="51" spans="1:59" x14ac:dyDescent="0.25">
      <c r="A51" s="12"/>
      <c r="B51" s="12"/>
      <c r="C51" s="12"/>
      <c r="D51" s="12"/>
      <c r="E51" s="12"/>
      <c r="F51" s="12"/>
    </row>
    <row r="52" spans="1:59" x14ac:dyDescent="0.25">
      <c r="A52" s="109" t="s">
        <v>29</v>
      </c>
      <c r="B52" s="109"/>
      <c r="C52" s="109"/>
      <c r="D52" s="109"/>
      <c r="E52" s="109"/>
      <c r="F52" s="109"/>
    </row>
    <row r="53" spans="1:59" x14ac:dyDescent="0.25">
      <c r="A53" s="110" t="s">
        <v>43</v>
      </c>
      <c r="B53" s="110"/>
      <c r="C53" s="110"/>
      <c r="D53" s="12" t="s">
        <v>9</v>
      </c>
      <c r="E53" s="44">
        <f>F25*E44+F27*E50</f>
        <v>1.027111541682862</v>
      </c>
      <c r="F53" s="12"/>
    </row>
    <row r="55" spans="1:59" x14ac:dyDescent="0.25">
      <c r="A55" s="28" t="s">
        <v>16</v>
      </c>
      <c r="B55" s="119"/>
      <c r="C55" s="119"/>
      <c r="D55" s="26"/>
      <c r="E55" s="117"/>
      <c r="F55" s="117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V55" s="20"/>
      <c r="BF55" s="21"/>
      <c r="BG55" s="22"/>
    </row>
    <row r="56" spans="1:59" x14ac:dyDescent="0.25">
      <c r="A56" s="19"/>
      <c r="B56" s="29"/>
      <c r="D56" s="24" t="s">
        <v>17</v>
      </c>
      <c r="E56" s="118"/>
      <c r="F56" s="118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V56" s="23"/>
      <c r="BF56" s="24"/>
      <c r="BG56" s="24"/>
    </row>
    <row r="57" spans="1:59" x14ac:dyDescent="0.25">
      <c r="A57" s="19"/>
      <c r="B57" s="19"/>
      <c r="D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V57" s="24"/>
      <c r="BF57" s="24"/>
      <c r="BG57" s="24"/>
    </row>
    <row r="58" spans="1:59" x14ac:dyDescent="0.25">
      <c r="A58" s="28" t="s">
        <v>18</v>
      </c>
      <c r="B58" s="119"/>
      <c r="C58" s="119"/>
      <c r="D58" s="26"/>
      <c r="E58" s="117"/>
      <c r="F58" s="117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V58" s="20"/>
      <c r="BF58" s="21"/>
      <c r="BG58" s="22"/>
    </row>
    <row r="59" spans="1:59" x14ac:dyDescent="0.25">
      <c r="A59" s="19"/>
      <c r="B59" s="25"/>
      <c r="D59" s="27" t="s">
        <v>17</v>
      </c>
      <c r="E59" s="118"/>
      <c r="F59" s="118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V59" s="23"/>
      <c r="BF59" s="24"/>
      <c r="BG59" s="24"/>
    </row>
  </sheetData>
  <mergeCells count="37">
    <mergeCell ref="E58:F58"/>
    <mergeCell ref="E59:F59"/>
    <mergeCell ref="B58:C58"/>
    <mergeCell ref="E56:F56"/>
    <mergeCell ref="E55:F55"/>
    <mergeCell ref="B55:C55"/>
    <mergeCell ref="A18:F18"/>
    <mergeCell ref="A17:F17"/>
    <mergeCell ref="A8:F8"/>
    <mergeCell ref="A1:F1"/>
    <mergeCell ref="B2:F2"/>
    <mergeCell ref="B3:F3"/>
    <mergeCell ref="A6:F6"/>
    <mergeCell ref="A7:F7"/>
    <mergeCell ref="A5:F5"/>
    <mergeCell ref="A44:B44"/>
    <mergeCell ref="A20:F20"/>
    <mergeCell ref="A21:F21"/>
    <mergeCell ref="A19:F19"/>
    <mergeCell ref="A25:E25"/>
    <mergeCell ref="A27:E27"/>
    <mergeCell ref="A38:C38"/>
    <mergeCell ref="A40:F40"/>
    <mergeCell ref="A41:C41"/>
    <mergeCell ref="A43:F43"/>
    <mergeCell ref="A23:F23"/>
    <mergeCell ref="A29:F29"/>
    <mergeCell ref="A33:F33"/>
    <mergeCell ref="A34:C34"/>
    <mergeCell ref="A37:F37"/>
    <mergeCell ref="A35:C35"/>
    <mergeCell ref="A52:F52"/>
    <mergeCell ref="A53:C53"/>
    <mergeCell ref="A46:F46"/>
    <mergeCell ref="A47:C47"/>
    <mergeCell ref="A49:F49"/>
    <mergeCell ref="A50:B50"/>
  </mergeCells>
  <pageMargins left="0.7" right="0.7" top="0.75" bottom="0.75" header="0.3" footer="0.3"/>
  <pageSetup paperSize="9" scale="7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65"/>
  <sheetViews>
    <sheetView tabSelected="1" zoomScaleNormal="100" workbookViewId="0">
      <selection activeCell="D9" sqref="D9"/>
    </sheetView>
  </sheetViews>
  <sheetFormatPr defaultRowHeight="15" x14ac:dyDescent="0.25"/>
  <cols>
    <col min="1" max="1" width="5" customWidth="1"/>
    <col min="2" max="2" width="50.28515625" customWidth="1"/>
    <col min="3" max="3" width="18.28515625" customWidth="1"/>
    <col min="4" max="4" width="16.42578125" customWidth="1"/>
    <col min="5" max="5" width="20.5703125" customWidth="1"/>
    <col min="6" max="6" width="15.7109375" customWidth="1"/>
    <col min="7" max="7" width="20.85546875" customWidth="1"/>
    <col min="8" max="8" width="9.42578125" bestFit="1" customWidth="1"/>
    <col min="9" max="9" width="21.7109375" hidden="1" customWidth="1"/>
    <col min="10" max="11" width="9.140625" hidden="1" customWidth="1"/>
    <col min="12" max="12" width="13.5703125" hidden="1" customWidth="1"/>
    <col min="13" max="13" width="9.140625" hidden="1" customWidth="1"/>
  </cols>
  <sheetData>
    <row r="1" spans="1:9" ht="39.75" customHeight="1" x14ac:dyDescent="0.25">
      <c r="B1" s="122" t="s">
        <v>82</v>
      </c>
      <c r="C1" s="122"/>
      <c r="D1" s="122"/>
      <c r="E1" s="122"/>
      <c r="F1" s="122"/>
      <c r="G1" s="122"/>
    </row>
    <row r="2" spans="1:9" ht="33" customHeight="1" x14ac:dyDescent="0.25">
      <c r="B2" s="123" t="s">
        <v>56</v>
      </c>
      <c r="C2" s="123"/>
      <c r="D2" s="123"/>
      <c r="E2" s="123"/>
      <c r="F2" s="123"/>
      <c r="G2" s="123"/>
    </row>
    <row r="3" spans="1:9" ht="10.5" customHeight="1" x14ac:dyDescent="0.25">
      <c r="B3" s="2" t="s">
        <v>83</v>
      </c>
      <c r="C3" s="64"/>
      <c r="D3" s="64"/>
      <c r="E3" s="64"/>
      <c r="F3" s="64"/>
      <c r="G3" s="64"/>
    </row>
    <row r="4" spans="1:9" x14ac:dyDescent="0.25">
      <c r="B4" s="114" t="s">
        <v>13</v>
      </c>
      <c r="C4" s="114"/>
      <c r="D4" s="114"/>
      <c r="E4" s="114"/>
      <c r="F4" s="114"/>
      <c r="G4" s="114"/>
    </row>
    <row r="5" spans="1:9" s="100" customFormat="1" x14ac:dyDescent="0.25">
      <c r="B5" s="120" t="s">
        <v>79</v>
      </c>
      <c r="C5" s="120"/>
      <c r="D5" s="120"/>
      <c r="E5" s="120"/>
      <c r="F5" s="120"/>
      <c r="G5" s="120"/>
    </row>
    <row r="6" spans="1:9" s="100" customFormat="1" ht="20.25" customHeight="1" x14ac:dyDescent="0.25">
      <c r="B6" s="120" t="s">
        <v>78</v>
      </c>
      <c r="C6" s="120"/>
      <c r="D6" s="101"/>
      <c r="E6" s="101"/>
      <c r="F6" s="101"/>
      <c r="G6" s="101"/>
    </row>
    <row r="7" spans="1:9" x14ac:dyDescent="0.25">
      <c r="B7" s="114" t="s">
        <v>21</v>
      </c>
      <c r="C7" s="114"/>
      <c r="D7" s="114"/>
      <c r="E7" s="114"/>
      <c r="F7" s="114"/>
      <c r="G7" s="114"/>
    </row>
    <row r="8" spans="1:9" x14ac:dyDescent="0.25">
      <c r="B8" s="120" t="s">
        <v>72</v>
      </c>
      <c r="C8" s="121"/>
      <c r="D8" s="121"/>
      <c r="E8" s="121"/>
      <c r="F8" s="121"/>
      <c r="G8" s="121"/>
    </row>
    <row r="9" spans="1:9" ht="6" customHeight="1" thickBot="1" x14ac:dyDescent="0.3">
      <c r="B9" s="3"/>
      <c r="C9" s="3"/>
      <c r="D9" s="3"/>
      <c r="E9" s="4"/>
      <c r="F9" s="3"/>
      <c r="G9" s="3"/>
    </row>
    <row r="10" spans="1:9" ht="113.25" customHeight="1" x14ac:dyDescent="0.25">
      <c r="B10" s="47" t="s">
        <v>0</v>
      </c>
      <c r="C10" s="48" t="s">
        <v>57</v>
      </c>
      <c r="D10" s="48" t="s">
        <v>1</v>
      </c>
      <c r="E10" s="48" t="s">
        <v>48</v>
      </c>
      <c r="F10" s="48" t="s">
        <v>2</v>
      </c>
      <c r="G10" s="49" t="s">
        <v>3</v>
      </c>
    </row>
    <row r="11" spans="1:9" x14ac:dyDescent="0.25">
      <c r="A11" s="3"/>
      <c r="B11" s="50">
        <v>1</v>
      </c>
      <c r="C11" s="45">
        <v>2</v>
      </c>
      <c r="D11" s="45">
        <v>3</v>
      </c>
      <c r="E11" s="45">
        <v>4</v>
      </c>
      <c r="F11" s="45">
        <v>5</v>
      </c>
      <c r="G11" s="51">
        <v>6</v>
      </c>
    </row>
    <row r="12" spans="1:9" s="3" customFormat="1" ht="15.75" x14ac:dyDescent="0.25">
      <c r="B12" s="96" t="s">
        <v>54</v>
      </c>
      <c r="C12" s="97"/>
      <c r="D12" s="98"/>
      <c r="E12" s="97"/>
      <c r="F12" s="98"/>
      <c r="G12" s="99"/>
      <c r="H12" s="46"/>
      <c r="I12" s="56"/>
    </row>
    <row r="13" spans="1:9" s="3" customFormat="1" ht="16.5" x14ac:dyDescent="0.25">
      <c r="B13" s="66" t="s">
        <v>55</v>
      </c>
      <c r="C13" s="67">
        <f>191.58*1000</f>
        <v>191580</v>
      </c>
      <c r="D13" s="102">
        <v>1.1142000000000001</v>
      </c>
      <c r="E13" s="69">
        <f>C13*D13</f>
        <v>213458.43600000002</v>
      </c>
      <c r="F13" s="68">
        <v>1.0136000000000001</v>
      </c>
      <c r="G13" s="70">
        <f>E13*F13</f>
        <v>216361.47072960003</v>
      </c>
      <c r="H13" s="46"/>
      <c r="I13" s="56"/>
    </row>
    <row r="14" spans="1:9" s="3" customFormat="1" ht="16.5" x14ac:dyDescent="0.25">
      <c r="B14" s="71" t="s">
        <v>52</v>
      </c>
      <c r="C14" s="69">
        <f>C13*0.02</f>
        <v>3831.6</v>
      </c>
      <c r="D14" s="102">
        <v>1.1142000000000001</v>
      </c>
      <c r="E14" s="69">
        <f t="shared" ref="E14:E15" si="0">C14*D14</f>
        <v>4269.1687200000006</v>
      </c>
      <c r="F14" s="68">
        <v>1.0136000000000001</v>
      </c>
      <c r="G14" s="70">
        <f t="shared" ref="G14:G15" si="1">E14*F14</f>
        <v>4327.2294145920005</v>
      </c>
      <c r="H14" s="46"/>
      <c r="I14" s="56"/>
    </row>
    <row r="15" spans="1:9" s="3" customFormat="1" ht="16.5" x14ac:dyDescent="0.25">
      <c r="B15" s="71" t="s">
        <v>4</v>
      </c>
      <c r="C15" s="69">
        <f>SUM(C13:C14)</f>
        <v>195411.6</v>
      </c>
      <c r="D15" s="102">
        <v>1.1142000000000001</v>
      </c>
      <c r="E15" s="69">
        <f t="shared" si="0"/>
        <v>217727.60472000003</v>
      </c>
      <c r="F15" s="68">
        <v>1.0136000000000001</v>
      </c>
      <c r="G15" s="70">
        <f t="shared" si="1"/>
        <v>220688.70014419206</v>
      </c>
      <c r="H15" s="46"/>
      <c r="I15" s="56"/>
    </row>
    <row r="16" spans="1:9" s="3" customFormat="1" ht="15.75" x14ac:dyDescent="0.25">
      <c r="B16" s="72" t="s">
        <v>81</v>
      </c>
      <c r="C16" s="69"/>
      <c r="D16" s="102"/>
      <c r="E16" s="69"/>
      <c r="F16" s="68"/>
      <c r="G16" s="70">
        <f>G15*0.22</f>
        <v>48551.514031722254</v>
      </c>
      <c r="H16" s="46"/>
      <c r="I16" s="56"/>
    </row>
    <row r="17" spans="2:9" s="3" customFormat="1" ht="16.5" thickBot="1" x14ac:dyDescent="0.3">
      <c r="B17" s="76" t="s">
        <v>6</v>
      </c>
      <c r="C17" s="77"/>
      <c r="D17" s="104"/>
      <c r="E17" s="77"/>
      <c r="F17" s="78"/>
      <c r="G17" s="79">
        <f>SUM(G15:G16)</f>
        <v>269240.2141759143</v>
      </c>
      <c r="H17" s="46"/>
      <c r="I17" s="56"/>
    </row>
    <row r="18" spans="2:9" s="3" customFormat="1" ht="16.5" thickBot="1" x14ac:dyDescent="0.3">
      <c r="B18" s="52"/>
      <c r="C18" s="53"/>
      <c r="D18" s="54"/>
      <c r="E18" s="53"/>
      <c r="F18" s="54"/>
      <c r="G18" s="103"/>
      <c r="H18" s="46"/>
      <c r="I18" s="56"/>
    </row>
    <row r="19" spans="2:9" s="3" customFormat="1" ht="15.75" x14ac:dyDescent="0.25">
      <c r="B19" s="52" t="s">
        <v>58</v>
      </c>
      <c r="C19" s="53"/>
      <c r="D19" s="54"/>
      <c r="E19" s="53"/>
      <c r="F19" s="54"/>
      <c r="G19" s="55"/>
      <c r="H19" s="46"/>
      <c r="I19" s="56"/>
    </row>
    <row r="20" spans="2:9" s="3" customFormat="1" x14ac:dyDescent="0.25">
      <c r="B20" s="3" t="s">
        <v>59</v>
      </c>
      <c r="E20" s="57"/>
      <c r="I20" s="56"/>
    </row>
    <row r="21" spans="2:9" s="3" customFormat="1" x14ac:dyDescent="0.25">
      <c r="B21" s="3" t="s">
        <v>60</v>
      </c>
      <c r="E21" s="57"/>
      <c r="I21" s="56"/>
    </row>
    <row r="22" spans="2:9" s="3" customFormat="1" x14ac:dyDescent="0.25">
      <c r="B22" s="3" t="s">
        <v>61</v>
      </c>
      <c r="I22" s="56"/>
    </row>
    <row r="23" spans="2:9" s="3" customFormat="1" x14ac:dyDescent="0.25">
      <c r="I23" s="56"/>
    </row>
    <row r="24" spans="2:9" s="3" customFormat="1" x14ac:dyDescent="0.25">
      <c r="B24" s="3" t="s">
        <v>51</v>
      </c>
      <c r="I24" s="56"/>
    </row>
    <row r="25" spans="2:9" s="3" customFormat="1" x14ac:dyDescent="0.25">
      <c r="B25" s="3" t="s">
        <v>62</v>
      </c>
      <c r="C25" s="3">
        <v>1.0099</v>
      </c>
      <c r="G25" s="58"/>
      <c r="I25" s="56"/>
    </row>
    <row r="26" spans="2:9" s="3" customFormat="1" x14ac:dyDescent="0.25">
      <c r="B26" s="3" t="s">
        <v>63</v>
      </c>
      <c r="C26" s="3">
        <v>0.99099999999999999</v>
      </c>
      <c r="I26" s="56"/>
    </row>
    <row r="27" spans="2:9" s="3" customFormat="1" x14ac:dyDescent="0.25">
      <c r="B27" s="3" t="s">
        <v>64</v>
      </c>
      <c r="C27" s="3">
        <v>1.0325</v>
      </c>
      <c r="I27" s="56"/>
    </row>
    <row r="28" spans="2:9" s="3" customFormat="1" x14ac:dyDescent="0.25">
      <c r="B28" s="3" t="s">
        <v>65</v>
      </c>
      <c r="C28" s="3">
        <v>0.99960000000000004</v>
      </c>
      <c r="I28" s="56"/>
    </row>
    <row r="29" spans="2:9" s="3" customFormat="1" x14ac:dyDescent="0.25">
      <c r="B29" s="3" t="s">
        <v>67</v>
      </c>
      <c r="C29" s="3">
        <v>1.0126999999999999</v>
      </c>
      <c r="I29" s="56"/>
    </row>
    <row r="30" spans="2:9" s="3" customFormat="1" x14ac:dyDescent="0.25">
      <c r="B30" s="3" t="s">
        <v>66</v>
      </c>
      <c r="C30" s="3">
        <v>1.0126999999999999</v>
      </c>
      <c r="I30" s="56"/>
    </row>
    <row r="31" spans="2:9" s="3" customFormat="1" x14ac:dyDescent="0.25">
      <c r="B31" s="3" t="s">
        <v>68</v>
      </c>
      <c r="C31" s="3">
        <v>1.0126999999999999</v>
      </c>
      <c r="I31" s="56"/>
    </row>
    <row r="32" spans="2:9" s="3" customFormat="1" x14ac:dyDescent="0.25">
      <c r="B32" s="3" t="s">
        <v>70</v>
      </c>
      <c r="C32" s="3">
        <v>1.0126999999999999</v>
      </c>
      <c r="I32" s="56"/>
    </row>
    <row r="33" spans="2:9" s="3" customFormat="1" x14ac:dyDescent="0.25">
      <c r="B33" s="3" t="s">
        <v>69</v>
      </c>
      <c r="C33" s="3">
        <v>1.0126999999999999</v>
      </c>
      <c r="I33" s="56"/>
    </row>
    <row r="34" spans="2:9" s="3" customFormat="1" x14ac:dyDescent="0.25">
      <c r="B34" s="3" t="s">
        <v>71</v>
      </c>
      <c r="C34" s="3">
        <v>1.0126999999999999</v>
      </c>
      <c r="I34" s="56"/>
    </row>
    <row r="35" spans="2:9" s="3" customFormat="1" x14ac:dyDescent="0.25">
      <c r="I35" s="56"/>
    </row>
    <row r="36" spans="2:9" s="3" customFormat="1" ht="33.75" customHeight="1" x14ac:dyDescent="0.25">
      <c r="B36" s="73" t="s">
        <v>80</v>
      </c>
      <c r="C36" s="63">
        <f>C25*C26*C27*C28*C29*C30*C31*C32*C33*C34</f>
        <v>1.114174448079184</v>
      </c>
      <c r="I36" s="56"/>
    </row>
    <row r="37" spans="2:9" s="3" customFormat="1" x14ac:dyDescent="0.25">
      <c r="I37" s="56"/>
    </row>
    <row r="38" spans="2:9" s="3" customFormat="1" x14ac:dyDescent="0.25">
      <c r="B38" s="3" t="s">
        <v>24</v>
      </c>
      <c r="I38" s="56"/>
    </row>
    <row r="39" spans="2:9" s="3" customFormat="1" x14ac:dyDescent="0.25">
      <c r="B39" s="3" t="s">
        <v>7</v>
      </c>
      <c r="I39" s="56"/>
    </row>
    <row r="40" spans="2:9" s="3" customFormat="1" x14ac:dyDescent="0.25">
      <c r="B40" s="3" t="s">
        <v>49</v>
      </c>
      <c r="C40" s="3">
        <v>105.5</v>
      </c>
      <c r="D40" s="3" t="s">
        <v>14</v>
      </c>
      <c r="I40" s="56"/>
    </row>
    <row r="41" spans="2:9" s="3" customFormat="1" x14ac:dyDescent="0.25">
      <c r="B41" s="3" t="s">
        <v>15</v>
      </c>
      <c r="I41" s="56"/>
    </row>
    <row r="42" spans="2:9" s="3" customFormat="1" x14ac:dyDescent="0.25">
      <c r="B42" s="3" t="s">
        <v>50</v>
      </c>
      <c r="E42" s="3" t="s">
        <v>9</v>
      </c>
      <c r="F42" s="91">
        <f>1.055^(1/12)</f>
        <v>1.004471698917043</v>
      </c>
      <c r="I42" s="56"/>
    </row>
    <row r="43" spans="2:9" s="3" customFormat="1" x14ac:dyDescent="0.25">
      <c r="F43" s="59"/>
      <c r="I43" s="56"/>
    </row>
    <row r="44" spans="2:9" s="3" customFormat="1" ht="15.75" x14ac:dyDescent="0.25">
      <c r="B44" s="60" t="s">
        <v>75</v>
      </c>
      <c r="C44" s="60"/>
      <c r="E44" s="59"/>
      <c r="F44" s="59"/>
      <c r="G44" s="59"/>
      <c r="I44" s="56"/>
    </row>
    <row r="45" spans="2:9" s="3" customFormat="1" ht="15.75" x14ac:dyDescent="0.25">
      <c r="B45" s="60" t="s">
        <v>74</v>
      </c>
      <c r="C45" s="60" t="s">
        <v>73</v>
      </c>
      <c r="E45" s="74">
        <f>((F42^6-1)/2)+1</f>
        <v>1.0135659646043533</v>
      </c>
      <c r="F45" s="59"/>
      <c r="G45" s="75"/>
      <c r="I45" s="56"/>
    </row>
    <row r="46" spans="2:9" s="3" customFormat="1" ht="15.75" x14ac:dyDescent="0.25">
      <c r="B46" s="62" t="s">
        <v>53</v>
      </c>
      <c r="C46" s="60"/>
      <c r="E46" s="59"/>
      <c r="F46" s="61"/>
      <c r="G46" s="61"/>
      <c r="I46" s="56"/>
    </row>
    <row r="47" spans="2:9" s="3" customFormat="1" x14ac:dyDescent="0.25">
      <c r="F47" s="59"/>
    </row>
    <row r="48" spans="2:9" s="81" customFormat="1" ht="15.75" x14ac:dyDescent="0.25">
      <c r="B48" s="92"/>
      <c r="C48" s="93"/>
      <c r="D48" s="93"/>
      <c r="E48" s="94"/>
      <c r="F48" s="95"/>
    </row>
    <row r="49" spans="1:59" s="3" customFormat="1" ht="29.25" customHeight="1" x14ac:dyDescent="0.25">
      <c r="A49" s="90"/>
      <c r="B49" s="126" t="s">
        <v>77</v>
      </c>
      <c r="C49" s="126"/>
      <c r="D49" s="89"/>
      <c r="E49" s="124" t="s">
        <v>76</v>
      </c>
      <c r="F49" s="124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3"/>
      <c r="AC49" s="83"/>
      <c r="AD49" s="83"/>
      <c r="AE49" s="83"/>
      <c r="AF49" s="83"/>
      <c r="AG49" s="83"/>
      <c r="AH49" s="83"/>
      <c r="AI49" s="83"/>
      <c r="AJ49" s="83"/>
      <c r="AK49" s="83"/>
      <c r="AL49" s="83"/>
      <c r="AM49" s="83"/>
      <c r="AN49" s="83"/>
      <c r="AO49" s="83"/>
      <c r="AP49" s="83"/>
      <c r="AQ49" s="83"/>
      <c r="AR49" s="83"/>
      <c r="AS49" s="83"/>
      <c r="AT49" s="80"/>
      <c r="AU49" s="80"/>
      <c r="AV49" s="83"/>
      <c r="AW49" s="80"/>
      <c r="AX49" s="80"/>
      <c r="AY49" s="80"/>
      <c r="AZ49" s="80"/>
      <c r="BA49" s="80"/>
      <c r="BB49" s="80"/>
      <c r="BC49" s="80"/>
      <c r="BD49" s="80"/>
      <c r="BE49" s="80"/>
      <c r="BF49" s="84"/>
      <c r="BG49" s="85"/>
    </row>
    <row r="50" spans="1:59" s="3" customFormat="1" x14ac:dyDescent="0.25">
      <c r="A50" s="82"/>
      <c r="B50" s="88"/>
      <c r="C50" s="80"/>
      <c r="D50" s="87" t="s">
        <v>17</v>
      </c>
      <c r="E50" s="118"/>
      <c r="F50" s="118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86"/>
      <c r="AE50" s="86"/>
      <c r="AF50" s="86"/>
      <c r="AG50" s="86"/>
      <c r="AH50" s="86"/>
      <c r="AI50" s="86"/>
      <c r="AJ50" s="86"/>
      <c r="AK50" s="86"/>
      <c r="AL50" s="86"/>
      <c r="AM50" s="86"/>
      <c r="AN50" s="86"/>
      <c r="AO50" s="86"/>
      <c r="AP50" s="86"/>
      <c r="AQ50" s="86"/>
      <c r="AR50" s="86"/>
      <c r="AS50" s="86"/>
      <c r="AT50" s="80"/>
      <c r="AU50" s="80"/>
      <c r="AV50" s="86"/>
      <c r="AW50" s="80"/>
      <c r="AX50" s="80"/>
      <c r="AY50" s="80"/>
      <c r="AZ50" s="80"/>
      <c r="BA50" s="80"/>
      <c r="BB50" s="80"/>
      <c r="BC50" s="80"/>
      <c r="BD50" s="80"/>
      <c r="BE50" s="80"/>
      <c r="BF50" s="87"/>
      <c r="BG50" s="87"/>
    </row>
    <row r="51" spans="1:59" s="3" customFormat="1" x14ac:dyDescent="0.25">
      <c r="A51" s="82"/>
      <c r="B51" s="82"/>
      <c r="C51" s="80"/>
      <c r="D51" s="87"/>
      <c r="E51" s="80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7"/>
      <c r="AN51" s="87"/>
      <c r="AO51" s="87"/>
      <c r="AP51" s="87"/>
      <c r="AQ51" s="87"/>
      <c r="AR51" s="87"/>
      <c r="AS51" s="87"/>
      <c r="AT51" s="80"/>
      <c r="AU51" s="80"/>
      <c r="AV51" s="87"/>
      <c r="AW51" s="80"/>
      <c r="AX51" s="80"/>
      <c r="AY51" s="80"/>
      <c r="AZ51" s="80"/>
      <c r="BA51" s="80"/>
      <c r="BB51" s="80"/>
      <c r="BC51" s="80"/>
      <c r="BD51" s="80"/>
      <c r="BE51" s="80"/>
      <c r="BF51" s="87"/>
      <c r="BG51" s="87"/>
    </row>
    <row r="52" spans="1:59" s="3" customFormat="1" ht="30.75" customHeight="1" x14ac:dyDescent="0.25">
      <c r="A52" s="90"/>
      <c r="B52" s="125"/>
      <c r="C52" s="125"/>
      <c r="D52" s="106"/>
      <c r="E52" s="124"/>
      <c r="F52" s="124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83"/>
      <c r="AG52" s="83"/>
      <c r="AH52" s="83"/>
      <c r="AI52" s="83"/>
      <c r="AJ52" s="83"/>
      <c r="AK52" s="83"/>
      <c r="AL52" s="83"/>
      <c r="AM52" s="83"/>
      <c r="AN52" s="83"/>
      <c r="AO52" s="83"/>
      <c r="AP52" s="83"/>
      <c r="AQ52" s="83"/>
      <c r="AR52" s="83"/>
      <c r="AS52" s="83"/>
      <c r="AT52" s="80"/>
      <c r="AU52" s="80"/>
      <c r="AV52" s="83"/>
      <c r="AW52" s="80"/>
      <c r="AX52" s="80"/>
      <c r="AY52" s="80"/>
      <c r="AZ52" s="80"/>
      <c r="BA52" s="80"/>
      <c r="BB52" s="80"/>
      <c r="BC52" s="80"/>
      <c r="BD52" s="80"/>
      <c r="BE52" s="80"/>
      <c r="BF52" s="84"/>
      <c r="BG52" s="85"/>
    </row>
    <row r="53" spans="1:59" s="3" customFormat="1" x14ac:dyDescent="0.25">
      <c r="A53" s="82"/>
      <c r="B53" s="107"/>
      <c r="C53" s="108"/>
      <c r="D53" s="105"/>
      <c r="E53" s="118"/>
      <c r="F53" s="118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86"/>
      <c r="AK53" s="86"/>
      <c r="AL53" s="86"/>
      <c r="AM53" s="86"/>
      <c r="AN53" s="86"/>
      <c r="AO53" s="86"/>
      <c r="AP53" s="86"/>
      <c r="AQ53" s="86"/>
      <c r="AR53" s="86"/>
      <c r="AS53" s="86"/>
      <c r="AT53" s="80"/>
      <c r="AU53" s="80"/>
      <c r="AV53" s="86"/>
      <c r="AW53" s="80"/>
      <c r="AX53" s="80"/>
      <c r="AY53" s="80"/>
      <c r="AZ53" s="80"/>
      <c r="BA53" s="80"/>
      <c r="BB53" s="80"/>
      <c r="BC53" s="80"/>
      <c r="BD53" s="80"/>
      <c r="BE53" s="80"/>
      <c r="BF53" s="87"/>
      <c r="BG53" s="87"/>
    </row>
    <row r="54" spans="1:59" s="3" customFormat="1" x14ac:dyDescent="0.25">
      <c r="F54" s="59"/>
    </row>
    <row r="55" spans="1:59" s="3" customFormat="1" x14ac:dyDescent="0.25">
      <c r="F55" s="59"/>
    </row>
    <row r="56" spans="1:59" s="3" customFormat="1" ht="49.5" customHeight="1" x14ac:dyDescent="0.25">
      <c r="F56" s="59"/>
      <c r="I56" s="56"/>
    </row>
    <row r="57" spans="1:59" s="3" customFormat="1" x14ac:dyDescent="0.25">
      <c r="A57" s="65"/>
      <c r="B57" s="65"/>
      <c r="C57" s="65"/>
      <c r="D57" s="65"/>
      <c r="E57" s="65"/>
      <c r="F57" s="65"/>
      <c r="G57" s="65"/>
    </row>
    <row r="58" spans="1:59" s="3" customFormat="1" x14ac:dyDescent="0.25"/>
    <row r="59" spans="1:59" s="3" customFormat="1" x14ac:dyDescent="0.25"/>
    <row r="60" spans="1:59" s="3" customFormat="1" x14ac:dyDescent="0.25"/>
    <row r="61" spans="1:59" s="3" customFormat="1" x14ac:dyDescent="0.25"/>
    <row r="62" spans="1:59" s="3" customFormat="1" x14ac:dyDescent="0.25"/>
    <row r="63" spans="1:59" s="3" customFormat="1" x14ac:dyDescent="0.25"/>
    <row r="64" spans="1:59" s="3" customFormat="1" x14ac:dyDescent="0.25"/>
    <row r="65" s="3" customFormat="1" x14ac:dyDescent="0.25"/>
  </sheetData>
  <mergeCells count="13">
    <mergeCell ref="E52:F52"/>
    <mergeCell ref="E53:F53"/>
    <mergeCell ref="B52:C52"/>
    <mergeCell ref="E50:F50"/>
    <mergeCell ref="E49:F49"/>
    <mergeCell ref="B49:C49"/>
    <mergeCell ref="B8:G8"/>
    <mergeCell ref="B1:G1"/>
    <mergeCell ref="B2:G2"/>
    <mergeCell ref="B4:G4"/>
    <mergeCell ref="B5:G5"/>
    <mergeCell ref="B7:G7"/>
    <mergeCell ref="B6:C6"/>
  </mergeCells>
  <pageMargins left="0.74803149606299213" right="0.34" top="0.47" bottom="0.4" header="0.31496062992125984" footer="0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начало 2021</vt:lpstr>
      <vt:lpstr>НМЦК КР и СК</vt:lpstr>
      <vt:lpstr>'НМЦК КР и СК'!Область_печати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2026-05-22T02:07:37Z</dcterms:modified>
</cp:coreProperties>
</file>