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245" tabRatio="500"/>
  </bookViews>
  <sheets>
    <sheet name="Обоснование НМЦК" sheetId="5" r:id="rId1"/>
  </sheets>
  <definedNames>
    <definedName name="_xlnm.Print_Area" localSheetId="0">'Обоснование НМЦК'!$A$1:$K$30</definedName>
  </definedNames>
  <calcPr calcId="145621" iterateDelta="1E-4"/>
</workbook>
</file>

<file path=xl/calcChain.xml><?xml version="1.0" encoding="utf-8"?>
<calcChain xmlns="http://schemas.openxmlformats.org/spreadsheetml/2006/main">
  <c r="I17" i="5" l="1"/>
  <c r="I18" i="5"/>
  <c r="I19" i="5"/>
  <c r="I20" i="5"/>
  <c r="I21" i="5"/>
  <c r="I22" i="5"/>
  <c r="I23" i="5"/>
  <c r="I24" i="5"/>
  <c r="I25" i="5"/>
  <c r="I26" i="5"/>
  <c r="H17" i="5"/>
  <c r="K17" i="5" s="1"/>
  <c r="H18" i="5"/>
  <c r="K18" i="5" s="1"/>
  <c r="H19" i="5"/>
  <c r="K19" i="5" s="1"/>
  <c r="H20" i="5"/>
  <c r="K20" i="5" s="1"/>
  <c r="H21" i="5"/>
  <c r="K21" i="5" s="1"/>
  <c r="H22" i="5"/>
  <c r="K22" i="5" s="1"/>
  <c r="H23" i="5"/>
  <c r="K23" i="5" s="1"/>
  <c r="H24" i="5"/>
  <c r="K24" i="5" s="1"/>
  <c r="H25" i="5"/>
  <c r="K25" i="5" s="1"/>
  <c r="H26" i="5"/>
  <c r="K26" i="5" s="1"/>
  <c r="D27" i="5"/>
  <c r="J23" i="5" l="1"/>
  <c r="J22" i="5"/>
  <c r="J21" i="5"/>
  <c r="J26" i="5"/>
  <c r="J19" i="5"/>
  <c r="J25" i="5"/>
  <c r="J17" i="5"/>
  <c r="J20" i="5"/>
  <c r="J24" i="5"/>
  <c r="J18" i="5"/>
  <c r="H16" i="5"/>
  <c r="G27" i="5" l="1"/>
  <c r="I12" i="5" s="1"/>
  <c r="F27" i="5"/>
  <c r="I11" i="5" s="1"/>
  <c r="E27" i="5" l="1"/>
  <c r="I10" i="5" s="1"/>
  <c r="I16" i="5" l="1"/>
  <c r="K16" i="5"/>
  <c r="K27" i="5" s="1"/>
  <c r="J16" i="5" l="1"/>
</calcChain>
</file>

<file path=xl/sharedStrings.xml><?xml version="1.0" encoding="utf-8"?>
<sst xmlns="http://schemas.openxmlformats.org/spreadsheetml/2006/main" count="51" uniqueCount="29">
  <si>
    <t>№</t>
  </si>
  <si>
    <t>Коммерческие предложения (руб./ед.изм.)</t>
  </si>
  <si>
    <t>Однородность совокупности значений выявленных цен, используемых в расчете Н(М)ЦК, ЦКЕП</t>
  </si>
  <si>
    <t xml:space="preserve">Коммерческое предложение № 1 </t>
  </si>
  <si>
    <t xml:space="preserve">Коммерческое предложение № 2 </t>
  </si>
  <si>
    <t>Коммерческое предложение № 3</t>
  </si>
  <si>
    <t xml:space="preserve">Средняя арифметическая цена за единицу     &lt;ц&gt; </t>
  </si>
  <si>
    <t>Количество</t>
  </si>
  <si>
    <t>Единица измерения</t>
  </si>
  <si>
    <t>Н(М)ЦК, определяемая методом сопоставимых рыночных цен (анализа рынка)</t>
  </si>
  <si>
    <t>ИТОГО</t>
  </si>
  <si>
    <t>Итоговая сумма по коммерческим предложениям</t>
  </si>
  <si>
    <t>Предложения</t>
  </si>
  <si>
    <t>Номер и дата входящего письма</t>
  </si>
  <si>
    <t>Цена предложения</t>
  </si>
  <si>
    <t>Коммерческое предложение № 1</t>
  </si>
  <si>
    <t>Коммерческое предложение № 2</t>
  </si>
  <si>
    <r>
      <t xml:space="preserve">Среднее квадратичное отклонение                 </t>
    </r>
    <r>
      <rPr>
        <b/>
        <sz val="10"/>
        <rFont val="Symbol"/>
        <family val="1"/>
        <charset val="2"/>
      </rPr>
      <t xml:space="preserve"> s</t>
    </r>
  </si>
  <si>
    <r>
      <t xml:space="preserve">Коэффициент вариации цен V (%)           </t>
    </r>
    <r>
      <rPr>
        <i/>
        <sz val="10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</si>
  <si>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0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ц - цена единицы</t>
    </r>
  </si>
  <si>
    <t>Наименование объекта закупки                                         (предмета договора)</t>
  </si>
  <si>
    <t>В соответствии со статьей 22 Федерального закона от 05.04.2013 года № 44-ФЗ «О контрактной системе в сфере закупок товаров, работ, услуг для обеспечения государственных и муниципальных нужд» начальная (максимальная) цена контракта установлена посредством применения метода сопоставимых рыночных цен (анализ рынка) согласно Методическим рекомендациям Министерства экономического развития РФ (Приказ № 567 от 02.10.2013). Обоснование и расчет начальной (максимальной) цены контракта произведен на основании полученных ответов на запрос о предоставлении коммерческих предложений. Отправлено 5 запросов. Получено 3 коммерческих предложения.</t>
  </si>
  <si>
    <t>Расчет начальной (максимальной) цены контракта на поставку штампов и печатей в рамках выполнения государственного задания для нужд филиала «Нижне-Волгаводхоз» ФГБВУ «Центррегионводхоз» в 2026 году</t>
  </si>
  <si>
    <t>КП № 2 от 20.07.2026</t>
  </si>
  <si>
    <t>КП № 3 от 08.07.2026</t>
  </si>
  <si>
    <t>Штемпель</t>
  </si>
  <si>
    <t>шт.</t>
  </si>
  <si>
    <t>Расчет составил: начальник отдела регламентированных закупок Пильгуева М.А.</t>
  </si>
  <si>
    <t>КП № 1 от 18.08.2026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</si>
</sst>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1"/>
      <name val="Times New Roman"/>
      <family val="1"/>
      <charset val="204"/>
    </font>
    <font>
      <b/>
      <sz val="13"/>
      <name val="Times New Roman"/>
      <family val="1"/>
      <charset val="204"/>
    </font>
    <font>
      <sz val="11"/>
      <name val="Times New Roman"/>
      <family val="1"/>
      <charset val="204"/>
    </font>
    <font>
      <b/>
      <sz val="18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Symbol"/>
      <family val="1"/>
      <charset val="2"/>
    </font>
    <font>
      <i/>
      <sz val="10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26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2" fontId="6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top"/>
    </xf>
    <xf numFmtId="2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6" fillId="0" borderId="0" xfId="0" applyNumberFormat="1" applyFont="1" applyAlignment="1">
      <alignment vertical="center" wrapText="1"/>
    </xf>
    <xf numFmtId="4" fontId="6" fillId="0" borderId="0" xfId="0" applyNumberFormat="1" applyFont="1" applyAlignment="1">
      <alignment vertical="center" wrapText="1"/>
    </xf>
    <xf numFmtId="0" fontId="11" fillId="0" borderId="0" xfId="0" applyFont="1" applyAlignment="1">
      <alignment horizontal="center" wrapText="1"/>
    </xf>
    <xf numFmtId="4" fontId="6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0" fontId="8" fillId="0" borderId="0" xfId="0" applyNumberFormat="1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 vertical="center"/>
    </xf>
    <xf numFmtId="4" fontId="8" fillId="4" borderId="2" xfId="0" applyNumberFormat="1" applyFont="1" applyFill="1" applyBorder="1" applyAlignment="1">
      <alignment horizontal="center" vertical="center"/>
    </xf>
    <xf numFmtId="4" fontId="8" fillId="4" borderId="1" xfId="0" applyNumberFormat="1" applyFont="1" applyFill="1" applyBorder="1" applyAlignment="1">
      <alignment horizontal="center" vertical="center"/>
    </xf>
    <xf numFmtId="4" fontId="6" fillId="4" borderId="1" xfId="0" applyNumberFormat="1" applyFont="1" applyFill="1" applyBorder="1" applyAlignment="1">
      <alignment horizontal="center" vertical="center"/>
    </xf>
    <xf numFmtId="4" fontId="8" fillId="5" borderId="1" xfId="0" applyNumberFormat="1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right" wrapText="1"/>
    </xf>
    <xf numFmtId="0" fontId="0" fillId="3" borderId="0" xfId="0" applyFont="1" applyFill="1" applyAlignment="1">
      <alignment horizontal="right" wrapText="1"/>
    </xf>
    <xf numFmtId="0" fontId="4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4" fontId="2" fillId="4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textRotation="90" wrapText="1"/>
    </xf>
    <xf numFmtId="0" fontId="8" fillId="0" borderId="3" xfId="0" applyFont="1" applyFill="1" applyBorder="1" applyAlignment="1">
      <alignment horizontal="center" vertical="center" textRotation="90" wrapText="1"/>
    </xf>
    <xf numFmtId="2" fontId="8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6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" fontId="12" fillId="0" borderId="4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76200</xdr:colOff>
      <xdr:row>14</xdr:row>
      <xdr:rowOff>971550</xdr:rowOff>
    </xdr:from>
    <xdr:to>
      <xdr:col>9</xdr:col>
      <xdr:colOff>1219200</xdr:colOff>
      <xdr:row>14</xdr:row>
      <xdr:rowOff>1295400</xdr:rowOff>
    </xdr:to>
    <xdr:pic>
      <xdr:nvPicPr>
        <xdr:cNvPr id="4811" name="Picture 1">
          <a:extLst>
            <a:ext uri="{FF2B5EF4-FFF2-40B4-BE49-F238E27FC236}">
              <a16:creationId xmlns="" xmlns:a16="http://schemas.microsoft.com/office/drawing/2014/main" id="{00000000-0008-0000-0000-0000C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58575" y="3438525"/>
          <a:ext cx="1143000" cy="323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8</xdr:col>
      <xdr:colOff>9525</xdr:colOff>
      <xdr:row>14</xdr:row>
      <xdr:rowOff>809625</xdr:rowOff>
    </xdr:from>
    <xdr:to>
      <xdr:col>8</xdr:col>
      <xdr:colOff>1257300</xdr:colOff>
      <xdr:row>14</xdr:row>
      <xdr:rowOff>1343025</xdr:rowOff>
    </xdr:to>
    <xdr:pic>
      <xdr:nvPicPr>
        <xdr:cNvPr id="4812" name="Picture 2">
          <a:extLst>
            <a:ext uri="{FF2B5EF4-FFF2-40B4-BE49-F238E27FC236}">
              <a16:creationId xmlns="" xmlns:a16="http://schemas.microsoft.com/office/drawing/2014/main" id="{00000000-0008-0000-0000-0000C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086975" y="3276600"/>
          <a:ext cx="1247775" cy="5334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10</xdr:col>
      <xdr:colOff>95250</xdr:colOff>
      <xdr:row>14</xdr:row>
      <xdr:rowOff>1504950</xdr:rowOff>
    </xdr:from>
    <xdr:to>
      <xdr:col>10</xdr:col>
      <xdr:colOff>1819275</xdr:colOff>
      <xdr:row>14</xdr:row>
      <xdr:rowOff>1914525</xdr:rowOff>
    </xdr:to>
    <xdr:pic>
      <xdr:nvPicPr>
        <xdr:cNvPr id="4813" name="Picture 5">
          <a:extLst>
            <a:ext uri="{FF2B5EF4-FFF2-40B4-BE49-F238E27FC236}">
              <a16:creationId xmlns="" xmlns:a16="http://schemas.microsoft.com/office/drawing/2014/main" id="{00000000-0008-0000-0000-0000C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753975" y="3971925"/>
          <a:ext cx="1724025" cy="40957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10</xdr:col>
      <xdr:colOff>95250</xdr:colOff>
      <xdr:row>15</xdr:row>
      <xdr:rowOff>1504950</xdr:rowOff>
    </xdr:from>
    <xdr:to>
      <xdr:col>10</xdr:col>
      <xdr:colOff>1819275</xdr:colOff>
      <xdr:row>15</xdr:row>
      <xdr:rowOff>1295400</xdr:rowOff>
    </xdr:to>
    <xdr:pic>
      <xdr:nvPicPr>
        <xdr:cNvPr id="4814" name="Picture 5">
          <a:extLst>
            <a:ext uri="{FF2B5EF4-FFF2-40B4-BE49-F238E27FC236}">
              <a16:creationId xmlns="" xmlns:a16="http://schemas.microsoft.com/office/drawing/2014/main" id="{00000000-0008-0000-0000-0000C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2753975" y="4733925"/>
          <a:ext cx="1724025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S32"/>
  <sheetViews>
    <sheetView tabSelected="1" topLeftCell="A7" workbookViewId="0">
      <selection activeCell="E22" sqref="E22"/>
    </sheetView>
  </sheetViews>
  <sheetFormatPr defaultRowHeight="12.75" x14ac:dyDescent="0.2"/>
  <cols>
    <col min="1" max="1" width="3.42578125" style="4" customWidth="1"/>
    <col min="2" max="2" width="46.42578125" style="4" customWidth="1"/>
    <col min="3" max="3" width="23.7109375" style="4" customWidth="1"/>
    <col min="4" max="4" width="7.140625" style="5" customWidth="1"/>
    <col min="5" max="5" width="17.5703125" style="6" bestFit="1" customWidth="1"/>
    <col min="6" max="6" width="16.7109375" style="6" bestFit="1" customWidth="1"/>
    <col min="7" max="7" width="16.7109375" style="6" customWidth="1"/>
    <col min="8" max="8" width="20" style="4" customWidth="1"/>
    <col min="9" max="9" width="19.5703125" style="4" customWidth="1"/>
    <col min="10" max="10" width="19.140625" style="4" customWidth="1"/>
    <col min="11" max="11" width="29" style="4" customWidth="1"/>
    <col min="12" max="12" width="6.5703125" style="4" customWidth="1"/>
    <col min="13" max="13" width="18.85546875" style="4" customWidth="1"/>
    <col min="14" max="16" width="9.140625" style="4" customWidth="1"/>
    <col min="17" max="17" width="9.140625" style="6" customWidth="1"/>
    <col min="18" max="18" width="9.140625" style="4" customWidth="1"/>
    <col min="19" max="19" width="12" style="4" customWidth="1"/>
    <col min="20" max="16384" width="9.140625" style="4"/>
  </cols>
  <sheetData>
    <row r="3" spans="1:19" ht="48" customHeight="1" x14ac:dyDescent="0.25">
      <c r="I3" s="34"/>
      <c r="J3" s="35"/>
      <c r="K3" s="35"/>
    </row>
    <row r="4" spans="1:19" ht="31.5" customHeight="1" x14ac:dyDescent="0.25">
      <c r="J4" s="15"/>
      <c r="K4" s="15"/>
    </row>
    <row r="5" spans="1:19" ht="49.5" customHeight="1" x14ac:dyDescent="0.3">
      <c r="A5" s="45" t="s">
        <v>22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2"/>
      <c r="M5" s="3"/>
    </row>
    <row r="6" spans="1:19" ht="15" customHeight="1" x14ac:dyDescent="0.2">
      <c r="L6" s="3"/>
      <c r="M6" s="3"/>
    </row>
    <row r="7" spans="1:19" ht="56.25" customHeight="1" x14ac:dyDescent="0.2">
      <c r="A7" s="48" t="s">
        <v>21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3"/>
      <c r="M7" s="3"/>
    </row>
    <row r="8" spans="1:19" ht="0.75" hidden="1" customHeight="1" x14ac:dyDescent="0.2">
      <c r="B8" s="43"/>
      <c r="C8" s="43"/>
      <c r="D8" s="43"/>
      <c r="E8" s="43"/>
      <c r="F8" s="43"/>
      <c r="G8" s="43"/>
      <c r="L8" s="3"/>
      <c r="M8" s="3"/>
    </row>
    <row r="9" spans="1:19" ht="14.25" x14ac:dyDescent="0.2">
      <c r="B9" s="7" t="s">
        <v>0</v>
      </c>
      <c r="C9" s="49" t="s">
        <v>12</v>
      </c>
      <c r="D9" s="49"/>
      <c r="E9" s="49" t="s">
        <v>13</v>
      </c>
      <c r="F9" s="49"/>
      <c r="G9" s="49"/>
      <c r="H9" s="49"/>
      <c r="I9" s="49" t="s">
        <v>14</v>
      </c>
      <c r="J9" s="49"/>
      <c r="K9" s="49"/>
      <c r="L9" s="3"/>
      <c r="M9" s="3"/>
    </row>
    <row r="10" spans="1:19" ht="18" customHeight="1" x14ac:dyDescent="0.2">
      <c r="B10" s="1">
        <v>1</v>
      </c>
      <c r="C10" s="50" t="s">
        <v>15</v>
      </c>
      <c r="D10" s="50"/>
      <c r="E10" s="36" t="s">
        <v>28</v>
      </c>
      <c r="F10" s="37"/>
      <c r="G10" s="37"/>
      <c r="H10" s="22"/>
      <c r="I10" s="51">
        <f>E27</f>
        <v>34480</v>
      </c>
      <c r="J10" s="51"/>
      <c r="K10" s="51"/>
      <c r="L10" s="3"/>
      <c r="M10" s="3"/>
    </row>
    <row r="11" spans="1:19" ht="18" customHeight="1" x14ac:dyDescent="0.2">
      <c r="B11" s="1">
        <v>2</v>
      </c>
      <c r="C11" s="50" t="s">
        <v>16</v>
      </c>
      <c r="D11" s="50"/>
      <c r="E11" s="36" t="s">
        <v>23</v>
      </c>
      <c r="F11" s="37"/>
      <c r="G11" s="37"/>
      <c r="H11" s="22"/>
      <c r="I11" s="51">
        <f>F27</f>
        <v>26790</v>
      </c>
      <c r="J11" s="51"/>
      <c r="K11" s="51"/>
      <c r="L11" s="3"/>
      <c r="M11" s="3"/>
    </row>
    <row r="12" spans="1:19" ht="18" customHeight="1" x14ac:dyDescent="0.2">
      <c r="B12" s="17">
        <v>3</v>
      </c>
      <c r="C12" s="36" t="s">
        <v>5</v>
      </c>
      <c r="D12" s="53"/>
      <c r="E12" s="36" t="s">
        <v>24</v>
      </c>
      <c r="F12" s="37"/>
      <c r="G12" s="37"/>
      <c r="H12" s="22"/>
      <c r="I12" s="54">
        <f>G27</f>
        <v>21470</v>
      </c>
      <c r="J12" s="37"/>
      <c r="K12" s="53"/>
      <c r="L12" s="3"/>
      <c r="M12" s="3"/>
    </row>
    <row r="13" spans="1:19" x14ac:dyDescent="0.2">
      <c r="L13" s="44"/>
      <c r="M13" s="44"/>
    </row>
    <row r="14" spans="1:19" ht="57" customHeight="1" x14ac:dyDescent="0.2">
      <c r="A14" s="46" t="s">
        <v>0</v>
      </c>
      <c r="B14" s="46" t="s">
        <v>20</v>
      </c>
      <c r="C14" s="40" t="s">
        <v>8</v>
      </c>
      <c r="D14" s="40" t="s">
        <v>7</v>
      </c>
      <c r="E14" s="42" t="s">
        <v>1</v>
      </c>
      <c r="F14" s="42"/>
      <c r="G14" s="42"/>
      <c r="H14" s="52" t="s">
        <v>2</v>
      </c>
      <c r="I14" s="52"/>
      <c r="J14" s="52"/>
      <c r="K14" s="8" t="s">
        <v>9</v>
      </c>
      <c r="L14" s="9"/>
      <c r="M14" s="9"/>
    </row>
    <row r="15" spans="1:19" ht="153" customHeight="1" x14ac:dyDescent="0.2">
      <c r="A15" s="47"/>
      <c r="B15" s="47"/>
      <c r="C15" s="41"/>
      <c r="D15" s="41"/>
      <c r="E15" s="10" t="s">
        <v>3</v>
      </c>
      <c r="F15" s="10" t="s">
        <v>4</v>
      </c>
      <c r="G15" s="18" t="s">
        <v>5</v>
      </c>
      <c r="H15" s="8" t="s">
        <v>6</v>
      </c>
      <c r="I15" s="11" t="s">
        <v>17</v>
      </c>
      <c r="J15" s="12" t="s">
        <v>18</v>
      </c>
      <c r="K15" s="11" t="s">
        <v>19</v>
      </c>
    </row>
    <row r="16" spans="1:19" x14ac:dyDescent="0.2">
      <c r="A16" s="20">
        <v>1</v>
      </c>
      <c r="B16" s="23" t="s">
        <v>25</v>
      </c>
      <c r="C16" s="23" t="s">
        <v>26</v>
      </c>
      <c r="D16" s="24">
        <v>1</v>
      </c>
      <c r="E16" s="32">
        <v>2400</v>
      </c>
      <c r="F16" s="33">
        <v>1590</v>
      </c>
      <c r="G16" s="33">
        <v>1280</v>
      </c>
      <c r="H16" s="33">
        <f>ROUND((SUM(E16:G16)/3),2)</f>
        <v>1756.67</v>
      </c>
      <c r="I16" s="33">
        <f>STDEV(E16:G16)</f>
        <v>578.30211250983086</v>
      </c>
      <c r="J16" s="33">
        <f>I16/H16*100</f>
        <v>32.920361394560778</v>
      </c>
      <c r="K16" s="33">
        <f>ROUND((D16*H16),2)</f>
        <v>1756.67</v>
      </c>
      <c r="N16" s="16"/>
      <c r="O16" s="16"/>
      <c r="S16" s="16"/>
    </row>
    <row r="17" spans="1:19" x14ac:dyDescent="0.2">
      <c r="A17" s="20">
        <v>2</v>
      </c>
      <c r="B17" s="23" t="s">
        <v>25</v>
      </c>
      <c r="C17" s="23" t="s">
        <v>26</v>
      </c>
      <c r="D17" s="24">
        <v>1</v>
      </c>
      <c r="E17" s="32">
        <v>1025</v>
      </c>
      <c r="F17" s="33">
        <v>630</v>
      </c>
      <c r="G17" s="33">
        <v>580</v>
      </c>
      <c r="H17" s="33">
        <f t="shared" ref="H17:H26" si="0">ROUND((SUM(E17:G17)/3),2)</f>
        <v>745</v>
      </c>
      <c r="I17" s="33">
        <f t="shared" ref="I17:I26" si="1">STDEV(E17:G17)</f>
        <v>243.77243486497812</v>
      </c>
      <c r="J17" s="33">
        <f t="shared" ref="J17:J26" si="2">I17/H17*100</f>
        <v>32.721132196641364</v>
      </c>
      <c r="K17" s="33">
        <f t="shared" ref="K17:K26" si="3">ROUND((D17*H17),2)</f>
        <v>745</v>
      </c>
      <c r="N17" s="16"/>
      <c r="O17" s="16"/>
      <c r="S17" s="16"/>
    </row>
    <row r="18" spans="1:19" x14ac:dyDescent="0.2">
      <c r="A18" s="20">
        <v>3</v>
      </c>
      <c r="B18" s="23" t="s">
        <v>25</v>
      </c>
      <c r="C18" s="23" t="s">
        <v>26</v>
      </c>
      <c r="D18" s="24">
        <v>1</v>
      </c>
      <c r="E18" s="32">
        <v>1970</v>
      </c>
      <c r="F18" s="33">
        <v>1220</v>
      </c>
      <c r="G18" s="33">
        <v>1100</v>
      </c>
      <c r="H18" s="33">
        <f t="shared" si="0"/>
        <v>1430</v>
      </c>
      <c r="I18" s="33">
        <f t="shared" si="1"/>
        <v>471.48700936505134</v>
      </c>
      <c r="J18" s="33">
        <f t="shared" si="2"/>
        <v>32.971119536017575</v>
      </c>
      <c r="K18" s="33">
        <f t="shared" si="3"/>
        <v>1430</v>
      </c>
      <c r="N18" s="16"/>
      <c r="O18" s="16"/>
      <c r="S18" s="16"/>
    </row>
    <row r="19" spans="1:19" x14ac:dyDescent="0.2">
      <c r="A19" s="20">
        <v>4</v>
      </c>
      <c r="B19" s="23" t="s">
        <v>25</v>
      </c>
      <c r="C19" s="23" t="s">
        <v>26</v>
      </c>
      <c r="D19" s="24">
        <v>2</v>
      </c>
      <c r="E19" s="32">
        <v>870</v>
      </c>
      <c r="F19" s="33">
        <v>540</v>
      </c>
      <c r="G19" s="33">
        <v>490</v>
      </c>
      <c r="H19" s="33">
        <f t="shared" si="0"/>
        <v>633.33000000000004</v>
      </c>
      <c r="I19" s="33">
        <f t="shared" si="1"/>
        <v>206.47840887931449</v>
      </c>
      <c r="J19" s="33">
        <f t="shared" si="2"/>
        <v>32.60202562318451</v>
      </c>
      <c r="K19" s="33">
        <f t="shared" si="3"/>
        <v>1266.6600000000001</v>
      </c>
      <c r="N19" s="16"/>
      <c r="O19" s="16"/>
      <c r="S19" s="16"/>
    </row>
    <row r="20" spans="1:19" x14ac:dyDescent="0.2">
      <c r="A20" s="20">
        <v>5</v>
      </c>
      <c r="B20" s="23" t="s">
        <v>25</v>
      </c>
      <c r="C20" s="23" t="s">
        <v>26</v>
      </c>
      <c r="D20" s="24">
        <v>3</v>
      </c>
      <c r="E20" s="32">
        <v>1605</v>
      </c>
      <c r="F20" s="33">
        <v>1450</v>
      </c>
      <c r="G20" s="33">
        <v>1000</v>
      </c>
      <c r="H20" s="33">
        <f t="shared" si="0"/>
        <v>1351.67</v>
      </c>
      <c r="I20" s="33">
        <f t="shared" si="1"/>
        <v>314.25838625776322</v>
      </c>
      <c r="J20" s="33">
        <f t="shared" si="2"/>
        <v>23.249638318359008</v>
      </c>
      <c r="K20" s="33">
        <f t="shared" si="3"/>
        <v>4055.01</v>
      </c>
      <c r="N20" s="16"/>
      <c r="O20" s="16"/>
      <c r="S20" s="16"/>
    </row>
    <row r="21" spans="1:19" x14ac:dyDescent="0.2">
      <c r="A21" s="20">
        <v>6</v>
      </c>
      <c r="B21" s="23" t="s">
        <v>25</v>
      </c>
      <c r="C21" s="23" t="s">
        <v>26</v>
      </c>
      <c r="D21" s="24">
        <v>10</v>
      </c>
      <c r="E21" s="32">
        <v>1500</v>
      </c>
      <c r="F21" s="33">
        <v>1250</v>
      </c>
      <c r="G21" s="33">
        <v>1000</v>
      </c>
      <c r="H21" s="33">
        <f t="shared" si="0"/>
        <v>1250</v>
      </c>
      <c r="I21" s="33">
        <f t="shared" si="1"/>
        <v>250</v>
      </c>
      <c r="J21" s="33">
        <f t="shared" si="2"/>
        <v>20</v>
      </c>
      <c r="K21" s="33">
        <f t="shared" si="3"/>
        <v>12500</v>
      </c>
      <c r="N21" s="16"/>
      <c r="O21" s="16"/>
      <c r="S21" s="16"/>
    </row>
    <row r="22" spans="1:19" x14ac:dyDescent="0.2">
      <c r="A22" s="20">
        <v>7</v>
      </c>
      <c r="B22" s="23" t="s">
        <v>25</v>
      </c>
      <c r="C22" s="23" t="s">
        <v>26</v>
      </c>
      <c r="D22" s="24">
        <v>1</v>
      </c>
      <c r="E22" s="32">
        <v>870</v>
      </c>
      <c r="F22" s="33">
        <v>540</v>
      </c>
      <c r="G22" s="33">
        <v>490</v>
      </c>
      <c r="H22" s="33">
        <f t="shared" si="0"/>
        <v>633.33000000000004</v>
      </c>
      <c r="I22" s="33">
        <f t="shared" si="1"/>
        <v>206.47840887931449</v>
      </c>
      <c r="J22" s="33">
        <f t="shared" si="2"/>
        <v>32.60202562318451</v>
      </c>
      <c r="K22" s="33">
        <f t="shared" si="3"/>
        <v>633.33000000000004</v>
      </c>
      <c r="N22" s="16"/>
      <c r="O22" s="16"/>
      <c r="S22" s="16"/>
    </row>
    <row r="23" spans="1:19" x14ac:dyDescent="0.2">
      <c r="A23" s="20">
        <v>8</v>
      </c>
      <c r="B23" s="23" t="s">
        <v>25</v>
      </c>
      <c r="C23" s="23" t="s">
        <v>26</v>
      </c>
      <c r="D23" s="24">
        <v>2</v>
      </c>
      <c r="E23" s="32">
        <v>870</v>
      </c>
      <c r="F23" s="33">
        <v>540</v>
      </c>
      <c r="G23" s="33">
        <v>490</v>
      </c>
      <c r="H23" s="33">
        <f t="shared" si="0"/>
        <v>633.33000000000004</v>
      </c>
      <c r="I23" s="33">
        <f t="shared" si="1"/>
        <v>206.47840887931449</v>
      </c>
      <c r="J23" s="33">
        <f t="shared" si="2"/>
        <v>32.60202562318451</v>
      </c>
      <c r="K23" s="33">
        <f t="shared" si="3"/>
        <v>1266.6600000000001</v>
      </c>
      <c r="N23" s="16"/>
      <c r="O23" s="16"/>
      <c r="S23" s="16"/>
    </row>
    <row r="24" spans="1:19" x14ac:dyDescent="0.2">
      <c r="A24" s="20">
        <v>9</v>
      </c>
      <c r="B24" s="23" t="s">
        <v>25</v>
      </c>
      <c r="C24" s="23" t="s">
        <v>26</v>
      </c>
      <c r="D24" s="24">
        <v>1</v>
      </c>
      <c r="E24" s="32">
        <v>1600</v>
      </c>
      <c r="F24" s="33">
        <v>1520</v>
      </c>
      <c r="G24" s="33">
        <v>1280</v>
      </c>
      <c r="H24" s="33">
        <f t="shared" si="0"/>
        <v>1466.67</v>
      </c>
      <c r="I24" s="33">
        <f t="shared" si="1"/>
        <v>166.53327995729063</v>
      </c>
      <c r="J24" s="33">
        <f t="shared" si="2"/>
        <v>11.354516009551611</v>
      </c>
      <c r="K24" s="33">
        <f t="shared" si="3"/>
        <v>1466.67</v>
      </c>
      <c r="N24" s="16"/>
      <c r="O24" s="16"/>
      <c r="S24" s="16"/>
    </row>
    <row r="25" spans="1:19" x14ac:dyDescent="0.2">
      <c r="A25" s="20">
        <v>10</v>
      </c>
      <c r="B25" s="23" t="s">
        <v>25</v>
      </c>
      <c r="C25" s="23" t="s">
        <v>26</v>
      </c>
      <c r="D25" s="24">
        <v>1</v>
      </c>
      <c r="E25" s="32">
        <v>2300</v>
      </c>
      <c r="F25" s="33">
        <v>1650</v>
      </c>
      <c r="G25" s="33">
        <v>1200</v>
      </c>
      <c r="H25" s="33">
        <f t="shared" si="0"/>
        <v>1716.67</v>
      </c>
      <c r="I25" s="33">
        <f t="shared" si="1"/>
        <v>553.02200076790166</v>
      </c>
      <c r="J25" s="33">
        <f t="shared" si="2"/>
        <v>32.214811278108293</v>
      </c>
      <c r="K25" s="33">
        <f t="shared" si="3"/>
        <v>1716.67</v>
      </c>
      <c r="N25" s="16"/>
      <c r="O25" s="16"/>
      <c r="S25" s="16"/>
    </row>
    <row r="26" spans="1:19" x14ac:dyDescent="0.2">
      <c r="A26" s="20">
        <v>11</v>
      </c>
      <c r="B26" s="23" t="s">
        <v>25</v>
      </c>
      <c r="C26" s="23" t="s">
        <v>26</v>
      </c>
      <c r="D26" s="24">
        <v>1</v>
      </c>
      <c r="E26" s="32">
        <v>1020</v>
      </c>
      <c r="F26" s="33">
        <v>630</v>
      </c>
      <c r="G26" s="33">
        <v>580</v>
      </c>
      <c r="H26" s="33">
        <f t="shared" si="0"/>
        <v>743.33</v>
      </c>
      <c r="I26" s="33">
        <f t="shared" si="1"/>
        <v>240.90108620206215</v>
      </c>
      <c r="J26" s="33">
        <f t="shared" si="2"/>
        <v>32.408363203699849</v>
      </c>
      <c r="K26" s="33">
        <f t="shared" si="3"/>
        <v>743.33</v>
      </c>
      <c r="N26" s="16"/>
      <c r="O26" s="16"/>
      <c r="S26" s="16"/>
    </row>
    <row r="27" spans="1:19" ht="28.5" x14ac:dyDescent="0.2">
      <c r="A27" s="21"/>
      <c r="B27" s="25" t="s">
        <v>11</v>
      </c>
      <c r="C27" s="26"/>
      <c r="D27" s="27">
        <f>SUM(D16:D26)</f>
        <v>24</v>
      </c>
      <c r="E27" s="28">
        <f>SUMPRODUCT(D16:D26,E16:E26)</f>
        <v>34480</v>
      </c>
      <c r="F27" s="29">
        <f>SUMPRODUCT(D16:D26,F16:F26)</f>
        <v>26790</v>
      </c>
      <c r="G27" s="29">
        <f>SUMPRODUCT(D16:D26,G16:G26)</f>
        <v>21470</v>
      </c>
      <c r="H27" s="30"/>
      <c r="I27" s="39" t="s">
        <v>10</v>
      </c>
      <c r="J27" s="39"/>
      <c r="K27" s="31">
        <f>SUM(K16:K26)</f>
        <v>27580</v>
      </c>
    </row>
    <row r="29" spans="1:19" ht="27" customHeight="1" x14ac:dyDescent="0.2">
      <c r="A29" s="13"/>
      <c r="B29" s="13"/>
      <c r="C29" s="38" t="s">
        <v>27</v>
      </c>
      <c r="D29" s="38"/>
      <c r="E29" s="38"/>
      <c r="F29" s="13"/>
      <c r="G29" s="13"/>
      <c r="H29" s="13"/>
      <c r="I29" s="13"/>
      <c r="J29" s="13"/>
      <c r="K29" s="19"/>
      <c r="S29" s="6"/>
    </row>
    <row r="30" spans="1:19" x14ac:dyDescent="0.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</row>
    <row r="31" spans="1:19" x14ac:dyDescent="0.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4"/>
    </row>
    <row r="32" spans="1:19" x14ac:dyDescent="0.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</row>
  </sheetData>
  <sheetProtection selectLockedCells="1" selectUnlockedCells="1"/>
  <mergeCells count="25">
    <mergeCell ref="L13:M13"/>
    <mergeCell ref="A5:K5"/>
    <mergeCell ref="A14:A15"/>
    <mergeCell ref="A7:K7"/>
    <mergeCell ref="C9:D9"/>
    <mergeCell ref="C10:D10"/>
    <mergeCell ref="C11:D11"/>
    <mergeCell ref="E9:H9"/>
    <mergeCell ref="I9:K9"/>
    <mergeCell ref="I10:K10"/>
    <mergeCell ref="I11:K11"/>
    <mergeCell ref="H14:J14"/>
    <mergeCell ref="C12:D12"/>
    <mergeCell ref="I12:K12"/>
    <mergeCell ref="B14:B15"/>
    <mergeCell ref="I3:K3"/>
    <mergeCell ref="E10:G10"/>
    <mergeCell ref="E11:G11"/>
    <mergeCell ref="E12:G12"/>
    <mergeCell ref="C29:E29"/>
    <mergeCell ref="I27:J27"/>
    <mergeCell ref="C14:C15"/>
    <mergeCell ref="D14:D15"/>
    <mergeCell ref="E14:G14"/>
    <mergeCell ref="B8:G8"/>
  </mergeCells>
  <pageMargins left="0.2361111111111111" right="0.2361111111111111" top="0.35416666666666669" bottom="0.35416666666666669" header="0.51180555555555551" footer="0.51180555555555551"/>
  <pageSetup paperSize="9" scale="65" firstPageNumber="0" orientation="landscape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Обоснование НМЦК</vt:lpstr>
      <vt:lpstr>'Обоснование НМЦК'!Область_печати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Tatyana</dc:creator>
  <cp:lastModifiedBy>Nach-oper</cp:lastModifiedBy>
  <cp:lastPrinted>2026-08-25T06:22:01Z</cp:lastPrinted>
  <dcterms:created xsi:type="dcterms:W3CDTF">2018-01-31T12:56:03Z</dcterms:created>
  <dcterms:modified xsi:type="dcterms:W3CDTF">2026-08-25T06:26:41Z</dcterms:modified>
</cp:coreProperties>
</file>