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я папка с 25.01.2017\Государственные закупки на 2026-2027 г.г\Закупка Папки остаток п.4.ч.1.ст.93\Папки 2026\"/>
    </mc:Choice>
  </mc:AlternateContent>
  <bookViews>
    <workbookView xWindow="240" yWindow="45" windowWidth="19320" windowHeight="8160"/>
  </bookViews>
  <sheets>
    <sheet name="Лист1" sheetId="3" r:id="rId1"/>
  </sheets>
  <definedNames>
    <definedName name="_xlnm.Print_Area" localSheetId="0">Лист1!$A$1:$K$21</definedName>
  </definedNames>
  <calcPr calcId="152511"/>
</workbook>
</file>

<file path=xl/calcChain.xml><?xml version="1.0" encoding="utf-8"?>
<calcChain xmlns="http://schemas.openxmlformats.org/spreadsheetml/2006/main">
  <c r="G7" i="3" l="1"/>
  <c r="I7" i="3" s="1"/>
  <c r="F8" i="3"/>
  <c r="E8" i="3"/>
  <c r="D8" i="3"/>
  <c r="G8" i="3" l="1"/>
  <c r="O29" i="3"/>
  <c r="O30" i="3"/>
  <c r="O31" i="3"/>
  <c r="O32" i="3"/>
  <c r="O28" i="3"/>
  <c r="O33" i="3" l="1"/>
  <c r="I8" i="3" l="1"/>
  <c r="J8" i="3" s="1"/>
  <c r="K8" i="3" s="1"/>
  <c r="J7" i="3" l="1"/>
  <c r="K7" i="3" s="1"/>
  <c r="H7" i="3"/>
  <c r="H8" i="3" l="1"/>
  <c r="F12" i="3" s="1"/>
  <c r="F13" i="3" s="1"/>
  <c r="H10" i="3" l="1"/>
  <c r="H13" i="3"/>
  <c r="H11" i="3"/>
  <c r="H14" i="3"/>
  <c r="H12" i="3"/>
  <c r="I14" i="3" l="1"/>
  <c r="J14" i="3" s="1"/>
  <c r="M14" i="3"/>
  <c r="I13" i="3"/>
  <c r="J13" i="3" s="1"/>
  <c r="M13" i="3"/>
  <c r="I12" i="3"/>
  <c r="J12" i="3" s="1"/>
  <c r="M12" i="3"/>
  <c r="I11" i="3"/>
  <c r="J11" i="3" s="1"/>
  <c r="M11" i="3"/>
  <c r="N11" i="3" s="1"/>
  <c r="O11" i="3" s="1"/>
  <c r="I10" i="3"/>
  <c r="J10" i="3" s="1"/>
  <c r="M10" i="3"/>
  <c r="J15" i="3" l="1"/>
  <c r="N10" i="3"/>
  <c r="M17" i="3"/>
  <c r="N12" i="3"/>
  <c r="O12" i="3" s="1"/>
  <c r="M18" i="3"/>
  <c r="N13" i="3"/>
  <c r="O13" i="3" s="1"/>
  <c r="M19" i="3"/>
  <c r="N14" i="3"/>
  <c r="O14" i="3" s="1"/>
  <c r="O19" i="3" l="1"/>
  <c r="P19" i="3" s="1"/>
  <c r="M25" i="3"/>
  <c r="O25" i="3" s="1"/>
  <c r="O18" i="3"/>
  <c r="P18" i="3" s="1"/>
  <c r="M24" i="3"/>
  <c r="O24" i="3" s="1"/>
  <c r="O17" i="3"/>
  <c r="P17" i="3" s="1"/>
  <c r="M23" i="3"/>
  <c r="O23" i="3" s="1"/>
  <c r="M22" i="3"/>
  <c r="O22" i="3" s="1"/>
  <c r="O26" i="3" s="1"/>
  <c r="N15" i="3"/>
  <c r="O10" i="3"/>
  <c r="O15" i="3" s="1"/>
  <c r="P20" i="3" l="1"/>
</calcChain>
</file>

<file path=xl/sharedStrings.xml><?xml version="1.0" encoding="utf-8"?>
<sst xmlns="http://schemas.openxmlformats.org/spreadsheetml/2006/main" count="33" uniqueCount="33">
  <si>
    <t>Расчет</t>
  </si>
  <si>
    <t>шт.</t>
  </si>
  <si>
    <t>Ед.изм.</t>
  </si>
  <si>
    <t>Наименование объекта закупки</t>
  </si>
  <si>
    <t>НМЦК (руб)</t>
  </si>
  <si>
    <t>Сведения о начальной (максимальной) цене контракта с указанием метода ее определения, расчетов и документов, обосновывающих такие расчеты</t>
  </si>
  <si>
    <t>Используемый метод определения НМЦК с обоснованием:</t>
  </si>
  <si>
    <t>ИИ – источник информации;</t>
  </si>
  <si>
    <t>&lt; ц &gt; - средняя арифметическая величина цены единицы товара;</t>
  </si>
  <si>
    <r>
      <t>V-</t>
    </r>
    <r>
      <rPr>
        <sz val="11"/>
        <color theme="1"/>
        <rFont val="Times New Roman"/>
        <family val="1"/>
        <charset val="204"/>
      </rPr>
      <t>коэффициент вариации;</t>
    </r>
  </si>
  <si>
    <r>
      <t>σ –</t>
    </r>
    <r>
      <rPr>
        <sz val="11"/>
        <color theme="1"/>
        <rFont val="Times New Roman"/>
        <family val="1"/>
        <charset val="204"/>
      </rPr>
      <t>среднее квадратичное отклонение;</t>
    </r>
  </si>
  <si>
    <r>
      <t xml:space="preserve">n- </t>
    </r>
    <r>
      <rPr>
        <sz val="11"/>
        <color theme="1"/>
        <rFont val="Times New Roman"/>
        <family val="1"/>
        <charset val="204"/>
      </rPr>
      <t>количество значений, используемых в расчете;</t>
    </r>
  </si>
  <si>
    <r>
      <t xml:space="preserve">НМЦК- </t>
    </r>
    <r>
      <rPr>
        <sz val="11"/>
        <color theme="1"/>
        <rFont val="Times New Roman"/>
        <family val="1"/>
        <charset val="204"/>
      </rPr>
      <t>начальная максимальная цена контракта</t>
    </r>
  </si>
  <si>
    <t>ИИ 1 (ц1)</t>
  </si>
  <si>
    <t>Средняя цена (&lt;ц&gt;)  (руб)</t>
  </si>
  <si>
    <t>К-ВО (n) (шт)</t>
  </si>
  <si>
    <t>Коэффициент вариации (V)</t>
  </si>
  <si>
    <t>Среднее квадратичное отклонение (σ)</t>
  </si>
  <si>
    <t>ИИ 2 (ц2)</t>
  </si>
  <si>
    <t xml:space="preserve">Источники получения информации:                                                                                                               </t>
  </si>
  <si>
    <t xml:space="preserve"> </t>
  </si>
  <si>
    <t>Описание объекта закупки:</t>
  </si>
  <si>
    <t>ИИ 3 (ц3)</t>
  </si>
  <si>
    <t>Итого:</t>
  </si>
  <si>
    <t>ПРИЛОЖЕНИЕ</t>
  </si>
  <si>
    <r>
      <t>Применен метод сопоставимых рыночных цен (анализ рынка), как приоритетный на основании информации о рыночных ценах  однородных (идентичных) товаров, соответствующих описанию объекта закупки.</t>
    </r>
    <r>
      <rPr>
        <sz val="14"/>
        <color rgb="FF000000"/>
        <rFont val="Times New Roman"/>
        <family val="1"/>
        <charset val="204"/>
      </rPr>
      <t xml:space="preserve">  </t>
    </r>
  </si>
  <si>
    <t xml:space="preserve">Папка картонная.Тип: папка-обложка без скоросшивателя,
плотность картона: 440г/кв.м, формат: А4. </t>
  </si>
  <si>
    <t xml:space="preserve">Папка картонная.Тип: папка-обложка без скоросшивателя, плотность: 440г/кв.м, формат: А4. </t>
  </si>
  <si>
    <t>Источник информации 1 - Коммерческое предложение от 15.07.2026 вх. № 664</t>
  </si>
  <si>
    <t>Источник информации 2 - Коммерческое предложение от 15.07.2026 вх. № 665</t>
  </si>
  <si>
    <t>Источник информации 3 - Коммерческое предложение от 15.07.2026 вх. № 666</t>
  </si>
  <si>
    <t>В результате исследования начальная (максимальная) цена контракта составила 4950,00 рублей, что не превышает объем выделенных лимитов бюжетных обязательств на 2026 год. С целью экономии бюджетных денежных средств НМЦК определялась по минимальному ценовому предложению. Расчет проведен согласно Приказа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поставщиком..."</t>
  </si>
  <si>
    <t>Работник контрактной службы/контрактный управляющий:___________ И.В. Матвеев                                                Дата подготовки обоснования НМЦК: 17.07.2026.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</si>
</sst>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0"/>
      <name val="Times New Roman"/>
      <family val="1"/>
      <charset val="204"/>
    </font>
    <font>
      <i/>
      <sz val="11"/>
      <color theme="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2" fillId="0" borderId="1" xfId="0" applyFont="1" applyBorder="1"/>
    <xf numFmtId="2" fontId="2" fillId="0" borderId="1" xfId="0" applyNumberFormat="1" applyFont="1" applyBorder="1"/>
    <xf numFmtId="0" fontId="3" fillId="0" borderId="1" xfId="0" applyFont="1" applyBorder="1"/>
    <xf numFmtId="0" fontId="2" fillId="0" borderId="3" xfId="0" applyFont="1" applyBorder="1"/>
    <xf numFmtId="2" fontId="3" fillId="0" borderId="3" xfId="0" applyNumberFormat="1" applyFont="1" applyBorder="1" applyAlignment="1">
      <alignment horizontal="center" vertical="center"/>
    </xf>
    <xf numFmtId="0" fontId="3" fillId="0" borderId="3" xfId="0" applyFont="1" applyBorder="1"/>
    <xf numFmtId="2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2" fontId="2" fillId="0" borderId="7" xfId="0" applyNumberFormat="1" applyFont="1" applyBorder="1"/>
    <xf numFmtId="2" fontId="2" fillId="0" borderId="0" xfId="0" applyNumberFormat="1" applyFont="1"/>
    <xf numFmtId="0" fontId="2" fillId="0" borderId="0" xfId="0" applyFont="1" applyAlignment="1">
      <alignment horizontal="right"/>
    </xf>
    <xf numFmtId="0" fontId="2" fillId="2" borderId="0" xfId="0" applyFont="1" applyFill="1"/>
    <xf numFmtId="0" fontId="2" fillId="0" borderId="0" xfId="0" applyFont="1" applyAlignment="1"/>
    <xf numFmtId="0" fontId="3" fillId="0" borderId="6" xfId="0" applyFont="1" applyBorder="1" applyAlignment="1"/>
    <xf numFmtId="0" fontId="6" fillId="0" borderId="0" xfId="0" applyFont="1" applyAlignment="1"/>
    <xf numFmtId="0" fontId="9" fillId="0" borderId="0" xfId="0" applyFont="1"/>
    <xf numFmtId="0" fontId="9" fillId="0" borderId="0" xfId="0" applyFont="1" applyAlignment="1"/>
    <xf numFmtId="2" fontId="9" fillId="0" borderId="0" xfId="0" applyNumberFormat="1" applyFont="1"/>
    <xf numFmtId="0" fontId="10" fillId="0" borderId="0" xfId="0" applyFont="1" applyAlignment="1"/>
    <xf numFmtId="0" fontId="2" fillId="0" borderId="0" xfId="0" applyFont="1" applyBorder="1"/>
    <xf numFmtId="0" fontId="3" fillId="0" borderId="9" xfId="0" applyFont="1" applyBorder="1" applyAlignment="1">
      <alignment horizontal="center" vertical="center" wrapText="1"/>
    </xf>
    <xf numFmtId="0" fontId="2" fillId="2" borderId="2" xfId="0" applyFont="1" applyFill="1" applyBorder="1"/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7" fillId="2" borderId="0" xfId="0" applyFont="1" applyFill="1" applyAlignment="1"/>
    <xf numFmtId="0" fontId="2" fillId="0" borderId="3" xfId="0" applyFont="1" applyBorder="1" applyAlignment="1">
      <alignment horizontal="center" wrapText="1"/>
    </xf>
    <xf numFmtId="2" fontId="2" fillId="0" borderId="1" xfId="0" applyNumberFormat="1" applyFont="1" applyBorder="1" applyAlignment="1"/>
    <xf numFmtId="2" fontId="3" fillId="0" borderId="3" xfId="0" applyNumberFormat="1" applyFont="1" applyBorder="1" applyAlignment="1">
      <alignment horizontal="center"/>
    </xf>
    <xf numFmtId="0" fontId="3" fillId="0" borderId="6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/>
    </xf>
    <xf numFmtId="0" fontId="11" fillId="0" borderId="0" xfId="0" applyFont="1" applyAlignment="1">
      <alignment horizontal="right" vertical="top" wrapText="1"/>
    </xf>
    <xf numFmtId="0" fontId="1" fillId="0" borderId="0" xfId="0" applyFont="1" applyAlignment="1">
      <alignment horizontal="right" vertical="top" wrapText="1"/>
    </xf>
    <xf numFmtId="0" fontId="8" fillId="0" borderId="0" xfId="0" applyFont="1" applyAlignment="1">
      <alignment horizontal="left"/>
    </xf>
    <xf numFmtId="0" fontId="0" fillId="0" borderId="0" xfId="0" applyAlignment="1"/>
    <xf numFmtId="0" fontId="6" fillId="0" borderId="0" xfId="0" applyFont="1" applyAlignment="1">
      <alignment horizontal="left"/>
    </xf>
    <xf numFmtId="0" fontId="2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4" fillId="0" borderId="0" xfId="0" applyFont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/>
    </xf>
    <xf numFmtId="4" fontId="2" fillId="0" borderId="3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2"/>
  <sheetViews>
    <sheetView tabSelected="1" view="pageBreakPreview" zoomScale="120" zoomScaleSheetLayoutView="120" workbookViewId="0">
      <selection activeCell="H13" sqref="H13"/>
    </sheetView>
  </sheetViews>
  <sheetFormatPr defaultRowHeight="15" x14ac:dyDescent="0.25"/>
  <cols>
    <col min="1" max="1" width="41.140625" customWidth="1"/>
    <col min="2" max="2" width="8.85546875" customWidth="1"/>
    <col min="3" max="4" width="11.42578125" customWidth="1"/>
    <col min="5" max="5" width="12" customWidth="1"/>
    <col min="6" max="6" width="11.42578125" customWidth="1"/>
    <col min="7" max="7" width="9.85546875" customWidth="1"/>
    <col min="8" max="8" width="12.5703125" customWidth="1"/>
    <col min="9" max="9" width="10.42578125" customWidth="1"/>
    <col min="10" max="10" width="14.7109375" customWidth="1"/>
    <col min="11" max="11" width="17.7109375" customWidth="1"/>
    <col min="12" max="12" width="7.140625" customWidth="1"/>
    <col min="13" max="13" width="0" hidden="1" customWidth="1"/>
    <col min="14" max="14" width="13.42578125" hidden="1" customWidth="1"/>
    <col min="15" max="15" width="12.42578125" hidden="1" customWidth="1"/>
    <col min="16" max="16" width="11.5703125" hidden="1" customWidth="1"/>
  </cols>
  <sheetData>
    <row r="1" spans="1:15" ht="9" customHeight="1" x14ac:dyDescent="0.25">
      <c r="F1" s="35" t="s">
        <v>24</v>
      </c>
      <c r="G1" s="36"/>
      <c r="H1" s="36"/>
      <c r="I1" s="36"/>
      <c r="J1" s="36"/>
      <c r="K1" s="36"/>
    </row>
    <row r="2" spans="1:15" ht="7.5" customHeight="1" x14ac:dyDescent="0.25">
      <c r="F2" s="36"/>
      <c r="G2" s="36"/>
      <c r="H2" s="36"/>
      <c r="I2" s="36"/>
      <c r="J2" s="36"/>
      <c r="K2" s="36"/>
    </row>
    <row r="3" spans="1:15" ht="36.75" customHeight="1" x14ac:dyDescent="0.25">
      <c r="A3" s="42" t="s">
        <v>5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1"/>
      <c r="M3" s="1"/>
    </row>
    <row r="4" spans="1:15" ht="33.75" customHeight="1" x14ac:dyDescent="0.25">
      <c r="A4" s="12" t="s">
        <v>6</v>
      </c>
      <c r="B4" s="43" t="s">
        <v>25</v>
      </c>
      <c r="C4" s="43"/>
      <c r="D4" s="43"/>
      <c r="E4" s="43"/>
      <c r="F4" s="43"/>
      <c r="G4" s="43"/>
      <c r="H4" s="43"/>
      <c r="I4" s="43"/>
      <c r="J4" s="43"/>
      <c r="K4" s="43"/>
      <c r="L4" s="1"/>
      <c r="M4" s="1"/>
    </row>
    <row r="5" spans="1:15" ht="15.75" customHeight="1" thickBot="1" x14ac:dyDescent="0.3">
      <c r="A5" s="26" t="s">
        <v>21</v>
      </c>
      <c r="B5" s="34" t="s">
        <v>27</v>
      </c>
      <c r="C5" s="34"/>
      <c r="D5" s="34"/>
      <c r="E5" s="34"/>
      <c r="F5" s="34"/>
      <c r="G5" s="34"/>
      <c r="H5" s="34"/>
      <c r="I5" s="34"/>
      <c r="J5" s="34"/>
      <c r="K5" s="34"/>
      <c r="L5" s="1"/>
      <c r="M5" s="1"/>
    </row>
    <row r="6" spans="1:15" ht="60.75" customHeight="1" thickBot="1" x14ac:dyDescent="0.3">
      <c r="A6" s="25" t="s">
        <v>3</v>
      </c>
      <c r="B6" s="9" t="s">
        <v>2</v>
      </c>
      <c r="C6" s="9" t="s">
        <v>15</v>
      </c>
      <c r="D6" s="9" t="s">
        <v>13</v>
      </c>
      <c r="E6" s="9" t="s">
        <v>18</v>
      </c>
      <c r="F6" s="9" t="s">
        <v>22</v>
      </c>
      <c r="G6" s="8" t="s">
        <v>14</v>
      </c>
      <c r="H6" s="9" t="s">
        <v>4</v>
      </c>
      <c r="I6" s="9" t="s">
        <v>0</v>
      </c>
      <c r="J6" s="9" t="s">
        <v>17</v>
      </c>
      <c r="K6" s="10" t="s">
        <v>16</v>
      </c>
      <c r="L6" s="1"/>
      <c r="M6" s="1"/>
    </row>
    <row r="7" spans="1:15" ht="50.25" customHeight="1" x14ac:dyDescent="0.25">
      <c r="A7" s="11" t="s">
        <v>26</v>
      </c>
      <c r="B7" s="30" t="s">
        <v>1</v>
      </c>
      <c r="C7" s="27">
        <v>300</v>
      </c>
      <c r="D7" s="46">
        <v>16.5</v>
      </c>
      <c r="E7" s="46">
        <v>18.25</v>
      </c>
      <c r="F7" s="46">
        <v>17.100000000000001</v>
      </c>
      <c r="G7" s="13">
        <f>(D7+E7+F7)/3</f>
        <v>17.283333333333335</v>
      </c>
      <c r="H7" s="32">
        <f>C7*G7</f>
        <v>5185.0000000000009</v>
      </c>
      <c r="I7" s="5">
        <f>((G7-D7)*(G7-D7)+(G7-E7)*(G7-E7)+(G7-F7)*(G7-F7))/2</f>
        <v>0.79083333333333306</v>
      </c>
      <c r="J7" s="7">
        <f>SQRT(I7)</f>
        <v>0.88928810479693987</v>
      </c>
      <c r="K7" s="5">
        <f>J7/G7*100</f>
        <v>5.1453506545628143</v>
      </c>
      <c r="L7" s="1"/>
      <c r="M7" s="1"/>
    </row>
    <row r="8" spans="1:15" ht="18.75" customHeight="1" x14ac:dyDescent="0.25">
      <c r="A8" s="4" t="s">
        <v>23</v>
      </c>
      <c r="B8" s="28"/>
      <c r="C8" s="28"/>
      <c r="D8" s="31">
        <f>SUM(D7:D7)</f>
        <v>16.5</v>
      </c>
      <c r="E8" s="31">
        <f>SUM(E7:E7)</f>
        <v>18.25</v>
      </c>
      <c r="F8" s="31">
        <f>SUM(F7:F7)</f>
        <v>17.100000000000001</v>
      </c>
      <c r="G8" s="3">
        <f>(D8+E8+F8)/3</f>
        <v>17.283333333333335</v>
      </c>
      <c r="H8" s="6">
        <f>SUM(H7:H7)</f>
        <v>5185.0000000000009</v>
      </c>
      <c r="I8" s="2">
        <f>((G8-D8)*(G8-D8)+(G8-E8)*(G8-E8)+(G8-F8)*(G8-F8))/2</f>
        <v>0.79083333333333306</v>
      </c>
      <c r="J8" s="4">
        <f t="shared" ref="J8" si="0">SQRT(I8)</f>
        <v>0.88928810479693987</v>
      </c>
      <c r="K8" s="2">
        <f t="shared" ref="K8" si="1">J8/G8*100</f>
        <v>5.1453506545628143</v>
      </c>
      <c r="L8" s="1"/>
      <c r="M8" s="1"/>
    </row>
    <row r="9" spans="1:15" ht="93" customHeight="1" x14ac:dyDescent="0.25">
      <c r="A9" s="33" t="s">
        <v>31</v>
      </c>
      <c r="B9" s="33"/>
      <c r="C9" s="33"/>
      <c r="D9" s="33"/>
      <c r="E9" s="33"/>
      <c r="F9" s="33"/>
      <c r="G9" s="33"/>
      <c r="H9" s="18"/>
      <c r="I9" s="18"/>
      <c r="J9" s="18"/>
      <c r="K9" s="18"/>
      <c r="L9" s="1"/>
      <c r="M9" s="1"/>
    </row>
    <row r="10" spans="1:15" x14ac:dyDescent="0.25">
      <c r="A10" s="44" t="s">
        <v>7</v>
      </c>
      <c r="B10" s="44"/>
      <c r="C10" s="44"/>
      <c r="D10" s="44"/>
      <c r="E10" s="1"/>
      <c r="F10" s="20">
        <v>16273.64</v>
      </c>
      <c r="G10" s="20"/>
      <c r="H10" s="20" t="e">
        <f>G7/100*F$13</f>
        <v>#DIV/0!</v>
      </c>
      <c r="I10" s="20" t="e">
        <f>ROUND(H10,2)</f>
        <v>#DIV/0!</v>
      </c>
      <c r="J10" s="20" t="e">
        <f>C7*I10</f>
        <v>#DIV/0!</v>
      </c>
      <c r="K10" s="1"/>
      <c r="L10" s="1"/>
      <c r="M10" s="14" t="e">
        <f>G7-H10</f>
        <v>#DIV/0!</v>
      </c>
      <c r="N10" t="e">
        <f>C7*M10</f>
        <v>#DIV/0!</v>
      </c>
      <c r="O10" t="e">
        <f>ROUND(N10,2)</f>
        <v>#DIV/0!</v>
      </c>
    </row>
    <row r="11" spans="1:15" x14ac:dyDescent="0.25">
      <c r="A11" s="45" t="s">
        <v>8</v>
      </c>
      <c r="B11" s="45"/>
      <c r="C11" s="45"/>
      <c r="D11" s="45"/>
      <c r="E11" s="17"/>
      <c r="F11" s="21"/>
      <c r="G11" s="21"/>
      <c r="H11" s="20" t="e">
        <f>#REF!/100*F$13</f>
        <v>#REF!</v>
      </c>
      <c r="I11" s="20" t="e">
        <f t="shared" ref="I11:I14" si="2">ROUND(H11,2)</f>
        <v>#REF!</v>
      </c>
      <c r="J11" s="20" t="e">
        <f>#REF!*I11</f>
        <v>#REF!</v>
      </c>
      <c r="K11" s="1"/>
      <c r="L11" s="1"/>
      <c r="M11" s="14" t="e">
        <f>#REF!-H11</f>
        <v>#REF!</v>
      </c>
      <c r="N11" t="e">
        <f>#REF!*M11</f>
        <v>#REF!</v>
      </c>
      <c r="O11" t="e">
        <f t="shared" ref="O11:O14" si="3">ROUND(N11,2)</f>
        <v>#REF!</v>
      </c>
    </row>
    <row r="12" spans="1:15" x14ac:dyDescent="0.25">
      <c r="A12" s="39" t="s">
        <v>9</v>
      </c>
      <c r="B12" s="39"/>
      <c r="C12" s="39"/>
      <c r="D12" s="39"/>
      <c r="E12" s="1"/>
      <c r="F12" s="22">
        <f>F9-F10</f>
        <v>-16273.64</v>
      </c>
      <c r="G12" s="20"/>
      <c r="H12" s="20" t="e">
        <f>#REF!/100*F$13</f>
        <v>#REF!</v>
      </c>
      <c r="I12" s="20" t="e">
        <f t="shared" si="2"/>
        <v>#REF!</v>
      </c>
      <c r="J12" s="20" t="e">
        <f>#REF!*I12</f>
        <v>#REF!</v>
      </c>
      <c r="K12" s="1"/>
      <c r="L12" s="1"/>
      <c r="M12" s="14" t="e">
        <f>#REF!-H12</f>
        <v>#REF!</v>
      </c>
      <c r="N12" t="e">
        <f>#REF!*M12</f>
        <v>#REF!</v>
      </c>
      <c r="O12" t="e">
        <f t="shared" si="3"/>
        <v>#REF!</v>
      </c>
    </row>
    <row r="13" spans="1:15" x14ac:dyDescent="0.25">
      <c r="A13" s="39" t="s">
        <v>10</v>
      </c>
      <c r="B13" s="39"/>
      <c r="C13" s="39"/>
      <c r="D13" s="39"/>
      <c r="E13" s="39"/>
      <c r="F13" s="20" t="e">
        <f>F12/F9*100</f>
        <v>#DIV/0!</v>
      </c>
      <c r="G13" s="20"/>
      <c r="H13" s="20" t="e">
        <f>#REF!/100*F$13</f>
        <v>#REF!</v>
      </c>
      <c r="I13" s="20" t="e">
        <f t="shared" si="2"/>
        <v>#REF!</v>
      </c>
      <c r="J13" s="20" t="e">
        <f>#REF!*I13</f>
        <v>#REF!</v>
      </c>
      <c r="K13" s="1"/>
      <c r="L13" s="1"/>
      <c r="M13" s="14" t="e">
        <f>#REF!-H13</f>
        <v>#REF!</v>
      </c>
      <c r="N13" t="e">
        <f>#REF!*M13</f>
        <v>#REF!</v>
      </c>
      <c r="O13" t="e">
        <f t="shared" si="3"/>
        <v>#REF!</v>
      </c>
    </row>
    <row r="14" spans="1:15" x14ac:dyDescent="0.25">
      <c r="A14" s="39" t="s">
        <v>11</v>
      </c>
      <c r="B14" s="39"/>
      <c r="C14" s="39"/>
      <c r="D14" s="39"/>
      <c r="E14" s="39"/>
      <c r="F14" s="20"/>
      <c r="G14" s="20"/>
      <c r="H14" s="20" t="e">
        <f>#REF!/100*F$13</f>
        <v>#REF!</v>
      </c>
      <c r="I14" s="20" t="e">
        <f t="shared" si="2"/>
        <v>#REF!</v>
      </c>
      <c r="J14" s="20" t="e">
        <f>#REF!*I14</f>
        <v>#REF!</v>
      </c>
      <c r="K14" s="1"/>
      <c r="L14" s="1"/>
      <c r="M14" s="14" t="e">
        <f>#REF!-H14</f>
        <v>#REF!</v>
      </c>
      <c r="N14" t="e">
        <f>#REF!*M14</f>
        <v>#REF!</v>
      </c>
      <c r="O14" t="e">
        <f t="shared" si="3"/>
        <v>#REF!</v>
      </c>
    </row>
    <row r="15" spans="1:15" x14ac:dyDescent="0.25">
      <c r="A15" s="39" t="s">
        <v>12</v>
      </c>
      <c r="B15" s="39"/>
      <c r="C15" s="39"/>
      <c r="D15" s="39"/>
      <c r="E15" s="19"/>
      <c r="F15" s="23"/>
      <c r="G15" s="20"/>
      <c r="H15" s="20"/>
      <c r="I15" s="20"/>
      <c r="J15" s="20" t="e">
        <f>SUM(J10:J14)</f>
        <v>#DIV/0!</v>
      </c>
      <c r="K15" s="1"/>
      <c r="L15" s="1"/>
      <c r="M15" s="1"/>
      <c r="N15" t="e">
        <f>SUM(N10:N14)</f>
        <v>#DIV/0!</v>
      </c>
      <c r="O15" t="e">
        <f>SUM(O10:O14)</f>
        <v>#DIV/0!</v>
      </c>
    </row>
    <row r="16" spans="1:15" x14ac:dyDescent="0.25">
      <c r="A16" s="17" t="s">
        <v>19</v>
      </c>
      <c r="B16" s="17"/>
      <c r="C16" s="17"/>
      <c r="D16" s="17"/>
      <c r="E16" s="17"/>
      <c r="F16" s="17"/>
      <c r="G16" s="17"/>
      <c r="H16" s="17"/>
      <c r="I16" s="17"/>
      <c r="J16" s="15" t="s">
        <v>20</v>
      </c>
      <c r="K16" s="24"/>
      <c r="L16" s="1"/>
      <c r="M16" s="1"/>
    </row>
    <row r="17" spans="1:16" ht="15.75" x14ac:dyDescent="0.25">
      <c r="A17" s="41" t="s">
        <v>28</v>
      </c>
      <c r="B17" s="41"/>
      <c r="C17" s="41"/>
      <c r="D17" s="41"/>
      <c r="E17" s="41"/>
      <c r="F17" s="41"/>
      <c r="G17" s="41"/>
      <c r="H17" s="41"/>
      <c r="I17" s="41"/>
      <c r="J17" s="41"/>
      <c r="K17" s="29"/>
      <c r="L17" s="1"/>
      <c r="M17" s="14" t="e">
        <f>M12</f>
        <v>#REF!</v>
      </c>
      <c r="N17">
        <v>10</v>
      </c>
      <c r="O17" t="e">
        <f t="shared" ref="O17:O19" si="4">M17*N17</f>
        <v>#REF!</v>
      </c>
      <c r="P17" t="e">
        <f t="shared" ref="P17:P19" si="5">ROUND(O17,2)</f>
        <v>#REF!</v>
      </c>
    </row>
    <row r="18" spans="1:16" ht="15.75" x14ac:dyDescent="0.25">
      <c r="A18" s="41" t="s">
        <v>29</v>
      </c>
      <c r="B18" s="41"/>
      <c r="C18" s="41"/>
      <c r="D18" s="41"/>
      <c r="E18" s="41"/>
      <c r="F18" s="41"/>
      <c r="G18" s="41"/>
      <c r="H18" s="41"/>
      <c r="I18" s="41"/>
      <c r="J18" s="41"/>
      <c r="K18" s="16"/>
      <c r="L18" s="1"/>
      <c r="M18" s="14" t="e">
        <f>M13</f>
        <v>#REF!</v>
      </c>
      <c r="N18">
        <v>6</v>
      </c>
      <c r="O18" t="e">
        <f t="shared" si="4"/>
        <v>#REF!</v>
      </c>
      <c r="P18" t="e">
        <f t="shared" si="5"/>
        <v>#REF!</v>
      </c>
    </row>
    <row r="19" spans="1:16" ht="15.75" x14ac:dyDescent="0.25">
      <c r="A19" s="41" t="s">
        <v>30</v>
      </c>
      <c r="B19" s="41"/>
      <c r="C19" s="41"/>
      <c r="D19" s="41"/>
      <c r="E19" s="41"/>
      <c r="F19" s="41"/>
      <c r="G19" s="41"/>
      <c r="H19" s="41"/>
      <c r="I19" s="41"/>
      <c r="J19" s="41"/>
      <c r="K19" s="16"/>
      <c r="L19" s="1"/>
      <c r="M19" s="14" t="e">
        <f>M14</f>
        <v>#REF!</v>
      </c>
      <c r="N19">
        <v>7</v>
      </c>
      <c r="O19" t="e">
        <f t="shared" si="4"/>
        <v>#REF!</v>
      </c>
      <c r="P19" t="e">
        <f t="shared" si="5"/>
        <v>#REF!</v>
      </c>
    </row>
    <row r="20" spans="1:16" x14ac:dyDescent="0.25">
      <c r="A20" s="40" t="s">
        <v>32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1"/>
      <c r="M20" s="1"/>
      <c r="P20" t="e">
        <f>SUM(P17:P19)</f>
        <v>#REF!</v>
      </c>
    </row>
    <row r="21" spans="1:16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6" ht="15.75" x14ac:dyDescent="0.25">
      <c r="A22" s="37"/>
      <c r="B22" s="37"/>
      <c r="C22" s="37"/>
      <c r="D22" s="37"/>
      <c r="E22" s="37"/>
      <c r="F22" s="38"/>
      <c r="G22" s="1"/>
      <c r="H22" s="1"/>
      <c r="I22" s="1"/>
      <c r="J22" s="1"/>
      <c r="K22" s="1"/>
      <c r="L22" s="1"/>
      <c r="M22" s="14" t="e">
        <f>#REF!</f>
        <v>#REF!</v>
      </c>
      <c r="N22">
        <v>8</v>
      </c>
      <c r="O22" t="e">
        <f>ROUND(M22*N22,2)</f>
        <v>#REF!</v>
      </c>
    </row>
    <row r="23" spans="1:16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4" t="e">
        <f t="shared" ref="M23:M25" si="6">M17</f>
        <v>#REF!</v>
      </c>
      <c r="N23">
        <v>7</v>
      </c>
      <c r="O23" t="e">
        <f t="shared" ref="O23:O25" si="7">ROUND(M23*N23,2)</f>
        <v>#REF!</v>
      </c>
    </row>
    <row r="24" spans="1:16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4" t="e">
        <f t="shared" si="6"/>
        <v>#REF!</v>
      </c>
      <c r="N24">
        <v>4</v>
      </c>
      <c r="O24" t="e">
        <f t="shared" si="7"/>
        <v>#REF!</v>
      </c>
    </row>
    <row r="25" spans="1:16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4" t="e">
        <f t="shared" si="6"/>
        <v>#REF!</v>
      </c>
      <c r="N25">
        <v>8</v>
      </c>
      <c r="O25" t="e">
        <f t="shared" si="7"/>
        <v>#REF!</v>
      </c>
    </row>
    <row r="26" spans="1:16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O26" t="e">
        <f>SUM(O22:O25)</f>
        <v>#REF!</v>
      </c>
    </row>
    <row r="27" spans="1:16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6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>
        <v>477</v>
      </c>
      <c r="N28">
        <v>20</v>
      </c>
      <c r="O28">
        <f>ROUND(M28*N28,2)</f>
        <v>9540</v>
      </c>
    </row>
    <row r="29" spans="1:16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>
        <v>391</v>
      </c>
      <c r="N29">
        <v>7</v>
      </c>
      <c r="O29">
        <f t="shared" ref="O29:O32" si="8">ROUND(M29*N29,2)</f>
        <v>2737</v>
      </c>
    </row>
    <row r="30" spans="1:16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>
        <v>381</v>
      </c>
      <c r="N30">
        <v>10</v>
      </c>
      <c r="O30">
        <f t="shared" si="8"/>
        <v>3810</v>
      </c>
    </row>
    <row r="31" spans="1:16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>
        <v>2681.55</v>
      </c>
      <c r="N31">
        <v>4</v>
      </c>
      <c r="O31">
        <f t="shared" si="8"/>
        <v>10726.2</v>
      </c>
    </row>
    <row r="32" spans="1:16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>
        <v>2681.54</v>
      </c>
      <c r="N32">
        <v>3</v>
      </c>
      <c r="O32">
        <f t="shared" si="8"/>
        <v>8044.62</v>
      </c>
    </row>
    <row r="33" spans="1:1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O33">
        <f>SUM(O28:O32)</f>
        <v>34857.82</v>
      </c>
    </row>
    <row r="34" spans="1:1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x14ac:dyDescent="0.25">
      <c r="L120" s="1"/>
      <c r="M120" s="1"/>
    </row>
    <row r="121" spans="1:13" x14ac:dyDescent="0.25">
      <c r="L121" s="1"/>
      <c r="M121" s="1"/>
    </row>
    <row r="122" spans="1:13" x14ac:dyDescent="0.25">
      <c r="L122" s="1"/>
    </row>
  </sheetData>
  <mergeCells count="16">
    <mergeCell ref="A9:G9"/>
    <mergeCell ref="B5:K5"/>
    <mergeCell ref="F1:K2"/>
    <mergeCell ref="A22:F22"/>
    <mergeCell ref="A12:D12"/>
    <mergeCell ref="A20:K20"/>
    <mergeCell ref="A13:E13"/>
    <mergeCell ref="A14:E14"/>
    <mergeCell ref="A18:J18"/>
    <mergeCell ref="A3:K3"/>
    <mergeCell ref="B4:K4"/>
    <mergeCell ref="A10:D10"/>
    <mergeCell ref="A11:D11"/>
    <mergeCell ref="A15:D15"/>
    <mergeCell ref="A17:J17"/>
    <mergeCell ref="A19:J19"/>
  </mergeCells>
  <printOptions horizontalCentered="1" verticalCentered="1"/>
  <pageMargins left="0.19685039370078741" right="0" top="0.11811023622047245" bottom="0.15748031496062992" header="0.11811023622047245" footer="0.15748031496062992"/>
  <pageSetup paperSize="9" scale="8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2026-07-17T11:07:57Z</cp:lastPrinted>
  <dcterms:created xsi:type="dcterms:W3CDTF">2014-03-03T05:25:34Z</dcterms:created>
  <dcterms:modified xsi:type="dcterms:W3CDTF">2026-07-27T05:16:07Z</dcterms:modified>
</cp:coreProperties>
</file>