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295"/>
  </bookViews>
  <sheets>
    <sheet name="обоснование" sheetId="2" r:id="rId1"/>
    <sheet name="Лист1" sheetId="3" r:id="rId2"/>
  </sheets>
  <definedNames>
    <definedName name="_xlnm.Print_Area" localSheetId="0">обоснование!$A$1:$N$18</definedName>
  </definedNames>
  <calcPr calcId="162913" refMode="R1C1"/>
</workbook>
</file>

<file path=xl/calcChain.xml><?xml version="1.0" encoding="utf-8"?>
<calcChain xmlns="http://schemas.openxmlformats.org/spreadsheetml/2006/main">
  <c r="H13" i="2" l="1"/>
  <c r="H12" i="2"/>
  <c r="I12" i="2" l="1"/>
  <c r="J12" i="2" s="1"/>
  <c r="K13" i="2"/>
  <c r="L13" i="2" s="1"/>
  <c r="M13" i="2" s="1"/>
  <c r="N13" i="2" s="1"/>
  <c r="I13" i="2" l="1"/>
  <c r="J13" i="2" s="1"/>
  <c r="K12" i="2"/>
  <c r="L12" i="2" s="1"/>
  <c r="M12" i="2" l="1"/>
  <c r="N12" i="2" s="1"/>
  <c r="N14" i="2" s="1"/>
  <c r="F6" i="2" s="1"/>
</calcChain>
</file>

<file path=xl/sharedStrings.xml><?xml version="1.0" encoding="utf-8"?>
<sst xmlns="http://schemas.openxmlformats.org/spreadsheetml/2006/main" count="30" uniqueCount="28">
  <si>
    <t>№ п/п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</si>
  <si>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</si>
  <si>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</si>
  <si>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</si>
  <si>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</si>
  <si>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</si>
  <si>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</si>
  <si>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</si>
  <si>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</si>
  <si>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</si>
  <si>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</si>
  <si>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</si>
  <si>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</si>
  <si>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</si>
  <si>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</si>
  <si>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</si>
  <si>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</si>
  <si>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</si>
  <si>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</si>
  <si>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</si>
  <si>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Фильтры аналитические аэрозольные</t>
  </si>
  <si>
    <t>Обоснование начальной (максимальной) цены контракта по закупке "Поставка расходных материалов для лабораторного оборудования"</t>
  </si>
  <si>
    <t>Дата подготовки обоснования НМЦК: 04.08.2026</t>
  </si>
  <si>
    <t>шт</t>
  </si>
  <si>
    <t>Цена единицы продукции, указанная в источнике №1, (руб.), исх № 26-3656 от 29.07.2026</t>
  </si>
  <si>
    <t>Цена единицы продукции, указанная в источнике №2, (руб.), исх № 2026/1390 от 29.07.2026</t>
  </si>
  <si>
    <t>Работник контрактной службы:                                                                                                   
начальник отдела договорной и учебно-методической работы                                                            
________________/ Шкляр А.А. /                                                                                        
(подпись/расшифровка подписи)</t>
  </si>
  <si>
    <t xml:space="preserve">Цена единицы продукции, указанная в источнике №3, (руб.), исх № 31.07.2026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</si>
</sst>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16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998220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A7" zoomScale="120" zoomScaleNormal="120" zoomScaleSheetLayoutView="93" workbookViewId="0">
      <selection activeCell="H13" sqref="H13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0.28515625" style="11" customWidth="1"/>
    <col min="4" max="4" width="11.7109375" style="12" customWidth="1"/>
    <col min="5" max="7" width="15.140625" style="11" customWidth="1"/>
    <col min="8" max="8" width="15.7109375" style="11" customWidth="1"/>
    <col min="9" max="9" width="24.140625" style="11" customWidth="1"/>
    <col min="10" max="10" width="16.140625" style="11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7" ht="13.15" customHeight="1" x14ac:dyDescent="0.25">
      <c r="A1" s="11"/>
      <c r="B1" s="11"/>
      <c r="I1" s="36"/>
      <c r="J1" s="36"/>
      <c r="K1" s="36"/>
      <c r="L1" s="36"/>
      <c r="M1" s="36"/>
      <c r="N1" s="36"/>
      <c r="O1" s="6"/>
    </row>
    <row r="2" spans="1:17" ht="31.15" customHeight="1" x14ac:dyDescent="0.25">
      <c r="A2" s="11"/>
      <c r="B2" s="11"/>
      <c r="I2" s="36"/>
      <c r="J2" s="36"/>
      <c r="K2" s="36"/>
      <c r="L2" s="36"/>
      <c r="M2" s="36"/>
      <c r="N2" s="36"/>
      <c r="O2" s="7"/>
    </row>
    <row r="3" spans="1:17" ht="14.45" customHeight="1" x14ac:dyDescent="0.25">
      <c r="A3" s="11"/>
      <c r="B3" s="11"/>
      <c r="I3" s="36"/>
      <c r="J3" s="36"/>
      <c r="K3" s="36"/>
      <c r="L3" s="36"/>
      <c r="M3" s="36"/>
      <c r="N3" s="36"/>
      <c r="O3" s="7"/>
    </row>
    <row r="4" spans="1:17" ht="34.15" customHeight="1" x14ac:dyDescent="0.25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5"/>
    </row>
    <row r="5" spans="1:17" ht="61.9" customHeight="1" x14ac:dyDescent="0.25">
      <c r="A5" s="38" t="s">
        <v>4</v>
      </c>
      <c r="B5" s="38"/>
      <c r="C5" s="38"/>
      <c r="D5" s="38"/>
      <c r="E5" s="38"/>
      <c r="F5" s="38" t="s">
        <v>6</v>
      </c>
      <c r="G5" s="38"/>
      <c r="H5" s="38"/>
      <c r="I5" s="38"/>
      <c r="J5" s="38"/>
      <c r="K5" s="38"/>
      <c r="L5" s="38"/>
      <c r="M5" s="38"/>
      <c r="N5" s="38"/>
      <c r="O5" s="4"/>
    </row>
    <row r="6" spans="1:17" ht="19.149999999999999" customHeight="1" x14ac:dyDescent="0.25">
      <c r="A6" s="38" t="s">
        <v>5</v>
      </c>
      <c r="B6" s="38"/>
      <c r="C6" s="38"/>
      <c r="D6" s="38"/>
      <c r="E6" s="38"/>
      <c r="F6" s="39">
        <f>N14</f>
        <v>151350</v>
      </c>
      <c r="G6" s="38"/>
      <c r="H6" s="38"/>
      <c r="I6" s="38"/>
      <c r="J6" s="38"/>
      <c r="K6" s="38"/>
      <c r="L6" s="38"/>
      <c r="M6" s="38"/>
      <c r="N6" s="38"/>
      <c r="O6" s="4"/>
    </row>
    <row r="7" spans="1:17" ht="23.45" customHeight="1" x14ac:dyDescent="0.25">
      <c r="A7" s="42" t="s">
        <v>22</v>
      </c>
      <c r="B7" s="42"/>
      <c r="C7" s="42"/>
      <c r="D7" s="42"/>
      <c r="E7" s="42"/>
      <c r="F7" s="37"/>
      <c r="G7" s="37"/>
      <c r="H7" s="37"/>
      <c r="I7" s="37"/>
      <c r="J7" s="37"/>
      <c r="K7" s="37"/>
      <c r="L7" s="37"/>
      <c r="M7" s="37"/>
      <c r="N7" s="37"/>
      <c r="O7" s="5"/>
    </row>
    <row r="8" spans="1:17" ht="68.45" customHeight="1" x14ac:dyDescent="0.25">
      <c r="A8" s="46" t="s">
        <v>26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"/>
    </row>
    <row r="9" spans="1:17" ht="25.15" customHeight="1" x14ac:dyDescent="0.25">
      <c r="A9" s="28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8"/>
      <c r="P9" s="3"/>
      <c r="Q9" s="3"/>
    </row>
    <row r="10" spans="1:17" ht="27.6" customHeight="1" x14ac:dyDescent="0.25">
      <c r="A10" s="30" t="s">
        <v>0</v>
      </c>
      <c r="B10" s="30" t="s">
        <v>1</v>
      </c>
      <c r="C10" s="30" t="s">
        <v>9</v>
      </c>
      <c r="D10" s="32" t="s">
        <v>11</v>
      </c>
      <c r="E10" s="31" t="s">
        <v>2</v>
      </c>
      <c r="F10" s="31"/>
      <c r="G10" s="31"/>
      <c r="H10" s="40" t="s">
        <v>7</v>
      </c>
      <c r="I10" s="40"/>
      <c r="J10" s="40"/>
      <c r="K10" s="43" t="s">
        <v>8</v>
      </c>
      <c r="L10" s="44"/>
      <c r="M10" s="44"/>
      <c r="N10" s="45"/>
      <c r="O10" s="9"/>
    </row>
    <row r="11" spans="1:17" ht="206.45" customHeight="1" x14ac:dyDescent="0.25">
      <c r="A11" s="30"/>
      <c r="B11" s="31"/>
      <c r="C11" s="30"/>
      <c r="D11" s="33"/>
      <c r="E11" s="21" t="s">
        <v>24</v>
      </c>
      <c r="F11" s="21" t="s">
        <v>25</v>
      </c>
      <c r="G11" s="21" t="s">
        <v>27</v>
      </c>
      <c r="H11" s="15" t="s">
        <v>10</v>
      </c>
      <c r="I11" s="13" t="s">
        <v>16</v>
      </c>
      <c r="J11" s="13" t="s">
        <v>18</v>
      </c>
      <c r="K11" s="16" t="s">
        <v>17</v>
      </c>
      <c r="L11" s="17" t="s">
        <v>3</v>
      </c>
      <c r="M11" s="17" t="s">
        <v>13</v>
      </c>
      <c r="N11" s="17" t="s">
        <v>14</v>
      </c>
      <c r="O11" s="10"/>
    </row>
    <row r="12" spans="1:17" ht="69.75" customHeight="1" x14ac:dyDescent="0.25">
      <c r="A12" s="26">
        <v>1</v>
      </c>
      <c r="B12" s="27" t="s">
        <v>20</v>
      </c>
      <c r="C12" s="25" t="s">
        <v>23</v>
      </c>
      <c r="D12" s="19">
        <v>1000</v>
      </c>
      <c r="E12" s="22">
        <v>105.1</v>
      </c>
      <c r="F12" s="23">
        <v>127.17</v>
      </c>
      <c r="G12" s="23">
        <v>159</v>
      </c>
      <c r="H12" s="18">
        <f>ROUND((AVERAGE(E12:G12)),2)</f>
        <v>130.41999999999999</v>
      </c>
      <c r="I12" s="20">
        <f t="shared" ref="I12:I13" si="0">SQRT(((SUM((POWER(G12-H12,2)),(POWER(F12-H12,2)),(POWER(E12-H12,2)))/(COLUMNS(E12:G12)-1))))</f>
        <v>27.096875281109448</v>
      </c>
      <c r="J12" s="20">
        <f t="shared" ref="J12:J13" si="1">I12/H12*100</f>
        <v>20.776625733100328</v>
      </c>
      <c r="K12" s="18">
        <f t="shared" ref="K12:K13" si="2">H12*D12</f>
        <v>130419.99999999999</v>
      </c>
      <c r="L12" s="18">
        <f t="shared" ref="L12:L13" si="3">K12/D12</f>
        <v>130.41999999999999</v>
      </c>
      <c r="M12" s="18">
        <f>ROUND(L12,3)</f>
        <v>130.41999999999999</v>
      </c>
      <c r="N12" s="18">
        <f>ROUND(M12*D12,2)</f>
        <v>130420</v>
      </c>
      <c r="O12" s="10"/>
    </row>
    <row r="13" spans="1:17" ht="56.25" customHeight="1" x14ac:dyDescent="0.25">
      <c r="A13" s="26">
        <v>2</v>
      </c>
      <c r="B13" s="27" t="s">
        <v>20</v>
      </c>
      <c r="C13" s="25" t="s">
        <v>23</v>
      </c>
      <c r="D13" s="19">
        <v>1000</v>
      </c>
      <c r="E13" s="22">
        <v>18</v>
      </c>
      <c r="F13" s="23">
        <v>20.79</v>
      </c>
      <c r="G13" s="23">
        <v>24</v>
      </c>
      <c r="H13" s="18">
        <f>ROUND((AVERAGE(E13:G13)),2)</f>
        <v>20.93</v>
      </c>
      <c r="I13" s="20">
        <f t="shared" si="0"/>
        <v>3.002449000399507</v>
      </c>
      <c r="J13" s="20">
        <f t="shared" si="1"/>
        <v>14.3451935040588</v>
      </c>
      <c r="K13" s="18">
        <f t="shared" si="2"/>
        <v>20930</v>
      </c>
      <c r="L13" s="18">
        <f t="shared" si="3"/>
        <v>20.93</v>
      </c>
      <c r="M13" s="18">
        <f t="shared" ref="M13" si="4">ROUNDDOWN(L13,3)</f>
        <v>20.93</v>
      </c>
      <c r="N13" s="18">
        <f t="shared" ref="N13" si="5">ROUND(M13*D13,3)</f>
        <v>20930</v>
      </c>
      <c r="O13" s="10"/>
    </row>
    <row r="14" spans="1:17" ht="12.75" customHeight="1" x14ac:dyDescent="0.25">
      <c r="A14" s="11"/>
      <c r="B14" s="35" t="s">
        <v>15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24">
        <f>SUM(N12:N13)</f>
        <v>151350</v>
      </c>
    </row>
    <row r="15" spans="1:17" ht="63.6" customHeight="1" x14ac:dyDescent="0.25">
      <c r="A15" s="11"/>
      <c r="B15" s="34" t="s">
        <v>19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7" spans="5:5" x14ac:dyDescent="0.25">
      <c r="E17" s="14"/>
    </row>
  </sheetData>
  <mergeCells count="21">
    <mergeCell ref="B15:N15"/>
    <mergeCell ref="B14:M14"/>
    <mergeCell ref="I1:N1"/>
    <mergeCell ref="I2:N2"/>
    <mergeCell ref="I3:N3"/>
    <mergeCell ref="F7:N7"/>
    <mergeCell ref="F5:N5"/>
    <mergeCell ref="F6:N6"/>
    <mergeCell ref="E10:G10"/>
    <mergeCell ref="H10:J10"/>
    <mergeCell ref="A4:N4"/>
    <mergeCell ref="A7:E7"/>
    <mergeCell ref="K10:N10"/>
    <mergeCell ref="A8:N8"/>
    <mergeCell ref="A5:E5"/>
    <mergeCell ref="A6:E6"/>
    <mergeCell ref="A9:N9"/>
    <mergeCell ref="A10:A11"/>
    <mergeCell ref="B10:B11"/>
    <mergeCell ref="C10:C11"/>
    <mergeCell ref="D10:D11"/>
  </mergeCells>
  <pageMargins left="0.78740157480314965" right="0" top="1.1811023622047245" bottom="0.78740157480314965" header="0.31496062992125984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2026-08-14T02:04:12Z</dcterms:modified>
</cp:coreProperties>
</file>