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_FilterDatabase" localSheetId="1" hidden="1">Лист2!$A$1:$M$20</definedName>
  </definedNames>
  <calcPr calcId="145621" iterate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12" i="1" l="1"/>
  <c r="M6" i="2" l="1"/>
  <c r="M7" i="2"/>
  <c r="M8" i="2"/>
  <c r="M2" i="2"/>
  <c r="M3" i="2"/>
  <c r="M4" i="2"/>
  <c r="M10" i="2"/>
  <c r="M9" i="2"/>
  <c r="M11" i="2"/>
  <c r="M12" i="2"/>
  <c r="M13" i="2"/>
  <c r="M14" i="2"/>
  <c r="M15" i="2"/>
  <c r="M16" i="2"/>
  <c r="M17" i="2"/>
  <c r="M18" i="2"/>
  <c r="M19" i="2"/>
  <c r="M20" i="2"/>
  <c r="M5" i="2"/>
  <c r="K9" i="1" l="1"/>
  <c r="T12" i="1" l="1"/>
  <c r="L12" i="1"/>
  <c r="K7" i="1"/>
  <c r="Q6" i="1"/>
  <c r="R6" i="1" s="1"/>
  <c r="K6" i="1"/>
  <c r="R12" i="1" l="1"/>
  <c r="K12" i="1"/>
  <c r="S12" i="1" l="1"/>
  <c r="U12" i="1" s="1"/>
  <c r="X12" i="1" s="1"/>
  <c r="Z3" i="1" s="1"/>
</calcChain>
</file>

<file path=xl/sharedStrings.xml><?xml version="1.0" encoding="utf-8"?>
<sst xmlns="http://schemas.openxmlformats.org/spreadsheetml/2006/main" count="207" uniqueCount="95">
  <si>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</si>
  <si>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</si>
  <si>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</si>
  <si>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</si>
  <si>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</si>
  <si>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</si>
  <si>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</si>
  <si>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</si>
  <si>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</si>
  <si>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</si>
  <si>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</si>
  <si>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</si>
  <si>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</si>
  <si>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</si>
  <si>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</si>
  <si>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</si>
  <si>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</si>
  <si>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</si>
  <si>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</si>
  <si>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</si>
  <si>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</si>
  <si>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t xml:space="preserve">№ реестровой записи
</t>
  </si>
  <si>
    <t>Цена Средневзвешанная, руб.</t>
  </si>
  <si>
    <t xml:space="preserve">КП 1 </t>
  </si>
  <si>
    <t>Цена единицы лекарственного препарата без учета НДС, руб.</t>
  </si>
  <si>
    <t>Цена за единицу товара из ЖНВЛП, без учета НДС, руб.</t>
  </si>
  <si>
    <t>21.20.10.119</t>
  </si>
  <si>
    <t>мл</t>
  </si>
  <si>
    <t>1989,90/5/3</t>
  </si>
  <si>
    <t>ИНСУЛИН ЛИЗПРО</t>
  </si>
  <si>
    <t>Средневзвешенная цена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</si>
  <si>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</si>
  <si>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</si>
  <si>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</si>
  <si>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</si>
  <si>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</si>
  <si>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</si>
  <si>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</si>
  <si>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</si>
  <si>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</si>
  <si>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</si>
  <si>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</si>
  <si>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</si>
  <si>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Инсулин лизпро</t>
  </si>
  <si>
    <t>Хумалог®</t>
  </si>
  <si>
    <t>раствор для внутривенного и подкожного введения, 100 МЕ/мл, 3 мл - картриджи со шприц-ручкой "КвикПен™" (5)  - пачки картонные</t>
  </si>
  <si>
    <t xml:space="preserve">Вл.Эли Лилли Восток С.А., Швейцария (060.314.023); Вып.к.Перв.Уп.Втор.Уп.Пр.Лилли Франс, Франция (FR13 609849153); </t>
  </si>
  <si>
    <t>A10AB04</t>
  </si>
  <si>
    <t>П N015490/01</t>
  </si>
  <si>
    <t>19.05.2022 
499/20-22</t>
  </si>
  <si>
    <t>4602103003238</t>
  </si>
  <si>
    <t>раствор для внутривенного и подкожного введения, 100 МЕ/мл, 3 мл - картриджи (5)  - пачки картонные</t>
  </si>
  <si>
    <t>4602103001722</t>
  </si>
  <si>
    <t xml:space="preserve">Вл.Общество с ограниченной ответственностью "Свикс Хэлскеа" (ООО "Свикс Хэлскеа"), Россия (7702683079); Вып.к.Перв.Уп.Втор.Уп.Пр.Лилли Франс, Франция (FR13 609849153); </t>
  </si>
  <si>
    <t>06.12.2023 
1890/20-23</t>
  </si>
  <si>
    <t>4640106060209</t>
  </si>
  <si>
    <t>4640106060070</t>
  </si>
  <si>
    <t>РинЛиз®</t>
  </si>
  <si>
    <t>раствор для внутривенного и подкожного введения, 100 МЕ/мл, 3 мл - картриджи в шприц-ручках Ринастра® II (5)  - пачки картонные</t>
  </si>
  <si>
    <t xml:space="preserve">Вл.Вып.к.Перв.Уп.Втор.Уп.Пр.Общество с ограниченной ответственностью "ГЕРОФАРМ" (ООО "ГЕРОФАРМ"), Россия (7826043970); </t>
  </si>
  <si>
    <t>ЛП-№(000346)-(РГ-RU)</t>
  </si>
  <si>
    <t>13.06.2024 
25-7-4288411-сниж</t>
  </si>
  <si>
    <t>4607008361506</t>
  </si>
  <si>
    <t>4607008361490</t>
  </si>
  <si>
    <t>раствор для внутривенного и подкожного введения, 100 МЕ/мл, 3 мл - картриджи в шприц-ручках Ринастра® III (5)  - пачки картонные</t>
  </si>
  <si>
    <t>4607008362138</t>
  </si>
  <si>
    <t>Бужетон®</t>
  </si>
  <si>
    <t>раствор для внутривенного и подкожного введения, 100 МЕ/мл, 3 мл - картриджи в шприц-ручках (5)  - пачки картонные</t>
  </si>
  <si>
    <t xml:space="preserve">Вл.Акционерное общество "Фармасинтез-Норд" (АО "Фармасинтез-Норд"), Россия (3851000490); Вып.к.Перв.Уп.Втор.Уп.Пр.Акционерное общество "Фармасинтез-Норд" (АО "Фармасинтез-Норд"), Россия (3851000490); </t>
  </si>
  <si>
    <t>ЛП-№(008436)-(РГ-RU)</t>
  </si>
  <si>
    <t>08.04.2025 
25-7-4320064-ОС-изм</t>
  </si>
  <si>
    <t>4650094097330</t>
  </si>
  <si>
    <t>28.10.2025 
1781/20-25/ОС-подтв</t>
  </si>
  <si>
    <t>Бужетон</t>
  </si>
  <si>
    <t>ЛП-004572</t>
  </si>
  <si>
    <t>4650094096753</t>
  </si>
  <si>
    <t>раствор для внутривенного и подкожного введения, 100 МЕ/мл, 3 мл - картриджи в шприц-ручках Geropharm® Pen (5)  - пачки картонные</t>
  </si>
  <si>
    <t>01.12.2025 
25-7-4346172-ОС-изм</t>
  </si>
  <si>
    <t>4607008363500</t>
  </si>
  <si>
    <t>РинЛиз® Рапид</t>
  </si>
  <si>
    <t>ЛП-№(012758)-(РГ-RU)</t>
  </si>
  <si>
    <t>18.02.2026 
25-7-4354247-изм</t>
  </si>
  <si>
    <t>4607008363272</t>
  </si>
  <si>
    <t>4607008363296</t>
  </si>
  <si>
    <t>4607008363302</t>
  </si>
  <si>
    <t>ЛП-008868</t>
  </si>
  <si>
    <t>24.03.2025 
330/20-25</t>
  </si>
  <si>
    <t>Цена</t>
  </si>
  <si>
    <t>Раствор для внутривенного и подкожного введения в картриджах/Раствор для внутривенного и подкожного введения в картриджах в шприц-ручке (ГРЛС: Раствор для внутривенного и подкожного введения), 100 ЕД/мл (ГРЛС: 100 МЕ/мл)</t>
  </si>
  <si>
    <t>№ 2710700631126000413</t>
  </si>
  <si>
    <t>https://zakupki.gov.ru/epz/contract/contractCard/payment-info-and-target-of-order.html?reestrNumber=2710700631126000413&amp;contractInfoId=108055480</t>
  </si>
  <si>
    <t>№ 2041100854226000031</t>
  </si>
  <si>
    <t>https://zakupki.gov.ru/epz/contract/contractCard/payment-info-and-target-of-order.html?reestrNumber=2041100854226000031&amp;contractInfoId=106265475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</si>
  <si>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</si>
  <si>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200909040126100388)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</si>
</sst>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#,##0_ ;\-#,##0\ "/>
    <numFmt numFmtId="169" formatCode="[$-10419]###\ ###"/>
    <numFmt numFmtId="170" formatCode="[$-10419]###\ ###\ ##0.00"/>
  </numFmts>
  <fonts count="12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3" fillId="0" borderId="0" applyBorder="0" applyProtection="0"/>
  </cellStyleXfs>
  <cellXfs count="106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3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3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3" fillId="0" borderId="4" xfId="2" applyNumberFormat="1" applyBorder="1" applyAlignment="1" applyProtection="1">
      <alignment horizontal="center" vertical="top" wrapText="1"/>
      <protection locked="0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2" fontId="1" fillId="6" borderId="2" xfId="0" applyNumberFormat="1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4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6" fillId="6" borderId="2" xfId="0" applyFont="1" applyFill="1" applyBorder="1" applyAlignment="1">
      <alignment horizontal="center" vertical="top" wrapText="1"/>
    </xf>
    <xf numFmtId="0" fontId="3" fillId="0" borderId="5" xfId="2" applyBorder="1" applyAlignment="1">
      <alignment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164" fontId="7" fillId="0" borderId="5" xfId="1" applyFont="1" applyFill="1" applyBorder="1" applyAlignment="1">
      <alignment vertical="top" wrapText="1"/>
    </xf>
    <xf numFmtId="164" fontId="1" fillId="3" borderId="5" xfId="1" applyFont="1" applyFill="1" applyBorder="1" applyAlignment="1" applyProtection="1">
      <alignment vertical="top" wrapText="1"/>
    </xf>
    <xf numFmtId="165" fontId="1" fillId="0" borderId="5" xfId="1" applyNumberFormat="1" applyFont="1" applyBorder="1" applyAlignment="1" applyProtection="1">
      <alignment horizontal="center" vertical="top" wrapText="1"/>
      <protection locked="0"/>
    </xf>
    <xf numFmtId="165" fontId="3" fillId="0" borderId="5" xfId="2" applyNumberFormat="1" applyBorder="1" applyAlignment="1" applyProtection="1">
      <alignment horizontal="center" vertical="top" wrapText="1"/>
      <protection locked="0"/>
    </xf>
    <xf numFmtId="164" fontId="1" fillId="0" borderId="5" xfId="1" applyFont="1" applyBorder="1" applyAlignment="1" applyProtection="1">
      <alignment horizontal="center" vertical="top" wrapText="1"/>
      <protection locked="0"/>
    </xf>
    <xf numFmtId="164" fontId="1" fillId="4" borderId="5" xfId="1" applyFont="1" applyFill="1" applyBorder="1" applyAlignment="1" applyProtection="1">
      <alignment horizontal="center" vertical="top" wrapText="1"/>
    </xf>
    <xf numFmtId="4" fontId="1" fillId="4" borderId="5" xfId="0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8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Border="1" applyAlignment="1" applyProtection="1">
      <alignment horizontal="left" vertical="top" wrapText="1" readingOrder="1"/>
      <protection locked="0"/>
    </xf>
    <xf numFmtId="0" fontId="9" fillId="0" borderId="11" xfId="0" applyFont="1" applyBorder="1" applyAlignment="1" applyProtection="1">
      <alignment vertical="top" wrapText="1" readingOrder="1"/>
      <protection locked="0"/>
    </xf>
    <xf numFmtId="169" fontId="9" fillId="0" borderId="11" xfId="0" applyNumberFormat="1" applyFont="1" applyBorder="1" applyAlignment="1" applyProtection="1">
      <alignment horizontal="center" vertical="top" wrapText="1" readingOrder="1"/>
      <protection locked="0"/>
    </xf>
    <xf numFmtId="170" fontId="9" fillId="0" borderId="11" xfId="0" applyNumberFormat="1" applyFont="1" applyBorder="1" applyAlignment="1" applyProtection="1">
      <alignment vertical="top" wrapText="1" readingOrder="1"/>
      <protection locked="0"/>
    </xf>
    <xf numFmtId="0" fontId="9" fillId="0" borderId="11" xfId="0" applyFont="1" applyBorder="1" applyAlignment="1" applyProtection="1">
      <alignment horizontal="center" vertical="top" wrapText="1" readingOrder="1"/>
      <protection locked="0"/>
    </xf>
    <xf numFmtId="0" fontId="10" fillId="0" borderId="11" xfId="0" applyFont="1" applyBorder="1" applyAlignment="1" applyProtection="1">
      <alignment horizontal="center" vertical="top" wrapText="1" readingOrder="1"/>
      <protection locked="0"/>
    </xf>
    <xf numFmtId="14" fontId="10" fillId="0" borderId="12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5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49" fontId="1" fillId="0" borderId="5" xfId="0" applyNumberFormat="1" applyFont="1" applyBorder="1" applyAlignment="1">
      <alignment horizontal="left" vertical="top" wrapText="1"/>
    </xf>
    <xf numFmtId="49" fontId="3" fillId="0" borderId="5" xfId="2" applyNumberFormat="1" applyBorder="1" applyAlignment="1" applyProtection="1">
      <alignment horizontal="center" vertical="top" wrapText="1"/>
      <protection locked="0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43" fontId="1" fillId="0" borderId="5" xfId="1" applyNumberFormat="1" applyFont="1" applyFill="1" applyBorder="1" applyAlignment="1" applyProtection="1">
      <alignment vertical="top" wrapText="1"/>
    </xf>
    <xf numFmtId="0" fontId="1" fillId="0" borderId="1" xfId="0" applyFont="1" applyBorder="1" applyAlignment="1">
      <alignment horizontal="left" vertical="top" wrapText="1"/>
    </xf>
    <xf numFmtId="14" fontId="0" fillId="0" borderId="0" xfId="0" applyNumberFormat="1"/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6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8" fontId="1" fillId="4" borderId="5" xfId="1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4" fontId="2" fillId="6" borderId="5" xfId="0" applyNumberFormat="1" applyFont="1" applyFill="1" applyBorder="1" applyAlignment="1" applyProtection="1">
      <alignment horizontal="center" vertical="top" wrapText="1"/>
      <protection locked="0"/>
    </xf>
    <xf numFmtId="4" fontId="1" fillId="5" borderId="13" xfId="0" applyNumberFormat="1" applyFont="1" applyFill="1" applyBorder="1" applyAlignment="1" applyProtection="1">
      <alignment horizontal="center" vertical="top" wrapText="1"/>
      <protection locked="0"/>
    </xf>
    <xf numFmtId="4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2041100854226000031" TargetMode="External"/><Relationship Id="rId1" Type="http://schemas.openxmlformats.org/officeDocument/2006/relationships/hyperlink" Target="https://zakupki.gov.ru/epz/contract/contractCard/common-info.html?reestrNumber=271070063112600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9"/>
  <sheetViews>
    <sheetView tabSelected="1" zoomScale="70" zoomScaleNormal="70" workbookViewId="0">
      <selection activeCell="B20" sqref="B20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.140625" style="1" customWidth="1"/>
    <col min="7" max="7" width="22.42578125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5" width="16.42578125" style="1" customWidth="1"/>
    <col min="26" max="26" width="20.140625" style="1" customWidth="1"/>
    <col min="27" max="27" width="14.42578125" style="1" customWidth="1"/>
    <col min="28" max="28" width="13.7109375" style="1" customWidth="1"/>
    <col min="29" max="29" width="9.140625" style="1"/>
    <col min="30" max="30" width="11.85546875" style="1" customWidth="1"/>
    <col min="31" max="1021" width="9.140625" style="1"/>
  </cols>
  <sheetData>
    <row r="1" spans="1:29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2"/>
      <c r="Z1" s="9"/>
      <c r="AA1" s="2"/>
      <c r="AB1" s="2"/>
    </row>
    <row r="2" spans="1:29" s="10" customFormat="1" ht="156" customHeight="1" x14ac:dyDescent="0.25">
      <c r="A2" s="2"/>
      <c r="B2" s="96" t="s">
        <v>0</v>
      </c>
      <c r="C2" s="96"/>
      <c r="D2" s="96"/>
      <c r="E2" s="96"/>
      <c r="F2" s="96"/>
      <c r="G2" s="96"/>
      <c r="H2" s="96"/>
      <c r="I2" s="96"/>
      <c r="J2" s="96"/>
      <c r="K2" s="96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2"/>
      <c r="Z2" s="9"/>
      <c r="AA2" s="2"/>
      <c r="AB2" s="2"/>
    </row>
    <row r="3" spans="1:29" s="10" customFormat="1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4"/>
      <c r="K3" s="11"/>
      <c r="L3" s="5"/>
      <c r="M3" s="6"/>
      <c r="N3" s="6"/>
      <c r="O3" s="7"/>
      <c r="P3" s="7"/>
      <c r="Q3" s="4"/>
      <c r="R3" s="4"/>
      <c r="S3" s="97" t="s">
        <v>1</v>
      </c>
      <c r="T3" s="97"/>
      <c r="U3" s="97"/>
      <c r="V3" s="97"/>
      <c r="W3" s="97"/>
      <c r="X3" s="97"/>
      <c r="Y3" s="81"/>
      <c r="Z3" s="12">
        <f>SUBTOTAL(9,Z5:Z12)</f>
        <v>39798</v>
      </c>
      <c r="AA3" s="13"/>
      <c r="AB3" s="13"/>
    </row>
    <row r="4" spans="1:29" ht="87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90" t="s">
        <v>8</v>
      </c>
      <c r="H4" s="91"/>
      <c r="I4" s="91"/>
      <c r="J4" s="91"/>
      <c r="K4" s="92"/>
      <c r="L4" s="15" t="s">
        <v>9</v>
      </c>
      <c r="M4" s="93" t="s">
        <v>30</v>
      </c>
      <c r="N4" s="94"/>
      <c r="O4" s="94"/>
      <c r="P4" s="94"/>
      <c r="Q4" s="94"/>
      <c r="R4" s="95"/>
      <c r="S4" s="16" t="s">
        <v>10</v>
      </c>
      <c r="T4" s="17" t="s">
        <v>11</v>
      </c>
      <c r="U4" s="16" t="s">
        <v>12</v>
      </c>
      <c r="V4" s="18" t="s">
        <v>13</v>
      </c>
      <c r="W4" s="18" t="s">
        <v>14</v>
      </c>
      <c r="X4" s="19" t="s">
        <v>15</v>
      </c>
      <c r="Y4" s="19" t="s">
        <v>93</v>
      </c>
      <c r="Z4" s="20" t="s">
        <v>16</v>
      </c>
    </row>
    <row r="5" spans="1:29" ht="61.5" customHeight="1" x14ac:dyDescent="0.25">
      <c r="A5" s="83">
        <v>1</v>
      </c>
      <c r="B5" s="85" t="s">
        <v>29</v>
      </c>
      <c r="C5" s="85" t="s">
        <v>88</v>
      </c>
      <c r="D5" s="85" t="s">
        <v>26</v>
      </c>
      <c r="E5" s="84" t="s">
        <v>27</v>
      </c>
      <c r="F5" s="98">
        <v>300</v>
      </c>
      <c r="G5" s="22" t="s">
        <v>17</v>
      </c>
      <c r="H5" s="22" t="s">
        <v>18</v>
      </c>
      <c r="I5" s="22" t="s">
        <v>19</v>
      </c>
      <c r="J5" s="23" t="s">
        <v>20</v>
      </c>
      <c r="K5" s="24" t="s">
        <v>24</v>
      </c>
      <c r="L5" s="25" t="s">
        <v>25</v>
      </c>
      <c r="M5" s="26" t="s">
        <v>21</v>
      </c>
      <c r="N5" s="22" t="s">
        <v>18</v>
      </c>
      <c r="O5" s="27" t="s">
        <v>20</v>
      </c>
      <c r="P5" s="23" t="s">
        <v>7</v>
      </c>
      <c r="Q5" s="23" t="s">
        <v>24</v>
      </c>
      <c r="R5" s="24" t="s">
        <v>22</v>
      </c>
      <c r="S5" s="88"/>
      <c r="T5" s="99"/>
      <c r="U5" s="88"/>
      <c r="V5" s="100"/>
      <c r="W5" s="100"/>
      <c r="X5" s="101"/>
      <c r="Y5" s="101"/>
      <c r="Z5" s="87"/>
      <c r="AA5" s="28"/>
      <c r="AB5" s="28"/>
      <c r="AC5" s="28"/>
    </row>
    <row r="6" spans="1:29" ht="30" customHeight="1" x14ac:dyDescent="0.25">
      <c r="A6" s="83"/>
      <c r="B6" s="85"/>
      <c r="C6" s="85"/>
      <c r="D6" s="85"/>
      <c r="E6" s="84"/>
      <c r="F6" s="98"/>
      <c r="G6" s="55" t="s">
        <v>89</v>
      </c>
      <c r="H6" s="55" t="s">
        <v>90</v>
      </c>
      <c r="I6" s="57"/>
      <c r="J6" s="57">
        <v>139.37</v>
      </c>
      <c r="K6" s="56">
        <f>ROUND((J6-(J6*10/110)),2)</f>
        <v>126.7</v>
      </c>
      <c r="L6" s="29">
        <v>90.53</v>
      </c>
      <c r="M6" s="30"/>
      <c r="N6" s="31"/>
      <c r="O6" s="32"/>
      <c r="P6" s="32"/>
      <c r="Q6" s="21">
        <f>ROUND((O6-(O6*10/110)),2)</f>
        <v>0</v>
      </c>
      <c r="R6" s="16">
        <f>P6*Q6</f>
        <v>0</v>
      </c>
      <c r="S6" s="88"/>
      <c r="T6" s="99"/>
      <c r="U6" s="88"/>
      <c r="V6" s="100"/>
      <c r="W6" s="100"/>
      <c r="X6" s="101"/>
      <c r="Y6" s="103"/>
      <c r="Z6" s="87"/>
      <c r="AA6" s="28"/>
      <c r="AB6" s="28"/>
      <c r="AC6" s="28"/>
    </row>
    <row r="7" spans="1:29" ht="30" customHeight="1" x14ac:dyDescent="0.25">
      <c r="A7" s="84"/>
      <c r="B7" s="85"/>
      <c r="C7" s="85"/>
      <c r="D7" s="85"/>
      <c r="E7" s="84"/>
      <c r="F7" s="98"/>
      <c r="G7" s="55" t="s">
        <v>91</v>
      </c>
      <c r="H7" s="55" t="s">
        <v>92</v>
      </c>
      <c r="I7" s="57"/>
      <c r="J7" s="57">
        <v>142.04</v>
      </c>
      <c r="K7" s="56">
        <f>ROUND((J7-(J7*10/110)),2)</f>
        <v>129.13</v>
      </c>
      <c r="L7" s="58"/>
      <c r="M7" s="59"/>
      <c r="N7" s="60"/>
      <c r="O7" s="61"/>
      <c r="P7" s="61"/>
      <c r="Q7" s="62"/>
      <c r="R7" s="63"/>
      <c r="S7" s="88"/>
      <c r="T7" s="99"/>
      <c r="U7" s="88"/>
      <c r="V7" s="100"/>
      <c r="W7" s="100"/>
      <c r="X7" s="101"/>
      <c r="Y7" s="103"/>
      <c r="Z7" s="87"/>
      <c r="AA7" s="28"/>
      <c r="AB7" s="28"/>
      <c r="AC7" s="28"/>
    </row>
    <row r="8" spans="1:29" ht="30" customHeight="1" x14ac:dyDescent="0.25">
      <c r="A8" s="83"/>
      <c r="B8" s="85"/>
      <c r="C8" s="85"/>
      <c r="D8" s="85"/>
      <c r="E8" s="84"/>
      <c r="F8" s="98"/>
      <c r="G8" s="77"/>
      <c r="H8" s="78"/>
      <c r="I8" s="79"/>
      <c r="J8" s="80"/>
      <c r="K8" s="56"/>
      <c r="L8" s="29"/>
      <c r="M8" s="30"/>
      <c r="N8" s="33"/>
      <c r="O8" s="32"/>
      <c r="P8" s="32"/>
      <c r="Q8" s="21"/>
      <c r="R8" s="16"/>
      <c r="S8" s="88"/>
      <c r="T8" s="99"/>
      <c r="U8" s="88"/>
      <c r="V8" s="100"/>
      <c r="W8" s="100"/>
      <c r="X8" s="101"/>
      <c r="Y8" s="103"/>
      <c r="Z8" s="87"/>
      <c r="AA8" s="28"/>
      <c r="AB8" s="28"/>
      <c r="AC8" s="28"/>
    </row>
    <row r="9" spans="1:29" ht="30" customHeight="1" x14ac:dyDescent="0.25">
      <c r="A9" s="84"/>
      <c r="B9" s="85"/>
      <c r="C9" s="85"/>
      <c r="D9" s="85"/>
      <c r="E9" s="84"/>
      <c r="F9" s="98"/>
      <c r="G9" s="77" t="s">
        <v>23</v>
      </c>
      <c r="H9" s="78"/>
      <c r="I9" s="79" t="s">
        <v>28</v>
      </c>
      <c r="J9" s="80">
        <v>132.66</v>
      </c>
      <c r="K9" s="56">
        <f>ROUND((J9-(J9*10/110)),3)</f>
        <v>120.6</v>
      </c>
      <c r="L9" s="34"/>
      <c r="M9" s="35"/>
      <c r="N9" s="33"/>
      <c r="O9" s="36"/>
      <c r="P9" s="32"/>
      <c r="Q9" s="21"/>
      <c r="R9" s="16"/>
      <c r="S9" s="88"/>
      <c r="T9" s="99"/>
      <c r="U9" s="88"/>
      <c r="V9" s="100"/>
      <c r="W9" s="100"/>
      <c r="X9" s="101"/>
      <c r="Y9" s="103"/>
      <c r="Z9" s="87"/>
      <c r="AA9" s="28"/>
      <c r="AB9" s="28"/>
      <c r="AC9" s="28"/>
    </row>
    <row r="10" spans="1:29" ht="30" customHeight="1" x14ac:dyDescent="0.25">
      <c r="A10" s="83"/>
      <c r="B10" s="85"/>
      <c r="C10" s="85"/>
      <c r="D10" s="85"/>
      <c r="E10" s="86"/>
      <c r="F10" s="98"/>
      <c r="G10" s="77"/>
      <c r="H10" s="78"/>
      <c r="I10" s="79"/>
      <c r="J10" s="80"/>
      <c r="K10" s="56"/>
      <c r="L10" s="34"/>
      <c r="M10" s="35"/>
      <c r="N10" s="33"/>
      <c r="O10" s="36"/>
      <c r="P10" s="32"/>
      <c r="Q10" s="21"/>
      <c r="R10" s="16"/>
      <c r="S10" s="88"/>
      <c r="T10" s="88"/>
      <c r="U10" s="88"/>
      <c r="V10" s="88"/>
      <c r="W10" s="88"/>
      <c r="X10" s="88"/>
      <c r="Y10" s="103"/>
      <c r="Z10" s="88"/>
      <c r="AA10" s="28"/>
      <c r="AB10" s="28"/>
      <c r="AC10" s="28"/>
    </row>
    <row r="11" spans="1:29" ht="30" customHeight="1" x14ac:dyDescent="0.25">
      <c r="A11" s="83"/>
      <c r="B11" s="85"/>
      <c r="C11" s="85"/>
      <c r="D11" s="85"/>
      <c r="E11" s="86"/>
      <c r="F11" s="98"/>
      <c r="G11" s="77"/>
      <c r="H11" s="78"/>
      <c r="I11" s="79"/>
      <c r="J11" s="80"/>
      <c r="K11" s="38"/>
      <c r="L11" s="39"/>
      <c r="M11" s="40"/>
      <c r="N11" s="37"/>
      <c r="O11" s="36"/>
      <c r="P11" s="41"/>
      <c r="Q11" s="21"/>
      <c r="R11" s="16"/>
      <c r="S11" s="88"/>
      <c r="T11" s="88"/>
      <c r="U11" s="88"/>
      <c r="V11" s="88"/>
      <c r="W11" s="88"/>
      <c r="X11" s="88"/>
      <c r="Y11" s="104"/>
      <c r="Z11" s="88"/>
      <c r="AA11" s="28"/>
      <c r="AB11" s="28"/>
      <c r="AC11" s="28"/>
    </row>
    <row r="12" spans="1:29" ht="30" customHeight="1" x14ac:dyDescent="0.25">
      <c r="A12" s="42"/>
      <c r="B12" s="54"/>
      <c r="C12" s="54"/>
      <c r="D12" s="54"/>
      <c r="E12" s="42"/>
      <c r="F12" s="42"/>
      <c r="G12" s="89"/>
      <c r="H12" s="89"/>
      <c r="I12" s="64"/>
      <c r="J12" s="43"/>
      <c r="K12" s="44">
        <f>IFERROR(SMALL(K6:K11,COUNTIF(K6:K11,0)+1),0)</f>
        <v>120.6</v>
      </c>
      <c r="L12" s="43">
        <f>IFERROR(SMALL(L6:L6,COUNTIF(L6:L6,0)+1),0)</f>
        <v>90.53</v>
      </c>
      <c r="M12" s="45"/>
      <c r="N12" s="45"/>
      <c r="O12" s="46"/>
      <c r="P12" s="46"/>
      <c r="Q12" s="43"/>
      <c r="R12" s="47">
        <f>IFERROR((R6+#REF!+#REF!+R10+R11)/(P6+#REF!+#REF!+P10+P11),0)</f>
        <v>0</v>
      </c>
      <c r="S12" s="43">
        <f>IFERROR((SMALL(K12:R12,COUNTIF(K12:R12,0)+1)),0)</f>
        <v>90.53</v>
      </c>
      <c r="T12" s="43">
        <f>T5</f>
        <v>0</v>
      </c>
      <c r="U12" s="48">
        <f>ROUND((S12+(S12*W12)+((S12+(S12*W12))*V12)),2)</f>
        <v>99.58</v>
      </c>
      <c r="V12" s="49">
        <v>0.1</v>
      </c>
      <c r="W12" s="49"/>
      <c r="X12" s="50">
        <f>IFERROR((SMALL(T12:U12,COUNTIF(T12:U12,0)+1)),0)</f>
        <v>99.58</v>
      </c>
      <c r="Y12" s="102">
        <v>132.66</v>
      </c>
      <c r="Z12" s="51">
        <f>Y12*F5</f>
        <v>39798</v>
      </c>
      <c r="AA12" s="52"/>
      <c r="AB12" s="53"/>
      <c r="AC12" s="28"/>
    </row>
    <row r="14" spans="1:29" x14ac:dyDescent="0.25">
      <c r="B14" s="105" t="s">
        <v>94</v>
      </c>
      <c r="C14" s="105"/>
      <c r="D14" s="105"/>
      <c r="E14" s="105"/>
      <c r="F14" s="105"/>
      <c r="G14" s="105"/>
    </row>
    <row r="15" spans="1:29" x14ac:dyDescent="0.25">
      <c r="B15" s="105"/>
      <c r="C15" s="105"/>
      <c r="D15" s="105"/>
      <c r="E15" s="105"/>
      <c r="F15" s="105"/>
      <c r="G15" s="105"/>
    </row>
    <row r="16" spans="1:29" x14ac:dyDescent="0.25">
      <c r="B16" s="105"/>
      <c r="C16" s="105"/>
      <c r="D16" s="105"/>
      <c r="E16" s="105"/>
      <c r="F16" s="105"/>
      <c r="G16" s="105"/>
    </row>
    <row r="17" spans="2:7" x14ac:dyDescent="0.25">
      <c r="B17" s="105"/>
      <c r="C17" s="105"/>
      <c r="D17" s="105"/>
      <c r="E17" s="105"/>
      <c r="F17" s="105"/>
      <c r="G17" s="105"/>
    </row>
    <row r="18" spans="2:7" x14ac:dyDescent="0.25">
      <c r="B18" s="105"/>
      <c r="C18" s="105"/>
      <c r="D18" s="105"/>
      <c r="E18" s="105"/>
      <c r="F18" s="105"/>
      <c r="G18" s="105"/>
    </row>
    <row r="19" spans="2:7" x14ac:dyDescent="0.25">
      <c r="B19" s="105"/>
      <c r="C19" s="105"/>
      <c r="D19" s="105"/>
      <c r="E19" s="105"/>
      <c r="F19" s="105"/>
      <c r="G19" s="105"/>
    </row>
  </sheetData>
  <mergeCells count="20">
    <mergeCell ref="B14:G19"/>
    <mergeCell ref="Z5:Z11"/>
    <mergeCell ref="G12:H12"/>
    <mergeCell ref="G4:K4"/>
    <mergeCell ref="M4:R4"/>
    <mergeCell ref="B2:K2"/>
    <mergeCell ref="S3:X3"/>
    <mergeCell ref="F5:F11"/>
    <mergeCell ref="S5:S11"/>
    <mergeCell ref="T5:T11"/>
    <mergeCell ref="U5:U11"/>
    <mergeCell ref="V5:V11"/>
    <mergeCell ref="W5:W11"/>
    <mergeCell ref="X5:X11"/>
    <mergeCell ref="Y5:Y11"/>
    <mergeCell ref="A5:A11"/>
    <mergeCell ref="B5:B11"/>
    <mergeCell ref="C5:C11"/>
    <mergeCell ref="D5:D11"/>
    <mergeCell ref="E5:E11"/>
  </mergeCells>
  <hyperlinks>
    <hyperlink ref="G6" r:id="rId1" display="https://zakupki.gov.ru/epz/contract/contractCard/common-info.html?reestrNumber=2710700631126000413"/>
    <hyperlink ref="G7" r:id="rId2" display="https://zakupki.gov.ru/epz/contract/contractCard/common-info.html?reestrNumber=2041100854226000031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16" workbookViewId="0">
      <selection activeCell="B22" sqref="B22"/>
    </sheetView>
  </sheetViews>
  <sheetFormatPr defaultRowHeight="15" x14ac:dyDescent="0.25"/>
  <cols>
    <col min="1" max="1" width="13.7109375" customWidth="1"/>
    <col min="2" max="2" width="10.7109375" customWidth="1"/>
    <col min="3" max="3" width="55" customWidth="1"/>
    <col min="4" max="4" width="54.85546875" customWidth="1"/>
    <col min="12" max="12" width="12.42578125" customWidth="1"/>
  </cols>
  <sheetData>
    <row r="1" spans="1:13" ht="63" x14ac:dyDescent="0.25">
      <c r="A1" s="65" t="s">
        <v>31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41</v>
      </c>
      <c r="L1" s="67" t="s">
        <v>42</v>
      </c>
      <c r="M1" s="75" t="s">
        <v>87</v>
      </c>
    </row>
    <row r="2" spans="1:13" ht="75" x14ac:dyDescent="0.25">
      <c r="A2" s="68" t="s">
        <v>43</v>
      </c>
      <c r="B2" s="69" t="s">
        <v>57</v>
      </c>
      <c r="C2" s="69" t="s">
        <v>58</v>
      </c>
      <c r="D2" s="69" t="s">
        <v>59</v>
      </c>
      <c r="E2" s="69" t="s">
        <v>47</v>
      </c>
      <c r="F2" s="70">
        <v>5</v>
      </c>
      <c r="G2" s="71">
        <v>1358</v>
      </c>
      <c r="H2" s="72"/>
      <c r="I2" s="69" t="s">
        <v>60</v>
      </c>
      <c r="J2" s="72" t="s">
        <v>61</v>
      </c>
      <c r="K2" s="73" t="s">
        <v>62</v>
      </c>
      <c r="L2" s="74">
        <v>45456</v>
      </c>
      <c r="M2" s="76">
        <f t="shared" ref="M2:M20" si="0">G2/F2/3</f>
        <v>90.533333333333346</v>
      </c>
    </row>
    <row r="3" spans="1:13" ht="75" x14ac:dyDescent="0.25">
      <c r="A3" s="68" t="s">
        <v>43</v>
      </c>
      <c r="B3" s="69" t="s">
        <v>57</v>
      </c>
      <c r="C3" s="69" t="s">
        <v>51</v>
      </c>
      <c r="D3" s="69" t="s">
        <v>59</v>
      </c>
      <c r="E3" s="69" t="s">
        <v>47</v>
      </c>
      <c r="F3" s="70">
        <v>5</v>
      </c>
      <c r="G3" s="71">
        <v>1358</v>
      </c>
      <c r="H3" s="72"/>
      <c r="I3" s="69" t="s">
        <v>60</v>
      </c>
      <c r="J3" s="72" t="s">
        <v>61</v>
      </c>
      <c r="K3" s="73" t="s">
        <v>63</v>
      </c>
      <c r="L3" s="74">
        <v>45456</v>
      </c>
      <c r="M3" s="76">
        <f t="shared" si="0"/>
        <v>90.533333333333346</v>
      </c>
    </row>
    <row r="4" spans="1:13" ht="75" x14ac:dyDescent="0.25">
      <c r="A4" s="68" t="s">
        <v>43</v>
      </c>
      <c r="B4" s="69" t="s">
        <v>57</v>
      </c>
      <c r="C4" s="69" t="s">
        <v>64</v>
      </c>
      <c r="D4" s="69" t="s">
        <v>59</v>
      </c>
      <c r="E4" s="69" t="s">
        <v>47</v>
      </c>
      <c r="F4" s="70">
        <v>5</v>
      </c>
      <c r="G4" s="71">
        <v>1358</v>
      </c>
      <c r="H4" s="72"/>
      <c r="I4" s="69" t="s">
        <v>60</v>
      </c>
      <c r="J4" s="72" t="s">
        <v>61</v>
      </c>
      <c r="K4" s="73" t="s">
        <v>65</v>
      </c>
      <c r="L4" s="74">
        <v>45456</v>
      </c>
      <c r="M4" s="76">
        <f t="shared" si="0"/>
        <v>90.533333333333346</v>
      </c>
    </row>
    <row r="5" spans="1:13" ht="60" x14ac:dyDescent="0.25">
      <c r="A5" s="68" t="s">
        <v>43</v>
      </c>
      <c r="B5" s="69" t="s">
        <v>44</v>
      </c>
      <c r="C5" s="69" t="s">
        <v>45</v>
      </c>
      <c r="D5" s="69" t="s">
        <v>46</v>
      </c>
      <c r="E5" s="69" t="s">
        <v>47</v>
      </c>
      <c r="F5" s="70">
        <v>5</v>
      </c>
      <c r="G5" s="71">
        <v>1409.45</v>
      </c>
      <c r="H5" s="72"/>
      <c r="I5" s="69" t="s">
        <v>48</v>
      </c>
      <c r="J5" s="72" t="s">
        <v>49</v>
      </c>
      <c r="K5" s="73" t="s">
        <v>50</v>
      </c>
      <c r="L5" s="74">
        <v>44700</v>
      </c>
      <c r="M5" s="76">
        <f t="shared" si="0"/>
        <v>93.963333333333324</v>
      </c>
    </row>
    <row r="6" spans="1:13" ht="60" x14ac:dyDescent="0.25">
      <c r="A6" s="68" t="s">
        <v>43</v>
      </c>
      <c r="B6" s="69" t="s">
        <v>44</v>
      </c>
      <c r="C6" s="69" t="s">
        <v>51</v>
      </c>
      <c r="D6" s="69" t="s">
        <v>46</v>
      </c>
      <c r="E6" s="69" t="s">
        <v>47</v>
      </c>
      <c r="F6" s="70">
        <v>5</v>
      </c>
      <c r="G6" s="71">
        <v>1409.45</v>
      </c>
      <c r="H6" s="72"/>
      <c r="I6" s="69" t="s">
        <v>48</v>
      </c>
      <c r="J6" s="72" t="s">
        <v>49</v>
      </c>
      <c r="K6" s="73" t="s">
        <v>52</v>
      </c>
      <c r="L6" s="74">
        <v>44700</v>
      </c>
      <c r="M6" s="76">
        <f t="shared" si="0"/>
        <v>93.963333333333324</v>
      </c>
    </row>
    <row r="7" spans="1:13" ht="60" x14ac:dyDescent="0.25">
      <c r="A7" s="68" t="s">
        <v>43</v>
      </c>
      <c r="B7" s="69" t="s">
        <v>44</v>
      </c>
      <c r="C7" s="69" t="s">
        <v>45</v>
      </c>
      <c r="D7" s="69" t="s">
        <v>53</v>
      </c>
      <c r="E7" s="69" t="s">
        <v>47</v>
      </c>
      <c r="F7" s="70">
        <v>5</v>
      </c>
      <c r="G7" s="71">
        <v>1462.59</v>
      </c>
      <c r="H7" s="72"/>
      <c r="I7" s="69" t="s">
        <v>48</v>
      </c>
      <c r="J7" s="72" t="s">
        <v>54</v>
      </c>
      <c r="K7" s="73" t="s">
        <v>55</v>
      </c>
      <c r="L7" s="74">
        <v>45266</v>
      </c>
      <c r="M7" s="76">
        <f t="shared" si="0"/>
        <v>97.505999999999986</v>
      </c>
    </row>
    <row r="8" spans="1:13" ht="60" x14ac:dyDescent="0.25">
      <c r="A8" s="68" t="s">
        <v>43</v>
      </c>
      <c r="B8" s="69" t="s">
        <v>44</v>
      </c>
      <c r="C8" s="69" t="s">
        <v>51</v>
      </c>
      <c r="D8" s="69" t="s">
        <v>53</v>
      </c>
      <c r="E8" s="69" t="s">
        <v>47</v>
      </c>
      <c r="F8" s="70">
        <v>5</v>
      </c>
      <c r="G8" s="71">
        <v>1462.59</v>
      </c>
      <c r="H8" s="72"/>
      <c r="I8" s="69" t="s">
        <v>48</v>
      </c>
      <c r="J8" s="72" t="s">
        <v>54</v>
      </c>
      <c r="K8" s="73" t="s">
        <v>56</v>
      </c>
      <c r="L8" s="74">
        <v>45266</v>
      </c>
      <c r="M8" s="76">
        <f t="shared" si="0"/>
        <v>97.505999999999986</v>
      </c>
    </row>
    <row r="9" spans="1:13" ht="75" x14ac:dyDescent="0.25">
      <c r="A9" s="68" t="s">
        <v>43</v>
      </c>
      <c r="B9" s="69" t="s">
        <v>57</v>
      </c>
      <c r="C9" s="69" t="s">
        <v>51</v>
      </c>
      <c r="D9" s="69" t="s">
        <v>59</v>
      </c>
      <c r="E9" s="69" t="s">
        <v>47</v>
      </c>
      <c r="F9" s="70">
        <v>5</v>
      </c>
      <c r="G9" s="71">
        <v>1615.94</v>
      </c>
      <c r="H9" s="72"/>
      <c r="I9" s="69" t="s">
        <v>60</v>
      </c>
      <c r="J9" s="72" t="s">
        <v>72</v>
      </c>
      <c r="K9" s="73" t="s">
        <v>63</v>
      </c>
      <c r="L9" s="74">
        <v>45963</v>
      </c>
      <c r="M9" s="76">
        <f t="shared" si="0"/>
        <v>107.72933333333333</v>
      </c>
    </row>
    <row r="10" spans="1:13" ht="75" x14ac:dyDescent="0.25">
      <c r="A10" s="68" t="s">
        <v>43</v>
      </c>
      <c r="B10" s="69" t="s">
        <v>66</v>
      </c>
      <c r="C10" s="69" t="s">
        <v>67</v>
      </c>
      <c r="D10" s="69" t="s">
        <v>68</v>
      </c>
      <c r="E10" s="69" t="s">
        <v>47</v>
      </c>
      <c r="F10" s="70">
        <v>5</v>
      </c>
      <c r="G10" s="71">
        <v>1777.08</v>
      </c>
      <c r="H10" s="72"/>
      <c r="I10" s="69" t="s">
        <v>69</v>
      </c>
      <c r="J10" s="72" t="s">
        <v>70</v>
      </c>
      <c r="K10" s="73" t="s">
        <v>71</v>
      </c>
      <c r="L10" s="74">
        <v>45755</v>
      </c>
      <c r="M10" s="76">
        <f t="shared" si="0"/>
        <v>118.47199999999999</v>
      </c>
    </row>
    <row r="11" spans="1:13" ht="75" x14ac:dyDescent="0.25">
      <c r="A11" s="68" t="s">
        <v>43</v>
      </c>
      <c r="B11" s="69" t="s">
        <v>57</v>
      </c>
      <c r="C11" s="69" t="s">
        <v>58</v>
      </c>
      <c r="D11" s="69" t="s">
        <v>59</v>
      </c>
      <c r="E11" s="69" t="s">
        <v>47</v>
      </c>
      <c r="F11" s="70">
        <v>5</v>
      </c>
      <c r="G11" s="71">
        <v>1777.08</v>
      </c>
      <c r="H11" s="72"/>
      <c r="I11" s="69" t="s">
        <v>60</v>
      </c>
      <c r="J11" s="72" t="s">
        <v>72</v>
      </c>
      <c r="K11" s="73" t="s">
        <v>62</v>
      </c>
      <c r="L11" s="74">
        <v>45963</v>
      </c>
      <c r="M11" s="76">
        <f t="shared" si="0"/>
        <v>118.47199999999999</v>
      </c>
    </row>
    <row r="12" spans="1:13" ht="75" x14ac:dyDescent="0.25">
      <c r="A12" s="68" t="s">
        <v>43</v>
      </c>
      <c r="B12" s="69" t="s">
        <v>57</v>
      </c>
      <c r="C12" s="69" t="s">
        <v>64</v>
      </c>
      <c r="D12" s="69" t="s">
        <v>59</v>
      </c>
      <c r="E12" s="69" t="s">
        <v>47</v>
      </c>
      <c r="F12" s="70">
        <v>5</v>
      </c>
      <c r="G12" s="71">
        <v>1777.08</v>
      </c>
      <c r="H12" s="72"/>
      <c r="I12" s="69" t="s">
        <v>60</v>
      </c>
      <c r="J12" s="72" t="s">
        <v>72</v>
      </c>
      <c r="K12" s="73" t="s">
        <v>65</v>
      </c>
      <c r="L12" s="74">
        <v>45963</v>
      </c>
      <c r="M12" s="76">
        <f t="shared" si="0"/>
        <v>118.47199999999999</v>
      </c>
    </row>
    <row r="13" spans="1:13" ht="75" x14ac:dyDescent="0.25">
      <c r="A13" s="68" t="s">
        <v>43</v>
      </c>
      <c r="B13" s="69" t="s">
        <v>73</v>
      </c>
      <c r="C13" s="69" t="s">
        <v>67</v>
      </c>
      <c r="D13" s="69" t="s">
        <v>68</v>
      </c>
      <c r="E13" s="69" t="s">
        <v>47</v>
      </c>
      <c r="F13" s="70">
        <v>5</v>
      </c>
      <c r="G13" s="71">
        <v>1777.08</v>
      </c>
      <c r="H13" s="72"/>
      <c r="I13" s="69" t="s">
        <v>74</v>
      </c>
      <c r="J13" s="72" t="s">
        <v>72</v>
      </c>
      <c r="K13" s="73" t="s">
        <v>75</v>
      </c>
      <c r="L13" s="74">
        <v>45963</v>
      </c>
      <c r="M13" s="76">
        <f t="shared" si="0"/>
        <v>118.47199999999999</v>
      </c>
    </row>
    <row r="14" spans="1:13" ht="75" x14ac:dyDescent="0.25">
      <c r="A14" s="68" t="s">
        <v>43</v>
      </c>
      <c r="B14" s="69" t="s">
        <v>57</v>
      </c>
      <c r="C14" s="69" t="s">
        <v>76</v>
      </c>
      <c r="D14" s="69" t="s">
        <v>59</v>
      </c>
      <c r="E14" s="69" t="s">
        <v>47</v>
      </c>
      <c r="F14" s="70">
        <v>5</v>
      </c>
      <c r="G14" s="71">
        <v>1777.08</v>
      </c>
      <c r="H14" s="72"/>
      <c r="I14" s="69" t="s">
        <v>60</v>
      </c>
      <c r="J14" s="72" t="s">
        <v>77</v>
      </c>
      <c r="K14" s="73" t="s">
        <v>78</v>
      </c>
      <c r="L14" s="74">
        <v>45992</v>
      </c>
      <c r="M14" s="76">
        <f t="shared" si="0"/>
        <v>118.47199999999999</v>
      </c>
    </row>
    <row r="15" spans="1:13" ht="75" x14ac:dyDescent="0.25">
      <c r="A15" s="68" t="s">
        <v>43</v>
      </c>
      <c r="B15" s="69" t="s">
        <v>79</v>
      </c>
      <c r="C15" s="69" t="s">
        <v>51</v>
      </c>
      <c r="D15" s="69" t="s">
        <v>59</v>
      </c>
      <c r="E15" s="69" t="s">
        <v>47</v>
      </c>
      <c r="F15" s="70">
        <v>5</v>
      </c>
      <c r="G15" s="71">
        <v>2200</v>
      </c>
      <c r="H15" s="72"/>
      <c r="I15" s="69" t="s">
        <v>80</v>
      </c>
      <c r="J15" s="72" t="s">
        <v>81</v>
      </c>
      <c r="K15" s="73" t="s">
        <v>82</v>
      </c>
      <c r="L15" s="74">
        <v>46071</v>
      </c>
      <c r="M15" s="76">
        <f t="shared" si="0"/>
        <v>146.66666666666666</v>
      </c>
    </row>
    <row r="16" spans="1:13" ht="75" x14ac:dyDescent="0.25">
      <c r="A16" s="68" t="s">
        <v>43</v>
      </c>
      <c r="B16" s="69" t="s">
        <v>79</v>
      </c>
      <c r="C16" s="69" t="s">
        <v>58</v>
      </c>
      <c r="D16" s="69" t="s">
        <v>59</v>
      </c>
      <c r="E16" s="69" t="s">
        <v>47</v>
      </c>
      <c r="F16" s="70">
        <v>5</v>
      </c>
      <c r="G16" s="71">
        <v>2200</v>
      </c>
      <c r="H16" s="72"/>
      <c r="I16" s="69" t="s">
        <v>80</v>
      </c>
      <c r="J16" s="72" t="s">
        <v>81</v>
      </c>
      <c r="K16" s="73" t="s">
        <v>83</v>
      </c>
      <c r="L16" s="74">
        <v>46071</v>
      </c>
      <c r="M16" s="76">
        <f t="shared" si="0"/>
        <v>146.66666666666666</v>
      </c>
    </row>
    <row r="17" spans="1:13" ht="75" x14ac:dyDescent="0.25">
      <c r="A17" s="68" t="s">
        <v>43</v>
      </c>
      <c r="B17" s="69" t="s">
        <v>79</v>
      </c>
      <c r="C17" s="69" t="s">
        <v>76</v>
      </c>
      <c r="D17" s="69" t="s">
        <v>59</v>
      </c>
      <c r="E17" s="69" t="s">
        <v>47</v>
      </c>
      <c r="F17" s="70">
        <v>5</v>
      </c>
      <c r="G17" s="71">
        <v>2200</v>
      </c>
      <c r="H17" s="72"/>
      <c r="I17" s="69" t="s">
        <v>80</v>
      </c>
      <c r="J17" s="72" t="s">
        <v>81</v>
      </c>
      <c r="K17" s="73" t="s">
        <v>84</v>
      </c>
      <c r="L17" s="74">
        <v>46071</v>
      </c>
      <c r="M17" s="76">
        <f t="shared" si="0"/>
        <v>146.66666666666666</v>
      </c>
    </row>
    <row r="18" spans="1:13" ht="60" x14ac:dyDescent="0.25">
      <c r="A18" s="68" t="s">
        <v>43</v>
      </c>
      <c r="B18" s="69" t="s">
        <v>79</v>
      </c>
      <c r="C18" s="69" t="s">
        <v>76</v>
      </c>
      <c r="D18" s="69" t="s">
        <v>59</v>
      </c>
      <c r="E18" s="69" t="s">
        <v>47</v>
      </c>
      <c r="F18" s="70">
        <v>5</v>
      </c>
      <c r="G18" s="71">
        <v>2200</v>
      </c>
      <c r="H18" s="72"/>
      <c r="I18" s="69" t="s">
        <v>85</v>
      </c>
      <c r="J18" s="72" t="s">
        <v>86</v>
      </c>
      <c r="K18" s="73" t="s">
        <v>84</v>
      </c>
      <c r="L18" s="74">
        <v>45740</v>
      </c>
      <c r="M18" s="76">
        <f t="shared" si="0"/>
        <v>146.66666666666666</v>
      </c>
    </row>
    <row r="19" spans="1:13" ht="60" x14ac:dyDescent="0.25">
      <c r="A19" s="68" t="s">
        <v>43</v>
      </c>
      <c r="B19" s="69" t="s">
        <v>79</v>
      </c>
      <c r="C19" s="69" t="s">
        <v>58</v>
      </c>
      <c r="D19" s="69" t="s">
        <v>59</v>
      </c>
      <c r="E19" s="69" t="s">
        <v>47</v>
      </c>
      <c r="F19" s="70">
        <v>5</v>
      </c>
      <c r="G19" s="71">
        <v>2200</v>
      </c>
      <c r="H19" s="72"/>
      <c r="I19" s="69" t="s">
        <v>85</v>
      </c>
      <c r="J19" s="72" t="s">
        <v>86</v>
      </c>
      <c r="K19" s="73" t="s">
        <v>83</v>
      </c>
      <c r="L19" s="74">
        <v>45740</v>
      </c>
      <c r="M19" s="76">
        <f t="shared" si="0"/>
        <v>146.66666666666666</v>
      </c>
    </row>
    <row r="20" spans="1:13" ht="60" x14ac:dyDescent="0.25">
      <c r="A20" s="68" t="s">
        <v>43</v>
      </c>
      <c r="B20" s="69" t="s">
        <v>79</v>
      </c>
      <c r="C20" s="69" t="s">
        <v>51</v>
      </c>
      <c r="D20" s="69" t="s">
        <v>59</v>
      </c>
      <c r="E20" s="69" t="s">
        <v>47</v>
      </c>
      <c r="F20" s="70">
        <v>5</v>
      </c>
      <c r="G20" s="71">
        <v>2200</v>
      </c>
      <c r="H20" s="72"/>
      <c r="I20" s="69" t="s">
        <v>85</v>
      </c>
      <c r="J20" s="72" t="s">
        <v>86</v>
      </c>
      <c r="K20" s="73" t="s">
        <v>82</v>
      </c>
      <c r="L20" s="74">
        <v>45740</v>
      </c>
      <c r="M20" s="76">
        <f t="shared" si="0"/>
        <v>146.66666666666666</v>
      </c>
    </row>
    <row r="22" spans="1:13" x14ac:dyDescent="0.25">
      <c r="A22" s="82">
        <v>46154</v>
      </c>
    </row>
  </sheetData>
  <autoFilter ref="A1:M20">
    <sortState ref="A2:M20">
      <sortCondition ref="M1:M2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2026-05-27T13:32:57Z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