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_vantsov\Desktop\Аукционы\Берёзка\2268 волкова расходка\"/>
    </mc:Choice>
  </mc:AlternateContent>
  <bookViews>
    <workbookView xWindow="0" yWindow="6600" windowWidth="23040" windowHeight="9528" tabRatio="626"/>
  </bookViews>
  <sheets>
    <sheet name="min по КП" sheetId="1" r:id="rId1"/>
    <sheet name="Лист2" sheetId="3" r:id="rId2"/>
  </sheets>
  <definedNames>
    <definedName name="_xlnm._FilterDatabase" localSheetId="0" hidden="1">'min по КП'!$A$8:$Z$8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_xlnm.Print_Area" localSheetId="0">'min по КП'!$A$1:$O$13</definedName>
    <definedName name="тыс">{0,"тысячz";1,"тысячаz";2,"тысячиz";5,"тысячz"}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 s="1"/>
  <c r="L9" i="1"/>
  <c r="O9" i="1"/>
  <c r="N9" i="1" s="1"/>
  <c r="M9" i="1" l="1"/>
  <c r="J10" i="1"/>
  <c r="B12" i="1"/>
  <c r="S1" i="1"/>
  <c r="R1" i="1"/>
  <c r="Q1" i="1"/>
  <c r="L11" i="1" l="1"/>
  <c r="T3" i="1" s="1"/>
  <c r="U3" i="1" s="1"/>
  <c r="N11" i="1"/>
  <c r="T2" i="1" s="1"/>
  <c r="U2" i="1" s="1"/>
  <c r="A29" i="1" l="1"/>
  <c r="D12" i="1" s="1"/>
</calcChain>
</file>

<file path=xl/comments1.xml><?xml version="1.0" encoding="utf-8"?>
<comments xmlns="http://schemas.openxmlformats.org/spreadsheetml/2006/main">
  <authors>
    <author>Федоров В.С.</author>
  </authors>
  <commentList>
    <comment ref="N8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В.С.:</t>
        </r>
        <r>
          <rPr>
            <sz val="9"/>
            <color indexed="81"/>
            <rFont val="Tahoma"/>
            <family val="2"/>
            <charset val="204"/>
          </rPr>
          <t xml:space="preserve">
 (по минимальной цене по строке во всех КП)</t>
        </r>
      </text>
    </comment>
  </commentList>
</comments>
</file>

<file path=xl/sharedStrings.xml><?xml version="1.0" encoding="utf-8"?>
<sst xmlns="http://schemas.openxmlformats.org/spreadsheetml/2006/main" count="36" uniqueCount="30">
  <si>
    <t xml:space="preserve">Приложение № 1
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
</t>
  </si>
  <si>
    <t>этот блок на печать не выводится.</t>
  </si>
  <si>
    <t xml:space="preserve">Обоснование начальной (максимальной) цены контракта </t>
  </si>
  <si>
    <t>Основные характеристики объекта закупки</t>
  </si>
  <si>
    <t>Согласно техническому заданию</t>
  </si>
  <si>
    <t xml:space="preserve">Используемый метод определения НМЦК 
с обоснованием:    Метод сопоставимых рыночных цен (анализа рынка). </t>
  </si>
  <si>
    <t>Расчет НМЦК</t>
  </si>
  <si>
    <t>№</t>
  </si>
  <si>
    <t>Наименование товара, услуги (работы), ОКПД 2</t>
  </si>
  <si>
    <t>ед. изм</t>
  </si>
  <si>
    <t>Кол -во</t>
  </si>
  <si>
    <t>Коэф. вариации</t>
  </si>
  <si>
    <t>сумма</t>
  </si>
  <si>
    <t>цена</t>
  </si>
  <si>
    <t>Цена с НДС в руб.</t>
  </si>
  <si>
    <t>ИТОГО</t>
  </si>
  <si>
    <r>
      <t xml:space="preserve">Начальная максимальная цена контракта </t>
    </r>
    <r>
      <rPr>
        <b/>
        <sz val="10"/>
        <color rgb="FFFF0000"/>
        <rFont val="Times New Roman"/>
        <family val="1"/>
        <charset val="204"/>
      </rPr>
      <t/>
    </r>
  </si>
  <si>
    <t>руб</t>
  </si>
  <si>
    <t>СКО = √(Дисперсия)</t>
  </si>
  <si>
    <t>min по строке КП</t>
  </si>
  <si>
    <t>1 -с планом</t>
  </si>
  <si>
    <t>0 - без плана</t>
  </si>
  <si>
    <t>если необходимо добавить строки в таблицу, добавьте их между 
1-й и последней строкой  в табличной части, 
и протяните формулы в столбцах J-O
не удаляйте 1-ю и последнюю строку в табличной части</t>
  </si>
  <si>
    <t>принимаемая с учетом финансирования</t>
  </si>
  <si>
    <t>средняя</t>
  </si>
  <si>
    <t>КП 1</t>
  </si>
  <si>
    <t>КП 2</t>
  </si>
  <si>
    <t>КП 3</t>
  </si>
  <si>
    <t>шт</t>
  </si>
  <si>
    <t>Твердотельный накопитель ,  Sаmsuпg 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</si>
</sst>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000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b/>
      <sz val="10"/>
      <color rgb="FFFF0000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43" fontId="16" fillId="0" borderId="0" applyFont="0" applyFill="0" applyBorder="0" applyAlignment="0" applyProtection="0"/>
  </cellStyleXfs>
  <cellXfs count="93">
    <xf numFmtId="0" fontId="0" fillId="0" borderId="0" xfId="0"/>
    <xf numFmtId="2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4" fontId="7" fillId="0" borderId="8" xfId="0" applyNumberFormat="1" applyFont="1" applyBorder="1" applyAlignment="1" applyProtection="1">
      <alignment horizontal="center" vertical="center" wrapText="1"/>
    </xf>
    <xf numFmtId="4" fontId="7" fillId="0" borderId="9" xfId="0" applyNumberFormat="1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left" vertical="center" wrapText="1"/>
    </xf>
    <xf numFmtId="4" fontId="7" fillId="0" borderId="24" xfId="0" applyNumberFormat="1" applyFont="1" applyBorder="1" applyAlignment="1" applyProtection="1">
      <alignment horizontal="left" vertical="center" wrapText="1"/>
    </xf>
    <xf numFmtId="4" fontId="7" fillId="0" borderId="25" xfId="0" applyNumberFormat="1" applyFont="1" applyBorder="1" applyAlignment="1" applyProtection="1">
      <alignment horizontal="center" vertical="center" wrapText="1"/>
    </xf>
    <xf numFmtId="4" fontId="7" fillId="0" borderId="26" xfId="0" applyNumberFormat="1" applyFont="1" applyBorder="1" applyAlignment="1" applyProtection="1">
      <alignment horizontal="left" vertical="center" wrapText="1"/>
    </xf>
    <xf numFmtId="2" fontId="9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21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center" vertical="center"/>
    </xf>
    <xf numFmtId="4" fontId="19" fillId="0" borderId="28" xfId="1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</xf>
    <xf numFmtId="4" fontId="2" fillId="0" borderId="3" xfId="0" applyNumberFormat="1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5" fontId="4" fillId="0" borderId="0" xfId="0" applyNumberFormat="1" applyFont="1" applyBorder="1" applyAlignment="1" applyProtection="1">
      <alignment vertical="center" textRotation="18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  <protection locked="0"/>
    </xf>
    <xf numFmtId="0" fontId="15" fillId="0" borderId="18" xfId="0" applyFont="1" applyBorder="1" applyAlignment="1" applyProtection="1">
      <alignment vertical="center"/>
      <protection locked="0"/>
    </xf>
    <xf numFmtId="165" fontId="4" fillId="0" borderId="19" xfId="0" applyNumberFormat="1" applyFont="1" applyBorder="1" applyAlignment="1" applyProtection="1">
      <alignment vertical="center" textRotation="180"/>
    </xf>
    <xf numFmtId="0" fontId="2" fillId="0" borderId="1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43" fontId="15" fillId="0" borderId="0" xfId="2" applyFont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</xf>
    <xf numFmtId="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5" fontId="4" fillId="0" borderId="0" xfId="0" applyNumberFormat="1" applyFont="1" applyAlignment="1" applyProtection="1">
      <alignment vertical="center" textRotation="180"/>
      <protection locked="0"/>
    </xf>
    <xf numFmtId="0" fontId="0" fillId="0" borderId="8" xfId="0" applyBorder="1" applyAlignment="1" applyProtection="1">
      <alignment vertical="center"/>
    </xf>
    <xf numFmtId="0" fontId="2" fillId="2" borderId="2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vertical="center" textRotation="90" wrapText="1"/>
      <protection locked="0"/>
    </xf>
    <xf numFmtId="4" fontId="9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8" xfId="0" applyNumberFormat="1" applyFont="1" applyBorder="1" applyAlignment="1" applyProtection="1">
      <alignment horizontal="center" vertical="center" wrapText="1"/>
      <protection locked="0"/>
    </xf>
    <xf numFmtId="4" fontId="13" fillId="0" borderId="0" xfId="0" applyNumberFormat="1" applyFont="1" applyBorder="1" applyAlignment="1" applyProtection="1">
      <alignment horizontal="center" vertical="center" wrapText="1"/>
    </xf>
    <xf numFmtId="4" fontId="8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</xf>
    <xf numFmtId="4" fontId="7" fillId="0" borderId="29" xfId="0" applyNumberFormat="1" applyFont="1" applyBorder="1" applyAlignment="1" applyProtection="1">
      <alignment horizontal="center" vertical="center" wrapText="1"/>
    </xf>
    <xf numFmtId="0" fontId="22" fillId="2" borderId="8" xfId="0" applyFont="1" applyFill="1" applyBorder="1" applyAlignment="1">
      <alignment horizontal="left" vertical="center" wrapText="1"/>
    </xf>
    <xf numFmtId="3" fontId="22" fillId="0" borderId="8" xfId="1" applyNumberFormat="1" applyFont="1" applyBorder="1" applyAlignment="1" applyProtection="1">
      <alignment horizontal="center" vertical="center"/>
      <protection locked="0"/>
    </xf>
    <xf numFmtId="4" fontId="22" fillId="0" borderId="8" xfId="1" applyNumberFormat="1" applyFont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0" borderId="16" xfId="0" applyNumberFormat="1" applyFont="1" applyBorder="1" applyAlignment="1" applyProtection="1">
      <alignment horizontal="center" vertical="center" wrapText="1"/>
      <protection locked="0"/>
    </xf>
    <xf numFmtId="4" fontId="22" fillId="0" borderId="13" xfId="0" applyNumberFormat="1" applyFont="1" applyBorder="1" applyAlignment="1" applyProtection="1">
      <alignment horizontal="center" vertical="center" wrapText="1"/>
      <protection locked="0"/>
    </xf>
    <xf numFmtId="10" fontId="22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22" fillId="0" borderId="0" xfId="2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>
      <alignment horizontal="center" vertical="center" wrapText="1"/>
    </xf>
    <xf numFmtId="4" fontId="7" fillId="0" borderId="21" xfId="0" applyNumberFormat="1" applyFont="1" applyBorder="1" applyAlignment="1" applyProtection="1">
      <alignment horizontal="center" vertical="center" wrapText="1"/>
    </xf>
    <xf numFmtId="4" fontId="7" fillId="0" borderId="22" xfId="0" applyNumberFormat="1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textRotation="90" wrapText="1"/>
      <protection locked="0"/>
    </xf>
    <xf numFmtId="0" fontId="7" fillId="0" borderId="14" xfId="0" applyFont="1" applyBorder="1" applyAlignment="1" applyProtection="1">
      <alignment horizontal="center" vertical="center" textRotation="90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2" fontId="7" fillId="0" borderId="8" xfId="0" applyNumberFormat="1" applyFont="1" applyBorder="1" applyAlignment="1" applyProtection="1">
      <alignment horizontal="center" vertical="center" wrapText="1"/>
      <protection locked="0"/>
    </xf>
    <xf numFmtId="2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2" fontId="3" fillId="2" borderId="0" xfId="0" applyNumberFormat="1" applyFont="1" applyFill="1" applyAlignment="1" applyProtection="1">
      <alignment horizontal="right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tabSelected="1" zoomScale="86" zoomScaleNormal="86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O9" sqref="O9"/>
    </sheetView>
  </sheetViews>
  <sheetFormatPr defaultColWidth="8.88671875" defaultRowHeight="14.4" outlineLevelCol="1" x14ac:dyDescent="0.3"/>
  <cols>
    <col min="1" max="1" width="7.33203125" style="26" customWidth="1"/>
    <col min="2" max="2" width="10.88671875" style="26" customWidth="1"/>
    <col min="3" max="3" width="3" style="26" hidden="1" customWidth="1"/>
    <col min="4" max="4" width="43" style="26" customWidth="1"/>
    <col min="5" max="5" width="7" style="45" bestFit="1" customWidth="1"/>
    <col min="6" max="6" width="9.5546875" style="26" customWidth="1"/>
    <col min="7" max="9" width="18.109375" style="39" customWidth="1"/>
    <col min="10" max="10" width="13.109375" style="26" customWidth="1"/>
    <col min="11" max="11" width="13.44140625" style="26" customWidth="1"/>
    <col min="12" max="13" width="12.44140625" style="26" customWidth="1"/>
    <col min="14" max="14" width="12.44140625" style="26" customWidth="1" outlineLevel="1"/>
    <col min="15" max="15" width="14.109375" style="26" customWidth="1" outlineLevel="1"/>
    <col min="16" max="16" width="17.88671875" style="26" customWidth="1"/>
    <col min="17" max="19" width="20.6640625" style="26" customWidth="1"/>
    <col min="20" max="20" width="8.44140625" style="26" customWidth="1"/>
    <col min="21" max="21" width="3.6640625" style="26" customWidth="1"/>
    <col min="22" max="22" width="8.88671875" style="26" customWidth="1"/>
    <col min="23" max="23" width="8.88671875" style="26" hidden="1" customWidth="1"/>
    <col min="24" max="24" width="8.88671875" style="26" customWidth="1"/>
    <col min="25" max="26" width="12.6640625" style="26" bestFit="1" customWidth="1"/>
    <col min="27" max="16384" width="8.88671875" style="26"/>
  </cols>
  <sheetData>
    <row r="1" spans="1:24" ht="15" thickTop="1" x14ac:dyDescent="0.3">
      <c r="A1" s="86"/>
      <c r="B1" s="86"/>
      <c r="C1" s="86"/>
      <c r="D1" s="86"/>
      <c r="E1" s="86"/>
      <c r="F1" s="87" t="s">
        <v>0</v>
      </c>
      <c r="G1" s="87"/>
      <c r="H1" s="87"/>
      <c r="I1" s="87"/>
      <c r="J1" s="87"/>
      <c r="K1" s="87"/>
      <c r="L1" s="87"/>
      <c r="M1" s="87"/>
      <c r="N1" s="87"/>
      <c r="O1" s="87"/>
      <c r="P1" s="88" t="s">
        <v>20</v>
      </c>
      <c r="Q1" s="21">
        <f>SUMPRODUCT(F:F,G:G)</f>
        <v>497250</v>
      </c>
      <c r="R1" s="21">
        <f>SUMPRODUCT(F:F,H:H)</f>
        <v>657463</v>
      </c>
      <c r="S1" s="21">
        <f>SUMPRODUCT(F:F,I:I)</f>
        <v>524041</v>
      </c>
      <c r="T1" s="22"/>
      <c r="U1" s="23"/>
      <c r="V1" s="24"/>
      <c r="W1" s="24" t="s">
        <v>20</v>
      </c>
      <c r="X1" s="25"/>
    </row>
    <row r="2" spans="1:24" ht="18.75" customHeight="1" x14ac:dyDescent="0.3">
      <c r="A2" s="86"/>
      <c r="B2" s="86"/>
      <c r="C2" s="86"/>
      <c r="D2" s="86"/>
      <c r="E2" s="86"/>
      <c r="F2" s="87"/>
      <c r="G2" s="87"/>
      <c r="H2" s="87"/>
      <c r="I2" s="87"/>
      <c r="J2" s="87"/>
      <c r="K2" s="87"/>
      <c r="L2" s="87"/>
      <c r="M2" s="87"/>
      <c r="N2" s="87"/>
      <c r="O2" s="87"/>
      <c r="P2" s="89"/>
      <c r="Q2" s="90" t="s">
        <v>1</v>
      </c>
      <c r="R2" s="90"/>
      <c r="S2" s="90"/>
      <c r="T2" s="27">
        <f>N11</f>
        <v>497250</v>
      </c>
      <c r="U2" s="27" t="str">
        <f>SUBSTITUTE(TEXT(TRUNC(T2,0),"# ##0_ ") &amp; "(" &amp; SUBSTITUTE(LOWER(INDEX(n_4,MID(TEXT(T2,n0),1,1)+1)&amp;INDEX(n0x,MID(TEXT(T2,n0),2,1)+1,MID(TEXT(T2,n0),3,1)+1)&amp;IF(-MID(TEXT(T2,n0),1,3),"миллиард"&amp;VLOOKUP(MID(TEXT(T2,n0),3,1)*AND(MID(TEXT(T2,n0),2,1)-1),мил,2),"")&amp;INDEX(n_4,MID(TEXT(T2,n0),4,1)+1)&amp;INDEX(n0x,MID(TEXT(T2,n0),5,1)+1,MID(TEXT(T2,n0),6,1)+1)&amp;IF(-MID(TEXT(T2,n0),4,3),"миллион"&amp;VLOOKUP(MID(TEXT(T2,n0),6,1)*AND(MID(TEXT(T2,n0),5,1)-1),мил,2),"")&amp;INDEX(n_4,MID(TEXT(T2,n0),7,1)+1)&amp;INDEX(n1x,MID(TEXT(T2,n0),8,1)+1,MID(TEXT(T2,n0),9,1)+1)&amp;IF(-MID(TEXT(T2,n0),7,3),VLOOKUP(MID(TEXT(T2,n0),9,1)*AND(MID(TEXT(T2,n0),8,1)-1),тыс,2),"")&amp;INDEX(n_4,MID(TEXT(T2,n0),10,1)+1)&amp;INDEX(n0x,MID(TEXT(T2,n0),11,1)+1,MID(TEXT(T2,n0),12,1)+1)),"z"," ")&amp;IF(TRUNC(TEXT(T2,n0)),"","Ноль ")&amp;") рубл"&amp;VLOOKUP(MOD(MAX(MOD(MID(TEXT(T2,n0),11,2)-11,100),9),10),{0,"ь ";1,"я ";4,"ей "},2)&amp;RIGHT(TEXT(T2,n0),2)&amp;" копе"&amp;VLOOKUP(MOD(MAX(MOD(RIGHT(TEXT(T2,n0),2)-11,100),9),10),{0,"йка";1,"йки";4,"ек"},2)," )",")")</f>
        <v>497 250 (четыреста девяносто семь тысяч двести пятьдесят) рублей 00 копеек</v>
      </c>
      <c r="V2" s="28"/>
      <c r="W2" s="28" t="s">
        <v>21</v>
      </c>
      <c r="X2" s="29"/>
    </row>
    <row r="3" spans="1:24" ht="12.75" hidden="1" customHeight="1" x14ac:dyDescent="0.3">
      <c r="A3" s="86"/>
      <c r="B3" s="86"/>
      <c r="C3" s="86"/>
      <c r="D3" s="86"/>
      <c r="E3" s="86"/>
      <c r="F3" s="87"/>
      <c r="G3" s="87"/>
      <c r="H3" s="87"/>
      <c r="I3" s="87"/>
      <c r="J3" s="87"/>
      <c r="K3" s="87"/>
      <c r="L3" s="87"/>
      <c r="M3" s="87"/>
      <c r="N3" s="87"/>
      <c r="O3" s="87"/>
      <c r="P3" s="89"/>
      <c r="Q3" s="90"/>
      <c r="R3" s="90"/>
      <c r="S3" s="90"/>
      <c r="T3" s="27">
        <f>L11</f>
        <v>559584.67000000004</v>
      </c>
      <c r="U3" s="27" t="str">
        <f>SUBSTITUTE(TEXT(TRUNC(T3,0),"# ##0_ ") &amp; "(" &amp; SUBSTITUTE(LOWER(INDEX(n_4,MID(TEXT(T3,n0),1,1)+1)&amp;INDEX(n0x,MID(TEXT(T3,n0),2,1)+1,MID(TEXT(T3,n0),3,1)+1)&amp;IF(-MID(TEXT(T3,n0),1,3),"миллиард"&amp;VLOOKUP(MID(TEXT(T3,n0),3,1)*AND(MID(TEXT(T3,n0),2,1)-1),мил,2),"")&amp;INDEX(n_4,MID(TEXT(T3,n0),4,1)+1)&amp;INDEX(n0x,MID(TEXT(T3,n0),5,1)+1,MID(TEXT(T3,n0),6,1)+1)&amp;IF(-MID(TEXT(T3,n0),4,3),"миллион"&amp;VLOOKUP(MID(TEXT(T3,n0),6,1)*AND(MID(TEXT(T3,n0),5,1)-1),мил,2),"")&amp;INDEX(n_4,MID(TEXT(T3,n0),7,1)+1)&amp;INDEX(n1x,MID(TEXT(T3,n0),8,1)+1,MID(TEXT(T3,n0),9,1)+1)&amp;IF(-MID(TEXT(T3,n0),7,3),VLOOKUP(MID(TEXT(T3,n0),9,1)*AND(MID(TEXT(T3,n0),8,1)-1),тыс,2),"")&amp;INDEX(n_4,MID(TEXT(T3,n0),10,1)+1)&amp;INDEX(n0x,MID(TEXT(T3,n0),11,1)+1,MID(TEXT(T3,n0),12,1)+1)),"z"," ")&amp;IF(TRUNC(TEXT(T3,n0)),"","Ноль ")&amp;") рубл"&amp;VLOOKUP(MOD(MAX(MOD(MID(TEXT(T3,n0),11,2)-11,100),9),10),{0,"ь ";1,"я ";4,"ей "},2)&amp;RIGHT(TEXT(T3,n0),2)&amp;" копе"&amp;VLOOKUP(MOD(MAX(MOD(RIGHT(TEXT(T3,n0),2)-11,100),9),10),{0,"йка";1,"йки";4,"ек"},2)," )",")")</f>
        <v>559 584 (пятьсот пятьдесят девять тысяч пятьсот восемьдесят четыре) рубля 67 копеек</v>
      </c>
      <c r="V3" s="28"/>
      <c r="W3" s="28"/>
      <c r="X3" s="29"/>
    </row>
    <row r="4" spans="1:24" x14ac:dyDescent="0.3">
      <c r="A4" s="91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30"/>
      <c r="Q4" s="31"/>
      <c r="R4" s="31"/>
      <c r="S4" s="31"/>
      <c r="T4" s="27"/>
      <c r="U4" s="27"/>
      <c r="V4" s="32"/>
      <c r="W4" s="28"/>
      <c r="X4" s="29"/>
    </row>
    <row r="5" spans="1:24" x14ac:dyDescent="0.3">
      <c r="A5" s="70" t="s">
        <v>3</v>
      </c>
      <c r="B5" s="70"/>
      <c r="C5" s="70"/>
      <c r="D5" s="70"/>
      <c r="E5" s="70" t="s">
        <v>4</v>
      </c>
      <c r="F5" s="70"/>
      <c r="G5" s="70"/>
      <c r="H5" s="70"/>
      <c r="I5" s="70"/>
      <c r="J5" s="70"/>
      <c r="K5" s="70"/>
      <c r="L5" s="70"/>
      <c r="M5" s="70"/>
      <c r="N5" s="70"/>
      <c r="O5" s="71"/>
      <c r="P5" s="30"/>
      <c r="Q5" s="74" t="s">
        <v>22</v>
      </c>
      <c r="R5" s="74"/>
      <c r="S5" s="74"/>
      <c r="T5" s="27"/>
      <c r="U5" s="27"/>
      <c r="V5" s="28"/>
      <c r="W5" s="28"/>
      <c r="X5" s="29"/>
    </row>
    <row r="6" spans="1:24" ht="24" customHeight="1" thickBot="1" x14ac:dyDescent="0.35">
      <c r="A6" s="76" t="s">
        <v>5</v>
      </c>
      <c r="B6" s="77"/>
      <c r="C6" s="77"/>
      <c r="D6" s="77"/>
      <c r="E6" s="77"/>
      <c r="F6" s="77"/>
      <c r="G6" s="77"/>
      <c r="H6" s="77"/>
      <c r="I6" s="77"/>
      <c r="J6" s="78"/>
      <c r="K6" s="78"/>
      <c r="L6" s="77"/>
      <c r="M6" s="77"/>
      <c r="N6" s="78"/>
      <c r="O6" s="78"/>
      <c r="P6" s="30"/>
      <c r="Q6" s="74"/>
      <c r="R6" s="74"/>
      <c r="S6" s="74"/>
      <c r="T6" s="27"/>
      <c r="U6" s="27"/>
      <c r="V6" s="28"/>
      <c r="W6" s="28"/>
      <c r="X6" s="29"/>
    </row>
    <row r="7" spans="1:24" ht="59.25" customHeight="1" x14ac:dyDescent="0.3">
      <c r="A7" s="72" t="s">
        <v>6</v>
      </c>
      <c r="B7" s="79" t="s">
        <v>7</v>
      </c>
      <c r="C7" s="16"/>
      <c r="D7" s="80" t="s">
        <v>8</v>
      </c>
      <c r="E7" s="80" t="s">
        <v>9</v>
      </c>
      <c r="F7" s="81" t="s">
        <v>10</v>
      </c>
      <c r="G7" s="47" t="s">
        <v>25</v>
      </c>
      <c r="H7" s="47" t="s">
        <v>26</v>
      </c>
      <c r="I7" s="47" t="s">
        <v>27</v>
      </c>
      <c r="J7" s="1" t="s">
        <v>12</v>
      </c>
      <c r="K7" s="10" t="s">
        <v>13</v>
      </c>
      <c r="L7" s="84" t="s">
        <v>18</v>
      </c>
      <c r="M7" s="85" t="s">
        <v>11</v>
      </c>
      <c r="N7" s="1" t="s">
        <v>12</v>
      </c>
      <c r="O7" s="10" t="s">
        <v>13</v>
      </c>
      <c r="P7" s="30"/>
      <c r="Q7" s="74"/>
      <c r="R7" s="74"/>
      <c r="S7" s="74"/>
      <c r="T7" s="27"/>
      <c r="U7" s="27"/>
      <c r="V7" s="28"/>
      <c r="W7" s="28"/>
      <c r="X7" s="29"/>
    </row>
    <row r="8" spans="1:24" ht="58.95" customHeight="1" thickBot="1" x14ac:dyDescent="0.35">
      <c r="A8" s="73"/>
      <c r="B8" s="79"/>
      <c r="C8" s="16"/>
      <c r="D8" s="80"/>
      <c r="E8" s="80"/>
      <c r="F8" s="81"/>
      <c r="G8" s="48" t="s">
        <v>14</v>
      </c>
      <c r="H8" s="48" t="s">
        <v>14</v>
      </c>
      <c r="I8" s="50" t="s">
        <v>14</v>
      </c>
      <c r="J8" s="82" t="s">
        <v>24</v>
      </c>
      <c r="K8" s="83"/>
      <c r="L8" s="84"/>
      <c r="M8" s="85"/>
      <c r="N8" s="82" t="s">
        <v>23</v>
      </c>
      <c r="O8" s="83"/>
      <c r="P8" s="33"/>
      <c r="Q8" s="74"/>
      <c r="R8" s="75"/>
      <c r="S8" s="75"/>
      <c r="T8" s="34"/>
      <c r="U8" s="34"/>
      <c r="V8" s="11" t="s">
        <v>19</v>
      </c>
      <c r="W8" s="35"/>
      <c r="X8" s="36"/>
    </row>
    <row r="9" spans="1:24" s="61" customFormat="1" ht="13.8" thickTop="1" x14ac:dyDescent="0.3">
      <c r="A9" s="73"/>
      <c r="B9" s="63">
        <v>1</v>
      </c>
      <c r="C9" s="64"/>
      <c r="D9" s="53" t="s">
        <v>29</v>
      </c>
      <c r="E9" s="65" t="s">
        <v>28</v>
      </c>
      <c r="F9" s="54">
        <v>1</v>
      </c>
      <c r="G9" s="55">
        <v>497250</v>
      </c>
      <c r="H9" s="55">
        <v>657463</v>
      </c>
      <c r="I9" s="55">
        <v>524041</v>
      </c>
      <c r="J9" s="56">
        <f t="shared" ref="J9" si="0">ROUND(K9*F9,2)</f>
        <v>559584.67000000004</v>
      </c>
      <c r="K9" s="57">
        <f t="shared" ref="K9" si="1">ROUND((G9+H9+I9)/3,2)</f>
        <v>559584.67000000004</v>
      </c>
      <c r="L9" s="58">
        <f t="shared" ref="L9" si="2">STDEV(G9:I9)</f>
        <v>85817.046805010206</v>
      </c>
      <c r="M9" s="59">
        <f t="shared" ref="M9" si="3">L9/K9</f>
        <v>0.15335846638724074</v>
      </c>
      <c r="N9" s="56">
        <f t="shared" ref="N9" si="4">ROUND(O9*F9,2)</f>
        <v>497250</v>
      </c>
      <c r="O9" s="57">
        <f t="shared" ref="O9" si="5">MIN(G9,H9,I9)</f>
        <v>497250</v>
      </c>
      <c r="Q9" s="62"/>
      <c r="R9" s="60"/>
      <c r="S9" s="62"/>
      <c r="T9" s="60"/>
      <c r="U9" s="60"/>
      <c r="V9" s="60"/>
      <c r="W9" s="60"/>
      <c r="X9" s="60"/>
    </row>
    <row r="10" spans="1:24" ht="33" customHeight="1" thickBot="1" x14ac:dyDescent="0.35">
      <c r="A10" s="73"/>
      <c r="B10" s="14"/>
      <c r="C10" s="15"/>
      <c r="D10" s="18"/>
      <c r="E10" s="44"/>
      <c r="F10" s="19"/>
      <c r="G10" s="20"/>
      <c r="H10" s="3"/>
      <c r="I10" s="4"/>
      <c r="J10" s="66">
        <f>SUM(J9:J9)</f>
        <v>559584.67000000004</v>
      </c>
      <c r="K10" s="67"/>
      <c r="L10" s="51"/>
      <c r="M10" s="5"/>
      <c r="N10" s="6"/>
      <c r="O10" s="38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1.95" customHeight="1" thickBot="1" x14ac:dyDescent="0.35">
      <c r="A11" s="73"/>
      <c r="B11" s="13"/>
      <c r="C11" s="13"/>
      <c r="D11" s="13"/>
      <c r="E11" s="13"/>
      <c r="F11" s="68" t="s">
        <v>16</v>
      </c>
      <c r="G11" s="68"/>
      <c r="H11" s="68"/>
      <c r="I11" s="68"/>
      <c r="J11" s="68"/>
      <c r="K11" s="68"/>
      <c r="L11" s="52">
        <f>J10</f>
        <v>559584.67000000004</v>
      </c>
      <c r="M11" s="7" t="s">
        <v>17</v>
      </c>
      <c r="N11" s="8">
        <f>SUM(N9:N9)</f>
        <v>497250</v>
      </c>
      <c r="O11" s="9" t="s">
        <v>17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1.95" customHeight="1" x14ac:dyDescent="0.3">
      <c r="A12" s="46"/>
      <c r="B12" s="17" t="str">
        <f>A28</f>
        <v>ИТОГО</v>
      </c>
      <c r="C12" s="17"/>
      <c r="D12" s="69" t="str">
        <f>A29</f>
        <v>НМЦК, определенная с использованием метода сопоставимых рыночных цен (анализа рынка), равна 559 584,67  руб. 
НМЦК устанавливается в пределах плановых показателей выплат в размере   497 250 (четыреста девяносто семь тысяч двести пятьдесят) рублей 00 копеек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52.5" customHeight="1" x14ac:dyDescent="0.3">
      <c r="A13" s="46"/>
      <c r="B13" s="17"/>
      <c r="C13" s="1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1.95" customHeight="1" x14ac:dyDescent="0.3">
      <c r="A14" s="46"/>
      <c r="B14" s="17"/>
      <c r="C14" s="17"/>
      <c r="D14" s="17"/>
      <c r="E14" s="17"/>
      <c r="F14" s="17"/>
      <c r="G14" s="49"/>
      <c r="H14" s="49"/>
      <c r="I14" s="49"/>
      <c r="J14" s="17"/>
      <c r="K14" s="17"/>
      <c r="L14" s="17"/>
      <c r="M14" s="17"/>
      <c r="N14" s="17"/>
      <c r="O14" s="1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1.95" customHeight="1" x14ac:dyDescent="0.3">
      <c r="A15" s="46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31.95" customHeight="1" x14ac:dyDescent="0.3">
      <c r="A16" s="46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31.95" customHeight="1" x14ac:dyDescent="0.3">
      <c r="A17" s="46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1.95" customHeight="1" x14ac:dyDescent="0.3">
      <c r="A18" s="46"/>
      <c r="J18" s="40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31.95" customHeight="1" x14ac:dyDescent="0.3">
      <c r="A19" s="46"/>
      <c r="J19" s="40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31.95" customHeight="1" x14ac:dyDescent="0.3">
      <c r="A20" s="46"/>
      <c r="P20" s="37"/>
      <c r="Q20" s="37"/>
      <c r="R20" s="37"/>
      <c r="S20" s="37"/>
      <c r="T20" s="37"/>
      <c r="U20" s="37"/>
      <c r="V20" s="37"/>
      <c r="W20" s="37"/>
      <c r="X20" s="37"/>
    </row>
    <row r="21" spans="1:24" ht="31.95" customHeight="1" x14ac:dyDescent="0.3">
      <c r="A21" s="46"/>
      <c r="P21" s="37"/>
      <c r="Q21" s="37"/>
      <c r="R21" s="37"/>
      <c r="S21" s="37"/>
      <c r="T21" s="37"/>
      <c r="U21" s="37"/>
      <c r="V21" s="37"/>
      <c r="W21" s="37"/>
      <c r="X21" s="37"/>
    </row>
    <row r="22" spans="1:24" ht="31.95" customHeight="1" x14ac:dyDescent="0.3">
      <c r="A22" s="46"/>
      <c r="P22" s="37"/>
      <c r="Q22" s="37"/>
      <c r="R22" s="37"/>
      <c r="S22" s="37"/>
      <c r="T22" s="37"/>
      <c r="U22" s="37"/>
      <c r="V22" s="37"/>
      <c r="W22" s="37"/>
      <c r="X22" s="37"/>
    </row>
    <row r="23" spans="1:24" ht="31.95" customHeight="1" x14ac:dyDescent="0.3">
      <c r="A23" s="46"/>
      <c r="P23" s="37"/>
      <c r="Q23" s="37"/>
      <c r="R23" s="37"/>
      <c r="S23" s="37"/>
      <c r="T23" s="37"/>
      <c r="U23" s="37"/>
      <c r="V23" s="37"/>
      <c r="W23" s="37"/>
      <c r="X23" s="37"/>
    </row>
    <row r="24" spans="1:24" ht="31.95" customHeight="1" x14ac:dyDescent="0.3">
      <c r="A24" s="46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31.95" customHeight="1" x14ac:dyDescent="0.3">
      <c r="A25" s="46"/>
      <c r="P25" s="37"/>
      <c r="Q25" s="37"/>
      <c r="R25" s="37"/>
      <c r="S25" s="37"/>
      <c r="T25" s="37"/>
      <c r="U25" s="37"/>
      <c r="V25" s="37"/>
      <c r="W25" s="37"/>
      <c r="X25" s="37"/>
    </row>
    <row r="26" spans="1:24" x14ac:dyDescent="0.3">
      <c r="A26" s="2"/>
      <c r="P26" s="41"/>
      <c r="T26" s="42"/>
      <c r="U26" s="42"/>
    </row>
    <row r="27" spans="1:24" x14ac:dyDescent="0.3">
      <c r="A27" s="43"/>
      <c r="P27" s="41"/>
      <c r="T27" s="42"/>
      <c r="U27" s="42"/>
    </row>
    <row r="28" spans="1:24" ht="15.75" customHeight="1" x14ac:dyDescent="0.3">
      <c r="A28" s="12" t="s">
        <v>15</v>
      </c>
      <c r="P28" s="41"/>
      <c r="T28" s="42"/>
      <c r="U28" s="42"/>
    </row>
    <row r="29" spans="1:24" ht="14.4" customHeight="1" x14ac:dyDescent="0.3">
      <c r="A29" s="17" t="str">
        <f>IF(VALUE(LEFT(P1))=1,"НМЦК, определенная с использованием метода сопоставимых рыночных цен (анализа рынка), равна "&amp;TEXT(TRUNC(J10,2),"# ##0,00_ ")&amp;" руб. 
НМЦК устанавливается в пределах плановых показателей выплат в размере   "&amp;$U$2,"НМЦК, определенная с использованием метода сопоставимых рыночных цен (анализа рынка), 
равна "&amp;$U$3)</f>
        <v>НМЦК, определенная с использованием метода сопоставимых рыночных цен (анализа рынка), равна 559 584,67  руб. 
НМЦК устанавливается в пределах плановых показателей выплат в размере   497 250 (четыреста девяносто семь тысяч двести пятьдесят) рублей 00 копеек</v>
      </c>
    </row>
    <row r="30" spans="1:24" ht="14.4" customHeight="1" x14ac:dyDescent="0.3">
      <c r="A30" s="17"/>
    </row>
    <row r="31" spans="1:24" ht="46.95" customHeight="1" x14ac:dyDescent="0.3">
      <c r="A31" s="17"/>
    </row>
  </sheetData>
  <sheetProtection formatColumns="0" insertRows="0"/>
  <autoFilter ref="A8:Z8">
    <filterColumn colId="9" showButton="0"/>
    <filterColumn colId="13" showButton="0"/>
    <filterColumn colId="16" showButton="0"/>
    <filterColumn colId="17" showButton="0"/>
  </autoFilter>
  <mergeCells count="21">
    <mergeCell ref="A1:E3"/>
    <mergeCell ref="F1:O3"/>
    <mergeCell ref="P1:P3"/>
    <mergeCell ref="Q2:S3"/>
    <mergeCell ref="A4:O4"/>
    <mergeCell ref="Q5:S8"/>
    <mergeCell ref="A6:O6"/>
    <mergeCell ref="B7:B8"/>
    <mergeCell ref="D7:D8"/>
    <mergeCell ref="E7:E8"/>
    <mergeCell ref="F7:F8"/>
    <mergeCell ref="J8:K8"/>
    <mergeCell ref="L7:L8"/>
    <mergeCell ref="M7:M8"/>
    <mergeCell ref="N8:O8"/>
    <mergeCell ref="J10:K10"/>
    <mergeCell ref="F11:K11"/>
    <mergeCell ref="D12:O13"/>
    <mergeCell ref="A5:D5"/>
    <mergeCell ref="E5:O5"/>
    <mergeCell ref="A7:A11"/>
  </mergeCells>
  <dataValidations disablePrompts="1" count="1">
    <dataValidation type="list" allowBlank="1" showInputMessage="1" showErrorMessage="1" errorTitle="выбор расчета с/без ЛБО" error="из выпадающего списка" promptTitle="выбор расчета с/без ЛБО" prompt="из выпадающего списка" sqref="P1">
      <formula1>$W$1:$W$2</formula1>
    </dataValidation>
  </dataValidations>
  <pageMargins left="0.23622047244094491" right="0.23622047244094491" top="0.31496062992125984" bottom="0.39370078740157483" header="0.31496062992125984" footer="0.15748031496062992"/>
  <pageSetup paperSize="9" scale="65" orientation="landscape" r:id="rId1"/>
  <headerFooter>
    <oddFooter>&amp;R&amp;A 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min по КП</vt:lpstr>
      <vt:lpstr>Лист2</vt:lpstr>
      <vt:lpstr>'min по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 В.С.</dc:creator>
  <cp:lastModifiedBy>Ванцов Александр Максимович</cp:lastModifiedBy>
  <cp:lastPrinted>2020-01-28T13:55:02Z</cp:lastPrinted>
  <dcterms:created xsi:type="dcterms:W3CDTF">2019-06-13T10:48:33Z</dcterms:created>
  <dcterms:modified xsi:type="dcterms:W3CDTF">2026-05-19T11:57:14Z</dcterms:modified>
</cp:coreProperties>
</file>