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5400" yWindow="1200" windowWidth="18750" windowHeight="11385"/>
  </bookViews>
  <sheets>
    <sheet name="обосн" sheetId="8" r:id="rId1"/>
  </sheets>
  <definedNames>
    <definedName name="_xlnm.Print_Area" localSheetId="0">обосн!$A$1:$O$21</definedName>
  </definedNames>
  <calcPr calcId="144525"/>
</workbook>
</file>

<file path=xl/calcChain.xml><?xml version="1.0" encoding="utf-8"?>
<calcChain xmlns="http://schemas.openxmlformats.org/spreadsheetml/2006/main">
  <c r="Q14" i="8" l="1"/>
  <c r="Q15" i="8"/>
  <c r="Q16" i="8" s="1"/>
  <c r="Q13" i="8"/>
  <c r="I14" i="8" l="1"/>
  <c r="J14" i="8"/>
  <c r="L14" i="8"/>
  <c r="M14" i="8" s="1"/>
  <c r="N14" i="8" s="1"/>
  <c r="I15" i="8"/>
  <c r="J15" i="8"/>
  <c r="L15" i="8"/>
  <c r="M15" i="8" s="1"/>
  <c r="N15" i="8" s="1"/>
  <c r="O16" i="8" s="1"/>
  <c r="K14" i="8" l="1"/>
  <c r="K15" i="8"/>
  <c r="T13" i="8"/>
  <c r="T16" i="8" s="1"/>
  <c r="S13" i="8"/>
  <c r="S16" i="8" s="1"/>
  <c r="R13" i="8"/>
  <c r="V16" i="8" l="1"/>
  <c r="I13" i="8" l="1"/>
  <c r="J13" i="8"/>
  <c r="L13" i="8"/>
  <c r="M13" i="8" s="1"/>
  <c r="N13" i="8" s="1"/>
  <c r="K13" i="8" l="1"/>
  <c r="I17" i="8" l="1"/>
</calcChain>
</file>

<file path=xl/sharedStrings.xml><?xml version="1.0" encoding="utf-8"?>
<sst xmlns="http://schemas.openxmlformats.org/spreadsheetml/2006/main" count="35" uniqueCount="35">
  <si>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</si>
  <si>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</si>
  <si>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</si>
  <si>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</si>
  <si>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</si>
  <si>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</si>
  <si>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</si>
  <si>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</si>
  <si>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</si>
  <si>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</si>
  <si>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</si>
  <si>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</si>
  <si>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</si>
  <si>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</si>
  <si>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</si>
  <si>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</si>
  <si>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</si>
  <si>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</si>
  <si>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</si>
  <si>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</si>
  <si>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Наименование объекта закупки</t>
  </si>
  <si>
    <t>Приложение 2 к извещению о проведении электронного аукциона</t>
  </si>
  <si>
    <t xml:space="preserve">ОБОСНОВАНИЕ НАЧАЛЬНОЙ (МАКСИМАЛЬНОЙ) ЦЕНЫ ДОГОВОРА
</t>
  </si>
  <si>
    <t>Предмет контракта</t>
  </si>
  <si>
    <t>Информация о валюте, используемой для формирования цены контракта и расчетов с поставщиком, подрядчиком, исполнителем), порядке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</si>
  <si>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Валюта, используемая для формирования цены контракта и расчетов с поставщиком – 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предусмотрен.</t>
  </si>
  <si>
    <t>Метод сопоставимых рыночных цен</t>
  </si>
  <si>
    <t xml:space="preserve">Ценовое предложение №1
</t>
  </si>
  <si>
    <t xml:space="preserve">Ценовое предложение №2 
</t>
  </si>
  <si>
    <t xml:space="preserve">Ценовое предложение №3 
</t>
  </si>
  <si>
    <t>Поставка автомобильных шин</t>
  </si>
  <si>
    <t>Автошина  летняя 245/70 R16 111 T CORDIANT ALL TERRAIN</t>
  </si>
  <si>
    <t>Автошина летняя 195/65 R15  91 H BARS UZ200</t>
  </si>
  <si>
    <t>Автошина зимняя 205/65 R16 95 BRIDGESTONE BLIZZAK REVO GZ</t>
  </si>
  <si>
    <t>Ответственный специалист за достоверность расчета обоснования
(максимальной) цены контракта: _______________/ Высоцкий С.И. /
Дата подготовки обоснования начальной (максимальной) цены контракта: «04» июня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</si>
</sst>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#,##0.00\ _₽"/>
    <numFmt numFmtId="167" formatCode="#,##0.00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1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166" fontId="10" fillId="5" borderId="1" xfId="0" applyNumberFormat="1" applyFont="1" applyFill="1" applyBorder="1" applyAlignment="1">
      <alignment horizontal="center" vertical="center" wrapText="1" justifyLastLine="1"/>
    </xf>
    <xf numFmtId="167" fontId="10" fillId="5" borderId="1" xfId="0" applyNumberFormat="1" applyFont="1" applyFill="1" applyBorder="1" applyAlignment="1">
      <alignment horizontal="center" vertical="center" wrapText="1" justifyLastLine="1"/>
    </xf>
    <xf numFmtId="0" fontId="13" fillId="0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 justifyLastLine="1"/>
    </xf>
    <xf numFmtId="4" fontId="10" fillId="5" borderId="11" xfId="0" applyNumberFormat="1" applyFont="1" applyFill="1" applyBorder="1" applyAlignment="1">
      <alignment horizontal="center" vertical="center" wrapText="1" justifyLastLine="1"/>
    </xf>
    <xf numFmtId="0" fontId="10" fillId="5" borderId="10" xfId="0" applyFont="1" applyFill="1" applyBorder="1" applyAlignment="1">
      <alignment horizontal="center" vertical="center" wrapText="1" justifyLastLine="1"/>
    </xf>
    <xf numFmtId="0" fontId="10" fillId="4" borderId="1" xfId="0" applyFont="1" applyFill="1" applyBorder="1" applyAlignment="1">
      <alignment horizontal="center" vertical="center" wrapText="1" justifyLastLine="1"/>
    </xf>
    <xf numFmtId="166" fontId="12" fillId="5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 justifyLastLine="1"/>
    </xf>
    <xf numFmtId="0" fontId="10" fillId="5" borderId="1" xfId="0" applyFont="1" applyFill="1" applyBorder="1" applyAlignment="1">
      <alignment horizontal="center" vertical="center" justifyLastLine="1"/>
    </xf>
    <xf numFmtId="10" fontId="10" fillId="5" borderId="1" xfId="0" applyNumberFormat="1" applyFont="1" applyFill="1" applyBorder="1" applyAlignment="1">
      <alignment horizontal="center" vertical="center" justifyLastLine="1"/>
    </xf>
    <xf numFmtId="166" fontId="10" fillId="0" borderId="0" xfId="0" applyNumberFormat="1" applyFont="1"/>
    <xf numFmtId="166" fontId="2" fillId="0" borderId="0" xfId="0" applyNumberFormat="1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tabSelected="1" view="pageBreakPreview" topLeftCell="A2" zoomScale="96" zoomScaleNormal="96" zoomScaleSheetLayoutView="96" workbookViewId="0">
      <selection activeCell="A19" sqref="A19:O19"/>
    </sheetView>
  </sheetViews>
  <sheetFormatPr defaultRowHeight="12.75" x14ac:dyDescent="0.2"/>
  <cols>
    <col min="1" max="1" width="4.7109375" style="1" customWidth="1"/>
    <col min="2" max="2" width="32.28515625" style="1" customWidth="1"/>
    <col min="3" max="3" width="5.85546875" style="1" customWidth="1"/>
    <col min="4" max="4" width="6.85546875" style="1" customWidth="1"/>
    <col min="5" max="5" width="11.140625" style="1" customWidth="1"/>
    <col min="6" max="6" width="11.7109375" style="1" bestFit="1" customWidth="1"/>
    <col min="7" max="7" width="11" style="1" customWidth="1"/>
    <col min="8" max="8" width="7.28515625" style="1" customWidth="1"/>
    <col min="9" max="9" width="16.710937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20" width="11.85546875" style="1" bestFit="1" customWidth="1"/>
    <col min="21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22" ht="15.75" hidden="1" x14ac:dyDescent="0.25">
      <c r="J1" s="2" t="s">
        <v>1</v>
      </c>
    </row>
    <row r="2" spans="1:22" ht="15.75" x14ac:dyDescent="0.25">
      <c r="J2" s="2"/>
    </row>
    <row r="3" spans="1:22" ht="15.75" customHeight="1" x14ac:dyDescent="0.25">
      <c r="J3" s="2"/>
      <c r="L3" s="51" t="s">
        <v>21</v>
      </c>
      <c r="M3" s="51"/>
      <c r="N3" s="51"/>
      <c r="O3" s="51"/>
    </row>
    <row r="4" spans="1:22" ht="15.75" x14ac:dyDescent="0.25">
      <c r="J4" s="2"/>
      <c r="L4" s="51"/>
      <c r="M4" s="51"/>
      <c r="N4" s="51"/>
      <c r="O4" s="51"/>
    </row>
    <row r="5" spans="1:22" ht="15.75" x14ac:dyDescent="0.25">
      <c r="J5" s="2"/>
    </row>
    <row r="6" spans="1:22" ht="32.25" customHeight="1" x14ac:dyDescent="0.2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22" ht="36.75" customHeight="1" x14ac:dyDescent="0.2">
      <c r="A7" s="52" t="s">
        <v>23</v>
      </c>
      <c r="B7" s="52"/>
      <c r="C7" s="53" t="s">
        <v>30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22" ht="48" customHeight="1" x14ac:dyDescent="0.2">
      <c r="A8" s="42" t="s">
        <v>18</v>
      </c>
      <c r="B8" s="43"/>
      <c r="C8" s="44" t="s">
        <v>26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22" ht="129.75" customHeight="1" x14ac:dyDescent="0.2">
      <c r="A9" s="42" t="s">
        <v>24</v>
      </c>
      <c r="B9" s="43"/>
      <c r="C9" s="44" t="s">
        <v>25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22" ht="32.25" customHeight="1" x14ac:dyDescent="0.2">
      <c r="A10" s="42" t="s">
        <v>19</v>
      </c>
      <c r="B10" s="43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4"/>
    </row>
    <row r="11" spans="1:22" x14ac:dyDescent="0.2">
      <c r="A11" s="55" t="s">
        <v>2</v>
      </c>
      <c r="B11" s="55" t="s">
        <v>20</v>
      </c>
      <c r="C11" s="57" t="s">
        <v>3</v>
      </c>
      <c r="D11" s="59" t="s">
        <v>0</v>
      </c>
      <c r="E11" s="61" t="s">
        <v>4</v>
      </c>
      <c r="F11" s="61"/>
      <c r="G11" s="61"/>
      <c r="H11" s="61"/>
      <c r="I11" s="65" t="s">
        <v>5</v>
      </c>
      <c r="J11" s="65"/>
      <c r="K11" s="65"/>
      <c r="L11" s="66" t="s">
        <v>6</v>
      </c>
      <c r="M11" s="66"/>
      <c r="N11" s="66"/>
      <c r="O11" s="66"/>
    </row>
    <row r="12" spans="1:22" ht="150.75" x14ac:dyDescent="0.2">
      <c r="A12" s="56"/>
      <c r="B12" s="56"/>
      <c r="C12" s="58"/>
      <c r="D12" s="60"/>
      <c r="E12" s="24" t="s">
        <v>27</v>
      </c>
      <c r="F12" s="24" t="s">
        <v>28</v>
      </c>
      <c r="G12" s="24" t="s">
        <v>29</v>
      </c>
      <c r="H12" s="23" t="s">
        <v>7</v>
      </c>
      <c r="I12" s="21" t="s">
        <v>8</v>
      </c>
      <c r="J12" s="22" t="s">
        <v>9</v>
      </c>
      <c r="K12" s="22" t="s">
        <v>10</v>
      </c>
      <c r="L12" s="22" t="s">
        <v>11</v>
      </c>
      <c r="M12" s="23" t="s">
        <v>12</v>
      </c>
      <c r="N12" s="23" t="s">
        <v>13</v>
      </c>
      <c r="O12" s="23" t="s">
        <v>14</v>
      </c>
    </row>
    <row r="13" spans="1:22" s="3" customFormat="1" ht="24" x14ac:dyDescent="0.2">
      <c r="A13" s="25">
        <v>1</v>
      </c>
      <c r="B13" s="29" t="s">
        <v>31</v>
      </c>
      <c r="C13" s="32"/>
      <c r="D13" s="33">
        <v>8</v>
      </c>
      <c r="E13" s="34">
        <v>11150</v>
      </c>
      <c r="F13" s="35">
        <v>11110</v>
      </c>
      <c r="G13" s="34">
        <v>10960</v>
      </c>
      <c r="H13" s="36">
        <v>3</v>
      </c>
      <c r="I13" s="27">
        <f t="shared" ref="I13" si="0">AVERAGE(E13:G13)</f>
        <v>11073.333333333334</v>
      </c>
      <c r="J13" s="37">
        <f t="shared" ref="J13" si="1">STDEV(E13:G13)</f>
        <v>100.16652800877812</v>
      </c>
      <c r="K13" s="38">
        <f t="shared" ref="K13" si="2">J13/I13</f>
        <v>9.0457430471503411E-3</v>
      </c>
      <c r="L13" s="27">
        <f t="shared" ref="L13" si="3">((D13/H13)*(SUM(E13:G13)))</f>
        <v>88586.666666666657</v>
      </c>
      <c r="M13" s="28">
        <f t="shared" ref="M13" si="4">L13/D13</f>
        <v>11073.333333333332</v>
      </c>
      <c r="N13" s="30">
        <f t="shared" ref="N13" si="5">ROUND(M13,2)</f>
        <v>11073.33</v>
      </c>
      <c r="O13" s="31">
        <v>87680</v>
      </c>
      <c r="Q13" s="3">
        <f>D13*G13</f>
        <v>87680</v>
      </c>
      <c r="R13" s="39">
        <f>D13*E13</f>
        <v>89200</v>
      </c>
      <c r="S13" s="39">
        <f>D13*F13</f>
        <v>88880</v>
      </c>
      <c r="T13" s="39">
        <f>D13*G13</f>
        <v>87680</v>
      </c>
    </row>
    <row r="14" spans="1:22" s="3" customFormat="1" ht="24" customHeight="1" x14ac:dyDescent="0.2">
      <c r="A14" s="25">
        <v>2</v>
      </c>
      <c r="B14" s="29" t="s">
        <v>32</v>
      </c>
      <c r="C14" s="32"/>
      <c r="D14" s="33">
        <v>8</v>
      </c>
      <c r="E14" s="34">
        <v>6920</v>
      </c>
      <c r="F14" s="35">
        <v>6900</v>
      </c>
      <c r="G14" s="34">
        <v>6550</v>
      </c>
      <c r="H14" s="36">
        <v>3</v>
      </c>
      <c r="I14" s="27">
        <f t="shared" ref="I14:I15" si="6">AVERAGE(E14:G14)</f>
        <v>6790</v>
      </c>
      <c r="J14" s="37">
        <f t="shared" ref="J14:J15" si="7">STDEV(E14:G14)</f>
        <v>208.08652046684813</v>
      </c>
      <c r="K14" s="38">
        <f t="shared" ref="K14:K15" si="8">J14/I14</f>
        <v>3.0646026578328149E-2</v>
      </c>
      <c r="L14" s="27">
        <f t="shared" ref="L14:L15" si="9">((D14/H14)*(SUM(E14:G14)))</f>
        <v>54320</v>
      </c>
      <c r="M14" s="28">
        <f t="shared" ref="M14:M15" si="10">L14/D14</f>
        <v>6790</v>
      </c>
      <c r="N14" s="30">
        <f t="shared" ref="N14:N15" si="11">ROUND(M14,2)</f>
        <v>6790</v>
      </c>
      <c r="O14" s="31">
        <v>52400</v>
      </c>
      <c r="Q14" s="3">
        <f t="shared" ref="Q14:Q15" si="12">D14*G14</f>
        <v>52400</v>
      </c>
      <c r="R14" s="39"/>
      <c r="S14" s="39"/>
      <c r="T14" s="39"/>
    </row>
    <row r="15" spans="1:22" s="3" customFormat="1" ht="24" x14ac:dyDescent="0.2">
      <c r="A15" s="25">
        <v>3</v>
      </c>
      <c r="B15" s="29" t="s">
        <v>33</v>
      </c>
      <c r="C15" s="32"/>
      <c r="D15" s="33">
        <v>4</v>
      </c>
      <c r="E15" s="34">
        <v>10080</v>
      </c>
      <c r="F15" s="35">
        <v>10150</v>
      </c>
      <c r="G15" s="34">
        <v>9980</v>
      </c>
      <c r="H15" s="36">
        <v>3</v>
      </c>
      <c r="I15" s="27">
        <f t="shared" si="6"/>
        <v>10070</v>
      </c>
      <c r="J15" s="37">
        <f t="shared" si="7"/>
        <v>85.440037453175307</v>
      </c>
      <c r="K15" s="38">
        <f t="shared" si="8"/>
        <v>8.484611465062096E-3</v>
      </c>
      <c r="L15" s="27">
        <f t="shared" si="9"/>
        <v>40280</v>
      </c>
      <c r="M15" s="28">
        <f t="shared" si="10"/>
        <v>10070</v>
      </c>
      <c r="N15" s="30">
        <f t="shared" si="11"/>
        <v>10070</v>
      </c>
      <c r="O15" s="31">
        <v>39920</v>
      </c>
      <c r="Q15" s="3">
        <f t="shared" si="12"/>
        <v>39920</v>
      </c>
      <c r="R15" s="39"/>
      <c r="S15" s="39"/>
      <c r="T15" s="39"/>
    </row>
    <row r="16" spans="1:22" x14ac:dyDescent="0.2">
      <c r="A16" s="4"/>
      <c r="B16" s="5"/>
      <c r="C16" s="6"/>
      <c r="D16" s="6"/>
      <c r="E16" s="7"/>
      <c r="F16" s="7"/>
      <c r="G16" s="7"/>
      <c r="H16" s="8"/>
      <c r="I16" s="9"/>
      <c r="J16" s="10"/>
      <c r="K16" s="11"/>
      <c r="L16" s="12"/>
      <c r="M16" s="13"/>
      <c r="N16" s="12" t="s">
        <v>15</v>
      </c>
      <c r="O16" s="40">
        <f>SUM(O13:O15)</f>
        <v>180000</v>
      </c>
      <c r="Q16" s="1">
        <f>SUM(Q13:Q15)</f>
        <v>180000</v>
      </c>
      <c r="R16" s="40"/>
      <c r="S16" s="40">
        <f>SUM(S13:S13)</f>
        <v>88880</v>
      </c>
      <c r="T16" s="40">
        <f>SUM(T13:T13)</f>
        <v>87680</v>
      </c>
      <c r="V16" s="1">
        <f>(R16+S16+T16)/3</f>
        <v>58853.333333333336</v>
      </c>
    </row>
    <row r="17" spans="1:15" ht="15.75" x14ac:dyDescent="0.2">
      <c r="A17" s="48" t="s">
        <v>16</v>
      </c>
      <c r="B17" s="48"/>
      <c r="C17" s="48"/>
      <c r="D17" s="48"/>
      <c r="E17" s="48"/>
      <c r="F17" s="48"/>
      <c r="G17" s="48"/>
      <c r="H17" s="48"/>
      <c r="I17" s="26">
        <f>O16</f>
        <v>180000</v>
      </c>
      <c r="J17" s="15" t="s">
        <v>17</v>
      </c>
      <c r="K17" s="15"/>
      <c r="L17" s="15"/>
      <c r="M17" s="15"/>
      <c r="N17" s="15"/>
      <c r="O17" s="14"/>
    </row>
    <row r="18" spans="1:15" s="16" customFormat="1" ht="20.2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s="17" customFormat="1" ht="75.75" customHeight="1" x14ac:dyDescent="0.25">
      <c r="A19" s="50" t="s">
        <v>34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ht="15.75" x14ac:dyDescent="0.25">
      <c r="A20" s="47"/>
      <c r="B20" s="47"/>
      <c r="C20" s="2"/>
      <c r="D20" s="19"/>
      <c r="E20" s="19"/>
      <c r="F20" s="19"/>
      <c r="G20" s="19"/>
      <c r="H20" s="19"/>
      <c r="J20" s="47"/>
      <c r="K20" s="47"/>
    </row>
    <row r="21" spans="1:15" s="18" customFormat="1" ht="15.75" x14ac:dyDescent="0.25">
      <c r="A21" s="41"/>
      <c r="B21" s="41"/>
      <c r="C21" s="41"/>
      <c r="D21" s="41"/>
      <c r="E21" s="41"/>
      <c r="F21" s="41"/>
      <c r="G21" s="41"/>
      <c r="H21" s="20"/>
    </row>
    <row r="22" spans="1:15" s="18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4" spans="1:15" s="1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23">
    <mergeCell ref="L3:O4"/>
    <mergeCell ref="A7:B7"/>
    <mergeCell ref="C7:O7"/>
    <mergeCell ref="A6:O6"/>
    <mergeCell ref="A11:A12"/>
    <mergeCell ref="B11:B12"/>
    <mergeCell ref="C11:C12"/>
    <mergeCell ref="D11:D12"/>
    <mergeCell ref="E11:H11"/>
    <mergeCell ref="A8:B8"/>
    <mergeCell ref="C10:O10"/>
    <mergeCell ref="I11:K11"/>
    <mergeCell ref="L11:O11"/>
    <mergeCell ref="A21:G21"/>
    <mergeCell ref="A10:B10"/>
    <mergeCell ref="C8:O8"/>
    <mergeCell ref="A20:B20"/>
    <mergeCell ref="J20:K20"/>
    <mergeCell ref="A17:H17"/>
    <mergeCell ref="A18:O18"/>
    <mergeCell ref="A19:O19"/>
    <mergeCell ref="C9:O9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2026-06-04T09:06:28Z</dcterms:modified>
</cp:coreProperties>
</file>