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C:\Users\kyn\Desktop\Березка\ОСАГО Чита\ОСАГО\"/>
    </mc:Choice>
  </mc:AlternateContent>
  <bookViews>
    <workbookView xWindow="1950" yWindow="765" windowWidth="13320" windowHeight="15435" tabRatio="762"/>
  </bookViews>
  <sheets>
    <sheet name="Обоснование" sheetId="7" r:id="rId1"/>
    <sheet name="Расчет НМЦК" sheetId="12" r:id="rId2"/>
    <sheet name="Расчет часов итоговый в контрак" sheetId="6" state="hidden" r:id="rId3"/>
    <sheet name="Расчет часов (3)" sheetId="5" state="hidden" r:id="rId4"/>
  </sheets>
  <externalReferences>
    <externalReference r:id="rId5"/>
  </externalReferences>
  <definedNames>
    <definedName name="_xlnm.Print_Area" localSheetId="0">Обоснование!$A$1:$K$13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8" i="12" l="1"/>
  <c r="N7" i="12"/>
  <c r="N8" i="12"/>
  <c r="N9" i="12"/>
  <c r="N10" i="12"/>
  <c r="N11" i="12"/>
  <c r="N12" i="12"/>
  <c r="N13" i="12"/>
  <c r="N14" i="12"/>
  <c r="N15" i="12"/>
  <c r="N16" i="12"/>
  <c r="N6" i="12"/>
  <c r="L6" i="12" l="1"/>
  <c r="A2" i="7" l="1"/>
  <c r="L16" i="12" l="1"/>
  <c r="L15" i="12"/>
  <c r="L14" i="12"/>
  <c r="L13" i="12"/>
  <c r="L12" i="12"/>
  <c r="L11" i="12"/>
  <c r="L10" i="12"/>
  <c r="L9" i="12"/>
  <c r="L8" i="12"/>
  <c r="L7" i="12"/>
  <c r="C9" i="7"/>
  <c r="E9" i="6" l="1"/>
  <c r="G9" i="6" s="1"/>
  <c r="E8" i="6"/>
  <c r="G8" i="6" s="1"/>
  <c r="E7" i="6"/>
  <c r="G7" i="6" s="1"/>
  <c r="G10" i="6" s="1"/>
  <c r="E10" i="6" l="1"/>
  <c r="E9" i="5"/>
  <c r="G9" i="5" s="1"/>
  <c r="E10" i="5"/>
  <c r="G10" i="5" s="1"/>
  <c r="E11" i="5"/>
  <c r="G11" i="5" s="1"/>
  <c r="E12" i="5"/>
  <c r="G12" i="5" s="1"/>
  <c r="E13" i="5"/>
  <c r="G13" i="5" s="1"/>
  <c r="E14" i="5"/>
  <c r="G14" i="5" s="1"/>
  <c r="E15" i="5"/>
  <c r="G15" i="5" s="1"/>
  <c r="E16" i="5"/>
  <c r="G16" i="5" s="1"/>
  <c r="E17" i="5"/>
  <c r="G17" i="5" s="1"/>
  <c r="E18" i="5"/>
  <c r="G18" i="5" s="1"/>
  <c r="E8" i="5"/>
  <c r="G8" i="5" l="1"/>
  <c r="R8" i="5" s="1"/>
  <c r="E19" i="5"/>
  <c r="R10" i="5"/>
  <c r="T10" i="5" s="1"/>
  <c r="R9" i="5"/>
  <c r="T9" i="5" s="1"/>
  <c r="G19" i="5" l="1"/>
  <c r="R18" i="5"/>
  <c r="T8" i="5"/>
  <c r="T18" i="5" l="1"/>
</calcChain>
</file>

<file path=xl/sharedStrings.xml><?xml version="1.0" encoding="utf-8"?>
<sst xmlns="http://schemas.openxmlformats.org/spreadsheetml/2006/main" count="139" uniqueCount="117">
  <si>
    <t xml:space="preserve">Зам. начальника ОАКР </t>
  </si>
  <si>
    <t>П.Н. Сорокин</t>
  </si>
  <si>
    <t>№ п\п</t>
  </si>
  <si>
    <t>Месяц</t>
  </si>
  <si>
    <t>Количество часов</t>
  </si>
  <si>
    <t>ИТОГО по договору:</t>
  </si>
  <si>
    <t>Ежемесячная стоимость с учетом НДС, руб.</t>
  </si>
  <si>
    <t>Цена за 1 час, руб.</t>
  </si>
  <si>
    <t>количество рабочих дней</t>
  </si>
  <si>
    <t>пятницы и предпраздничные дни</t>
  </si>
  <si>
    <t>к Обоснованию начальной максимальной цены контракта от 17.10.2024</t>
  </si>
  <si>
    <t>Приложение № 3</t>
  </si>
  <si>
    <t>Расчет посточасов в период с 01.11.2024 по 31.01.2025</t>
  </si>
  <si>
    <t>к Обоснованию начальной максимальной цены контракта</t>
  </si>
  <si>
    <t>Столбец1</t>
  </si>
  <si>
    <t>Столбец2</t>
  </si>
  <si>
    <t>Столбец3</t>
  </si>
  <si>
    <t>Столбец4</t>
  </si>
  <si>
    <t>Столбец5</t>
  </si>
  <si>
    <t>Столбец6</t>
  </si>
  <si>
    <t>Столбец7</t>
  </si>
  <si>
    <t>Итого по договору:</t>
  </si>
  <si>
    <t>Расчет посточасов в период с 01.02.2025 по 30.04.2025</t>
  </si>
  <si>
    <t>№
п\п</t>
  </si>
  <si>
    <t>2025 год</t>
  </si>
  <si>
    <t>Количество дней</t>
  </si>
  <si>
    <t>Календарные дни</t>
  </si>
  <si>
    <t>Рабочие дни</t>
  </si>
  <si>
    <t>Выходные и праздничные, нерабочие дни</t>
  </si>
  <si>
    <t>Январь</t>
  </si>
  <si>
    <t>Февраль</t>
  </si>
  <si>
    <t>Март</t>
  </si>
  <si>
    <t>I квартал</t>
  </si>
  <si>
    <t>Апрель</t>
  </si>
  <si>
    <t>Май</t>
  </si>
  <si>
    <t>Июнь</t>
  </si>
  <si>
    <t>II квартал</t>
  </si>
  <si>
    <t>1-е полугодие</t>
  </si>
  <si>
    <t>Июль</t>
  </si>
  <si>
    <t>Август</t>
  </si>
  <si>
    <t>Сентябрь</t>
  </si>
  <si>
    <t>III квартал</t>
  </si>
  <si>
    <t>Октябрь</t>
  </si>
  <si>
    <t>Ноябрь</t>
  </si>
  <si>
    <t>Декабрь</t>
  </si>
  <si>
    <t>IV квартал</t>
  </si>
  <si>
    <t>2-е полугодие</t>
  </si>
  <si>
    <t>Среднемесячное количество рабочих часов</t>
  </si>
  <si>
    <t>при 40-часовой рабочей неделе</t>
  </si>
  <si>
    <t>Основные характеристики объекта закупки</t>
  </si>
  <si>
    <t>Дата подготовки обоснования НМЦК:</t>
  </si>
  <si>
    <t>Используемый метод определения НМЦК с обоснованием:</t>
  </si>
  <si>
    <t>Обоснование начальной (максимальной) цены контракта, 
цены контракта, заключаемого с единственным поставщиком (подрядчиком, исполнителем)</t>
  </si>
  <si>
    <t>Расчет НМЦК</t>
  </si>
  <si>
    <t>472 757,88 (Четыреста семьдесят две тысячи семьсот пятьдесят семь) рублей 88 копеек</t>
  </si>
  <si>
    <t>637,14 (Шестьсот тридцать семь) рублей 14 копеек</t>
  </si>
  <si>
    <t>766,63 (Семьсот шестьдесят шесть) рублей 63 копейки</t>
  </si>
  <si>
    <t>371 048,92 (Триста семьдесят одна тысяча сорок восемь) рублей 92 копейки</t>
  </si>
  <si>
    <t>198 557,17 (Сто девяносто восемь тысяч пятьсот пятьдесят семь) рублей 17 копеек</t>
  </si>
  <si>
    <t>543 540,67 (Пятьсот сорок три тысячи пятьсот сорок) рублей 67 копеек</t>
  </si>
  <si>
    <t>Тарифный метод, 
в соответствии с ч. 8 ст. 22 Федерального закона от 05.04.2013 г. № 44-ФЗ</t>
  </si>
  <si>
    <t>Расчет</t>
  </si>
  <si>
    <t>страховой премии</t>
  </si>
  <si>
    <t>№ п/п</t>
  </si>
  <si>
    <t>Марка, модель ТС</t>
  </si>
  <si>
    <t>Категория ТС</t>
  </si>
  <si>
    <t>Идентификационный номер ТС</t>
  </si>
  <si>
    <t>Характеристики (мощность, л.с.)</t>
  </si>
  <si>
    <t xml:space="preserve">Срок действия </t>
  </si>
  <si>
    <t>территории преимущественного использования ТС (КТ)</t>
  </si>
  <si>
    <t>наличия или отсутствия страховых выплат (КБМ)</t>
  </si>
  <si>
    <t>в зависимости от наличия сведений о количестве лиц, допущенных к управлению (КО)</t>
  </si>
  <si>
    <t>мощности двигателя легкового автомобиля (КМ)</t>
  </si>
  <si>
    <t>Toyota Camry</t>
  </si>
  <si>
    <t>Итого:</t>
  </si>
  <si>
    <t>Расчет начальной максимальной цены контракта производен тарифным методом в соответствии с Указанием ЦБ РФ и от 09.10.2025 № 7204-У "О страховых тарифах по обязательному страхованию гражданской ответственности владельцев транспортных средств" (вместе с "Требованиями к структуре страховых тарифов по обязательному страхованию гражданской ответственности владельцев транспортных средств", "Порядком применения страховых тарифов по обязательному страхованию гражданской ответственности владельцев транспортных средств страховщиками при определении страховой премии по договору обязательного страхования гражданской ответственности владельцев транспортных средств"</t>
  </si>
  <si>
    <t>Гос.рег. №</t>
  </si>
  <si>
    <t>Итого</t>
  </si>
  <si>
    <t>Nissan X-Trail</t>
  </si>
  <si>
    <t>Ford Ranger</t>
  </si>
  <si>
    <t>УАЗ UAZ Patriot 3163</t>
  </si>
  <si>
    <t>Ssang Yong Rexton</t>
  </si>
  <si>
    <t>Ssang Yong Kyron</t>
  </si>
  <si>
    <t>Toyota Hiace</t>
  </si>
  <si>
    <t>Toyota Land Cruiser Prado</t>
  </si>
  <si>
    <t xml:space="preserve">UAZ Patriot </t>
  </si>
  <si>
    <t>Е607СУ138</t>
  </si>
  <si>
    <t>М14600138</t>
  </si>
  <si>
    <t>Е719СУ138</t>
  </si>
  <si>
    <t>Е726СУ138</t>
  </si>
  <si>
    <t>Е669СУ138</t>
  </si>
  <si>
    <t>Е436СУ138</t>
  </si>
  <si>
    <t>Е568СУ138</t>
  </si>
  <si>
    <t>К318КА75</t>
  </si>
  <si>
    <t>М178ОТ138</t>
  </si>
  <si>
    <t>М675МН75</t>
  </si>
  <si>
    <t>В087ОУ75</t>
  </si>
  <si>
    <t>Z8NTBNT32ES118922</t>
  </si>
  <si>
    <t>WFOLMFE404W419418</t>
  </si>
  <si>
    <t>XTT316300N1005431</t>
  </si>
  <si>
    <t>Z8UGOC19SD0004800</t>
  </si>
  <si>
    <t>Z8US0A1KSC0022747</t>
  </si>
  <si>
    <t>JTFSX23P406121899</t>
  </si>
  <si>
    <t>Z8NTBNT32ES004852</t>
  </si>
  <si>
    <t>JTFSX23P706038869</t>
  </si>
  <si>
    <t>отсутствует</t>
  </si>
  <si>
    <t>XW7BN4FKXOS109329</t>
  </si>
  <si>
    <t>XTT316300F1027090</t>
  </si>
  <si>
    <t>D</t>
  </si>
  <si>
    <t>B</t>
  </si>
  <si>
    <t>Тариф базовый</t>
  </si>
  <si>
    <t>Заместитель начальника Филиала</t>
  </si>
  <si>
    <t>Филоненко С.А.</t>
  </si>
  <si>
    <t>Заместитель начальника филиала</t>
  </si>
  <si>
    <t>Оказание услуг по обязательному страхованию гражданской ответственности владельцев транспортных средств (Осаго)</t>
  </si>
  <si>
    <t>По состоянию на 15.06.2026 Заказчиком получен расчет затрат ОСАГО</t>
  </si>
  <si>
    <t>Исполнитель расчета - СПАО «Ингосстрах»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</si>
</sst>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yyyy"/>
    <numFmt numFmtId="165" formatCode="_-* #,##0.00&quot;р.&quot;_-;\-* #,##0.00&quot;р.&quot;_-;_-* &quot;-&quot;??&quot;р.&quot;_-;_-@_-"/>
  </numFmts>
  <fonts count="12" x14ac:knownFonts="1">
    <font>
      <sz val="10"/>
      <name val="Arial Cyr"/>
      <charset val="204"/>
    </font>
    <font>
      <sz val="11"/>
      <color theme="1"/>
      <name val="Calibri"/>
      <family val="2"/>
      <charset val="204"/>
      <scheme val="minor"/>
    </font>
    <font>
      <sz val="12"/>
      <name val="Times New Roman"/>
      <family val="1"/>
      <charset val="204"/>
    </font>
    <font>
      <b/>
      <sz val="12"/>
      <name val="Times New Roman"/>
      <family val="1"/>
      <charset val="204"/>
    </font>
    <font>
      <sz val="12"/>
      <color theme="1"/>
      <name val="Times New Roman"/>
      <family val="1"/>
      <charset val="204"/>
    </font>
    <font>
      <b/>
      <sz val="14"/>
      <color theme="1"/>
      <name val="Times New Roman"/>
      <family val="1"/>
      <charset val="204"/>
    </font>
    <font>
      <sz val="12"/>
      <color theme="1"/>
      <name val="Times New Roman"/>
      <family val="1"/>
      <charset val="204"/>
    </font>
    <font>
      <sz val="12"/>
      <color rgb="FF000000"/>
      <name val="Times New Roman"/>
      <family val="1"/>
      <charset val="204"/>
    </font>
    <font>
      <sz val="10"/>
      <color theme="1"/>
      <name val="Arial"/>
      <family val="2"/>
      <charset val="204"/>
    </font>
    <font>
      <sz val="10"/>
      <color theme="1"/>
      <name val="Times New Roman"/>
      <family val="1"/>
      <charset val="204"/>
    </font>
    <font>
      <sz val="12"/>
      <color theme="1"/>
      <name val="Calibri"/>
      <family val="2"/>
      <charset val="204"/>
      <scheme val="minor"/>
    </font>
    <font>
      <sz val="14"/>
      <color theme="1"/>
      <name val="Times New Roman"/>
      <family val="1"/>
      <charset val="20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0" fontId="8" fillId="0" borderId="0"/>
    <xf numFmtId="165" fontId="1" fillId="0" borderId="0" applyFont="0" applyFill="0" applyBorder="0" applyAlignment="0" applyProtection="0"/>
  </cellStyleXfs>
  <cellXfs count="93">
    <xf numFmtId="0" fontId="0" fillId="0" borderId="0" xfId="0"/>
    <xf numFmtId="0" fontId="2" fillId="0" borderId="0" xfId="0" applyFont="1"/>
    <xf numFmtId="0" fontId="2" fillId="0" borderId="0" xfId="0" applyFont="1" applyBorder="1" applyAlignment="1"/>
    <xf numFmtId="0" fontId="4" fillId="0" borderId="1" xfId="0" applyFont="1" applyBorder="1" applyAlignment="1">
      <alignment horizontal="center" vertical="center" wrapText="1"/>
    </xf>
    <xf numFmtId="164" fontId="4" fillId="0" borderId="1" xfId="0" applyNumberFormat="1" applyFont="1" applyBorder="1" applyAlignment="1">
      <alignment horizontal="justify"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2" fillId="0" borderId="0" xfId="0" applyFont="1" applyAlignment="1">
      <alignment horizontal="left" vertical="top" wrapText="1"/>
    </xf>
    <xf numFmtId="2" fontId="4" fillId="0" borderId="1" xfId="0" applyNumberFormat="1" applyFont="1" applyBorder="1" applyAlignment="1">
      <alignment horizontal="center" vertical="center" wrapText="1"/>
    </xf>
    <xf numFmtId="4" fontId="0" fillId="0" borderId="0" xfId="0" applyNumberFormat="1"/>
    <xf numFmtId="0" fontId="4" fillId="0" borderId="2" xfId="0" applyFont="1" applyBorder="1" applyAlignment="1">
      <alignment horizontal="center" vertical="center" wrapText="1"/>
    </xf>
    <xf numFmtId="0" fontId="2" fillId="0" borderId="0" xfId="0" applyFont="1" applyBorder="1" applyAlignment="1">
      <alignment horizontal="left"/>
    </xf>
    <xf numFmtId="0" fontId="4" fillId="0" borderId="2" xfId="0" applyNumberFormat="1" applyFont="1" applyBorder="1" applyAlignment="1">
      <alignment horizontal="center" vertical="center" wrapText="1"/>
    </xf>
    <xf numFmtId="4" fontId="4" fillId="0" borderId="0"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164" fontId="4" fillId="0" borderId="5" xfId="0" applyNumberFormat="1" applyFont="1" applyBorder="1" applyAlignment="1">
      <alignment horizontal="justify" vertical="center" wrapText="1"/>
    </xf>
    <xf numFmtId="0"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2" fontId="4" fillId="0" borderId="5"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0" fontId="4" fillId="0" borderId="7" xfId="0" applyFont="1" applyBorder="1" applyAlignment="1">
      <alignment horizontal="center" vertical="center" wrapText="1"/>
    </xf>
    <xf numFmtId="164" fontId="4" fillId="0" borderId="8" xfId="0" applyNumberFormat="1" applyFont="1" applyBorder="1" applyAlignment="1">
      <alignment horizontal="justify" vertical="center" wrapText="1"/>
    </xf>
    <xf numFmtId="0"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4" fontId="4" fillId="0" borderId="9" xfId="0" applyNumberFormat="1" applyFont="1" applyBorder="1" applyAlignment="1">
      <alignment horizontal="center" vertical="center" wrapText="1"/>
    </xf>
    <xf numFmtId="0" fontId="2" fillId="0" borderId="0" xfId="0" applyFont="1" applyAlignment="1">
      <alignment horizontal="left" vertical="top" wrapText="1"/>
    </xf>
    <xf numFmtId="0" fontId="4" fillId="0" borderId="2" xfId="0" applyFont="1" applyBorder="1" applyAlignment="1">
      <alignment horizontal="center" vertical="center" wrapText="1"/>
    </xf>
    <xf numFmtId="0" fontId="6" fillId="0" borderId="7" xfId="0" applyFont="1" applyBorder="1" applyAlignment="1">
      <alignment horizontal="left" vertical="center"/>
    </xf>
    <xf numFmtId="0" fontId="6" fillId="0" borderId="8" xfId="0" applyFont="1" applyBorder="1" applyAlignment="1">
      <alignment horizontal="justify"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4" fontId="6" fillId="0" borderId="9"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right" vertical="center" indent="3"/>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7" fillId="0" borderId="0" xfId="0" applyFont="1" applyBorder="1" applyAlignment="1">
      <alignment horizontal="left" vertical="center" wrapText="1"/>
    </xf>
    <xf numFmtId="0" fontId="4" fillId="0" borderId="0" xfId="0" applyFont="1" applyAlignment="1">
      <alignment horizontal="centerContinuous" vertical="center"/>
    </xf>
    <xf numFmtId="0" fontId="0" fillId="0" borderId="0" xfId="0" applyBorder="1"/>
    <xf numFmtId="0" fontId="9" fillId="0" borderId="14" xfId="0" applyFont="1" applyBorder="1" applyAlignment="1">
      <alignment horizontal="centerContinuous" vertical="center" wrapText="1"/>
    </xf>
    <xf numFmtId="0" fontId="9" fillId="0" borderId="2" xfId="0" applyFont="1" applyBorder="1" applyAlignment="1">
      <alignment horizontal="centerContinuous"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textRotation="90" wrapText="1"/>
    </xf>
    <xf numFmtId="0" fontId="9" fillId="0" borderId="5" xfId="0" applyFont="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10" fillId="0" borderId="1" xfId="0" applyFont="1" applyBorder="1"/>
    <xf numFmtId="4" fontId="11" fillId="0" borderId="1" xfId="0" applyNumberFormat="1" applyFont="1" applyBorder="1" applyAlignment="1">
      <alignment horizontal="left" indent="1"/>
    </xf>
    <xf numFmtId="14" fontId="4" fillId="0" borderId="1" xfId="0" applyNumberFormat="1" applyFont="1" applyFill="1" applyBorder="1" applyAlignment="1">
      <alignment horizontal="center" vertical="center"/>
    </xf>
    <xf numFmtId="0" fontId="7" fillId="0" borderId="1" xfId="0" applyFont="1" applyBorder="1" applyAlignment="1">
      <alignment horizontal="left" vertical="center" wrapText="1"/>
    </xf>
    <xf numFmtId="0" fontId="2" fillId="0" borderId="0" xfId="0" applyFont="1" applyAlignment="1">
      <alignment horizontal="center" vertical="center" wrapText="1"/>
    </xf>
    <xf numFmtId="0" fontId="2" fillId="0" borderId="10" xfId="0" applyFont="1" applyBorder="1" applyAlignment="1">
      <alignment horizontal="center"/>
    </xf>
    <xf numFmtId="0" fontId="2" fillId="0" borderId="1" xfId="0" applyFont="1" applyBorder="1" applyAlignment="1">
      <alignment horizontal="left" vertical="center" wrapText="1"/>
    </xf>
    <xf numFmtId="14" fontId="2" fillId="0" borderId="0"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2" fillId="0" borderId="0" xfId="0" applyFont="1" applyAlignment="1">
      <alignment horizontal="center"/>
    </xf>
    <xf numFmtId="0" fontId="9" fillId="0" borderId="1" xfId="0" applyFont="1" applyBorder="1" applyAlignment="1">
      <alignment horizontal="center" vertical="center" wrapText="1"/>
    </xf>
    <xf numFmtId="0" fontId="4" fillId="0" borderId="3" xfId="0" applyFont="1" applyBorder="1" applyAlignment="1">
      <alignment horizontal="right" indent="1"/>
    </xf>
    <xf numFmtId="0" fontId="10" fillId="0" borderId="14" xfId="0" applyFont="1" applyBorder="1" applyAlignment="1">
      <alignment horizontal="right" indent="1"/>
    </xf>
    <xf numFmtId="0" fontId="10" fillId="0" borderId="2" xfId="0" applyFont="1" applyBorder="1" applyAlignment="1">
      <alignment horizontal="right" indent="1"/>
    </xf>
    <xf numFmtId="0" fontId="0" fillId="0" borderId="0" xfId="0"/>
    <xf numFmtId="0" fontId="0" fillId="0" borderId="0" xfId="0" applyBorder="1"/>
    <xf numFmtId="0" fontId="9" fillId="0" borderId="1" xfId="0" applyFont="1" applyBorder="1" applyAlignment="1">
      <alignment horizontal="center" vertical="center" textRotation="90" wrapText="1"/>
    </xf>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horizontal="center" vertical="center" wrapText="1"/>
    </xf>
  </cellXfs>
  <cellStyles count="3">
    <cellStyle name="Денежный 2" xfId="2"/>
    <cellStyle name="Обычный" xfId="0" builtinId="0"/>
    <cellStyle name="Обычный 2" xfId="1"/>
  </cellStyles>
  <dxfs count="17">
    <dxf>
      <font>
        <b val="0"/>
        <i val="0"/>
        <strike val="0"/>
        <condense val="0"/>
        <extend val="0"/>
        <outline val="0"/>
        <shadow val="0"/>
        <u val="none"/>
        <vertAlign val="baseline"/>
        <sz val="12"/>
        <color theme="1"/>
        <name val="Times New Roman"/>
        <scheme val="none"/>
      </font>
      <numFmt numFmtId="4" formatCode="#,##0.00"/>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Times New Roman"/>
        <scheme val="none"/>
      </font>
      <numFmt numFmtId="4" formatCode="#,##0.0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scheme val="none"/>
      </font>
      <numFmt numFmtId="2"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Times New Roman"/>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Times New Roman"/>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scheme val="none"/>
      </font>
      <numFmt numFmtId="164" formatCode="mmmm\ yyyy"/>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left"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0</xdr:rowOff>
    </xdr:from>
    <xdr:ext cx="9525" cy="9525"/>
    <xdr:pic>
      <xdr:nvPicPr>
        <xdr:cNvPr id="6" name="Picture 2" descr="clerr">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7" name="Picture 3" descr="clerr">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8" name="Picture 3" descr="clerr">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9" name="Picture 3" descr="clerr">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0" name="Picture 3" descr="clerr">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1" name="Picture 4" descr="clerr">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2" name="Picture 5" descr="clerr">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3" name="Picture 6" descr="clerr">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4" name="Picture 7" descr="clerr">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5" name="Picture 8" descr="clerr">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6" name="Picture 19" descr="clerr">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7" name="Picture 3" descr="clerr">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8" name="Picture 2" descr="clerr">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9" name="Picture 3" descr="clerr">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20" name="Picture 3" descr="clerr">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21" name="Picture 2" descr="clerr">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22" name="Picture 3" descr="clerr">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23" name="Picture 3" descr="clerr">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24" name="Picture 3" descr="clerr">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25" name="Picture 3" descr="clerr">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26" name="Picture 4" descr="clerr">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27" name="Picture 5" descr="clerr">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28" name="Picture 6" descr="clerr">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29" name="Picture 7" descr="clerr">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30" name="Picture 8" descr="clerr">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31" name="Picture 19" descr="clerr">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32" name="Picture 3" descr="clerr">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33" name="Picture 2" descr="clerr">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34" name="Picture 3" descr="clerr">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35" name="Picture 3" descr="clerr">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36" name="Picture 2" descr="clerr">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37" name="Picture 3" descr="clerr">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38" name="Picture 3" descr="clerr">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39" name="Picture 4" descr="clerr">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40" name="Picture 6" descr="clerr">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41" name="Picture 4" descr="clerr">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42" name="Picture 5" descr="clerr">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43" name="Picture 6" descr="clerr">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44" name="Picture 7" descr="clerr">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45" name="Picture 8" descr="clerr">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46" name="Picture 19" descr="clerr">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47" name="Picture 13" descr="clerr">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48" name="Picture 16" descr="clerr">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49" name="Picture 17" descr="clerr">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50" name="Picture 18" descr="clerr">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10</xdr:row>
      <xdr:rowOff>0</xdr:rowOff>
    </xdr:from>
    <xdr:ext cx="9525" cy="9525"/>
    <xdr:pic>
      <xdr:nvPicPr>
        <xdr:cNvPr id="51" name="Picture 32" descr="clerr">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19800" y="45796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52" name="Picture 33" descr="clerr">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53" name="Picture 34" descr="clerr">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54" name="Picture 35" descr="clerr">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55" name="Picture 36" descr="clerr">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56" name="Picture 38" descr="clerr">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57" name="Picture 39" descr="clerr">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58" name="Picture 40" descr="clerr">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59" name="Picture 41" descr="clerr">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60" name="Picture 42" descr="clerr">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61" name="Picture 43" descr="clerr">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62" name="Picture 44" descr="clerr">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63" name="Picture 45" descr="clerr">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64" name="Picture 48" descr="clerr">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65" name="Picture 49" descr="clerr">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66" name="Picture 50" descr="clerr">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10</xdr:row>
      <xdr:rowOff>0</xdr:rowOff>
    </xdr:from>
    <xdr:ext cx="9525" cy="9525"/>
    <xdr:pic>
      <xdr:nvPicPr>
        <xdr:cNvPr id="67" name="Picture 64" descr="clerr">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19800" y="45796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68" name="Picture 65" descr="clerr">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69" name="Picture 66" descr="clerr">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70" name="Picture 67" descr="clerr">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71" name="Picture 68" descr="clerr">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72" name="Picture 70" descr="clerr">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73" name="Picture 71" descr="clerr">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74" name="Picture 72" descr="clerr">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75" name="Picture 73" descr="clerr">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76" name="Picture 74" descr="clerr">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77" name="Picture 75" descr="clerr">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78" name="Picture 76" descr="clerr">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79" name="Picture 77" descr="clerr">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80" name="Picture 80" descr="clerr">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81" name="Picture 81" descr="clerr">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82" name="Picture 82" descr="clerr">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10</xdr:row>
      <xdr:rowOff>0</xdr:rowOff>
    </xdr:from>
    <xdr:ext cx="9525" cy="9525"/>
    <xdr:pic>
      <xdr:nvPicPr>
        <xdr:cNvPr id="83" name="Picture 96" descr="clerr">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19800" y="45796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84" name="Picture 97" descr="clerr">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85" name="Picture 98" descr="clerr">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86" name="Picture 99" descr="clerr">
          <a:extLst>
            <a:ext uri="{FF2B5EF4-FFF2-40B4-BE49-F238E27FC236}">
              <a16:creationId xmlns:a16="http://schemas.microsoft.com/office/drawing/2014/main" id="{00000000-0008-0000-0100-00005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87" name="Picture 100" descr="clerr">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88" name="Picture 102" descr="clerr">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89" name="Picture 103" descr="clerr">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90" name="Picture 104" descr="clerr">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91" name="Picture 105" descr="clerr">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92" name="Picture 106" descr="clerr">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93" name="Picture 107" descr="clerr">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94" name="Picture 108" descr="clerr">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95" name="Picture 109" descr="clerr">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96" name="Picture 112" descr="clerr">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97" name="Picture 113" descr="clerr">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98" name="Picture 114" descr="clerr">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10</xdr:row>
      <xdr:rowOff>0</xdr:rowOff>
    </xdr:from>
    <xdr:ext cx="9525" cy="9525"/>
    <xdr:pic>
      <xdr:nvPicPr>
        <xdr:cNvPr id="99" name="Picture 128" descr="clerr">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19800" y="45796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00" name="Picture 2" descr="clerr">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01" name="Picture 3" descr="clerr">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02" name="Picture 3" descr="clerr">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03" name="Picture 3" descr="clerr">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04" name="Picture 3" descr="clerr">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05" name="Picture 4" descr="clerr">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06" name="Picture 5" descr="clerr">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07" name="Picture 6" descr="clerr">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08" name="Picture 7" descr="clerr">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09" name="Picture 8" descr="clerr">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10" name="Picture 19" descr="clerr">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11" name="Picture 3" descr="clerr">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12" name="Picture 2" descr="clerr">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13" name="Picture 3" descr="clerr">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14" name="Picture 3" descr="clerr">
          <a:extLst>
            <a:ext uri="{FF2B5EF4-FFF2-40B4-BE49-F238E27FC236}">
              <a16:creationId xmlns:a16="http://schemas.microsoft.com/office/drawing/2014/main" id="{00000000-0008-0000-0100-00007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244340"/>
          <a:ext cx="9525" cy="9525"/>
        </a:xfrm>
        <a:prstGeom prst="rect">
          <a:avLst/>
        </a:prstGeom>
        <a:noFill/>
        <a:ln w="9525">
          <a:noFill/>
          <a:miter lim="800000"/>
          <a:headEnd/>
          <a:tailEnd/>
        </a:ln>
      </xdr:spPr>
    </xdr:pic>
    <xdr:clientData/>
  </xdr:oneCellAnchor>
  <xdr:oneCellAnchor>
    <xdr:from>
      <xdr:col>5</xdr:col>
      <xdr:colOff>0</xdr:colOff>
      <xdr:row>10</xdr:row>
      <xdr:rowOff>0</xdr:rowOff>
    </xdr:from>
    <xdr:ext cx="9525" cy="9525"/>
    <xdr:pic>
      <xdr:nvPicPr>
        <xdr:cNvPr id="115" name="Picture 2" descr="clerr">
          <a:extLst>
            <a:ext uri="{FF2B5EF4-FFF2-40B4-BE49-F238E27FC236}">
              <a16:creationId xmlns:a16="http://schemas.microsoft.com/office/drawing/2014/main" id="{00000000-0008-0000-0100-00007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16" name="Picture 3" descr="clerr">
          <a:extLst>
            <a:ext uri="{FF2B5EF4-FFF2-40B4-BE49-F238E27FC236}">
              <a16:creationId xmlns:a16="http://schemas.microsoft.com/office/drawing/2014/main" id="{00000000-0008-0000-0100-00007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17" name="Picture 3" descr="clerr">
          <a:extLst>
            <a:ext uri="{FF2B5EF4-FFF2-40B4-BE49-F238E27FC236}">
              <a16:creationId xmlns:a16="http://schemas.microsoft.com/office/drawing/2014/main" id="{00000000-0008-0000-0100-00007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18" name="Picture 4" descr="clerr">
          <a:extLst>
            <a:ext uri="{FF2B5EF4-FFF2-40B4-BE49-F238E27FC236}">
              <a16:creationId xmlns:a16="http://schemas.microsoft.com/office/drawing/2014/main" id="{00000000-0008-0000-0100-00007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19" name="Picture 6" descr="clerr">
          <a:extLst>
            <a:ext uri="{FF2B5EF4-FFF2-40B4-BE49-F238E27FC236}">
              <a16:creationId xmlns:a16="http://schemas.microsoft.com/office/drawing/2014/main" id="{00000000-0008-0000-0100-00007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20" name="Picture 4" descr="clerr">
          <a:extLst>
            <a:ext uri="{FF2B5EF4-FFF2-40B4-BE49-F238E27FC236}">
              <a16:creationId xmlns:a16="http://schemas.microsoft.com/office/drawing/2014/main" id="{00000000-0008-0000-0100-00007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21" name="Picture 5" descr="clerr">
          <a:extLst>
            <a:ext uri="{FF2B5EF4-FFF2-40B4-BE49-F238E27FC236}">
              <a16:creationId xmlns:a16="http://schemas.microsoft.com/office/drawing/2014/main" id="{00000000-0008-0000-0100-00007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22" name="Picture 6" descr="clerr">
          <a:extLst>
            <a:ext uri="{FF2B5EF4-FFF2-40B4-BE49-F238E27FC236}">
              <a16:creationId xmlns:a16="http://schemas.microsoft.com/office/drawing/2014/main" id="{00000000-0008-0000-0100-00007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23" name="Picture 7" descr="clerr">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24" name="Picture 8" descr="clerr">
          <a:extLst>
            <a:ext uri="{FF2B5EF4-FFF2-40B4-BE49-F238E27FC236}">
              <a16:creationId xmlns:a16="http://schemas.microsoft.com/office/drawing/2014/main" id="{00000000-0008-0000-0100-00007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25" name="Picture 19" descr="clerr">
          <a:extLst>
            <a:ext uri="{FF2B5EF4-FFF2-40B4-BE49-F238E27FC236}">
              <a16:creationId xmlns:a16="http://schemas.microsoft.com/office/drawing/2014/main" id="{00000000-0008-0000-0100-00007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26" name="Picture 13" descr="clerr">
          <a:extLst>
            <a:ext uri="{FF2B5EF4-FFF2-40B4-BE49-F238E27FC236}">
              <a16:creationId xmlns:a16="http://schemas.microsoft.com/office/drawing/2014/main" id="{00000000-0008-0000-0100-00007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27" name="Picture 16" descr="clerr">
          <a:extLst>
            <a:ext uri="{FF2B5EF4-FFF2-40B4-BE49-F238E27FC236}">
              <a16:creationId xmlns:a16="http://schemas.microsoft.com/office/drawing/2014/main" id="{00000000-0008-0000-0100-00007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28" name="Picture 17" descr="clerr">
          <a:extLst>
            <a:ext uri="{FF2B5EF4-FFF2-40B4-BE49-F238E27FC236}">
              <a16:creationId xmlns:a16="http://schemas.microsoft.com/office/drawing/2014/main" id="{00000000-0008-0000-0100-00008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29" name="Picture 18" descr="clerr">
          <a:extLst>
            <a:ext uri="{FF2B5EF4-FFF2-40B4-BE49-F238E27FC236}">
              <a16:creationId xmlns:a16="http://schemas.microsoft.com/office/drawing/2014/main" id="{00000000-0008-0000-0100-00008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30" name="Picture 33" descr="clerr">
          <a:extLst>
            <a:ext uri="{FF2B5EF4-FFF2-40B4-BE49-F238E27FC236}">
              <a16:creationId xmlns:a16="http://schemas.microsoft.com/office/drawing/2014/main" id="{00000000-0008-0000-0100-00008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31" name="Picture 34" descr="clerr">
          <a:extLst>
            <a:ext uri="{FF2B5EF4-FFF2-40B4-BE49-F238E27FC236}">
              <a16:creationId xmlns:a16="http://schemas.microsoft.com/office/drawing/2014/main" id="{00000000-0008-0000-0100-00008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32" name="Picture 35" descr="clerr">
          <a:extLst>
            <a:ext uri="{FF2B5EF4-FFF2-40B4-BE49-F238E27FC236}">
              <a16:creationId xmlns:a16="http://schemas.microsoft.com/office/drawing/2014/main" id="{00000000-0008-0000-0100-00008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33" name="Picture 36" descr="clerr">
          <a:extLst>
            <a:ext uri="{FF2B5EF4-FFF2-40B4-BE49-F238E27FC236}">
              <a16:creationId xmlns:a16="http://schemas.microsoft.com/office/drawing/2014/main" id="{00000000-0008-0000-0100-00008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34" name="Picture 38" descr="clerr">
          <a:extLst>
            <a:ext uri="{FF2B5EF4-FFF2-40B4-BE49-F238E27FC236}">
              <a16:creationId xmlns:a16="http://schemas.microsoft.com/office/drawing/2014/main" id="{00000000-0008-0000-0100-00008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35" name="Picture 39" descr="clerr">
          <a:extLst>
            <a:ext uri="{FF2B5EF4-FFF2-40B4-BE49-F238E27FC236}">
              <a16:creationId xmlns:a16="http://schemas.microsoft.com/office/drawing/2014/main" id="{00000000-0008-0000-0100-00008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36" name="Picture 40" descr="clerr">
          <a:extLst>
            <a:ext uri="{FF2B5EF4-FFF2-40B4-BE49-F238E27FC236}">
              <a16:creationId xmlns:a16="http://schemas.microsoft.com/office/drawing/2014/main" id="{00000000-0008-0000-0100-00008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37" name="Picture 41" descr="clerr">
          <a:extLst>
            <a:ext uri="{FF2B5EF4-FFF2-40B4-BE49-F238E27FC236}">
              <a16:creationId xmlns:a16="http://schemas.microsoft.com/office/drawing/2014/main" id="{00000000-0008-0000-0100-00008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38" name="Picture 42" descr="clerr">
          <a:extLst>
            <a:ext uri="{FF2B5EF4-FFF2-40B4-BE49-F238E27FC236}">
              <a16:creationId xmlns:a16="http://schemas.microsoft.com/office/drawing/2014/main" id="{00000000-0008-0000-0100-00008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39" name="Picture 43" descr="clerr">
          <a:extLst>
            <a:ext uri="{FF2B5EF4-FFF2-40B4-BE49-F238E27FC236}">
              <a16:creationId xmlns:a16="http://schemas.microsoft.com/office/drawing/2014/main" id="{00000000-0008-0000-0100-00008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40" name="Picture 44" descr="clerr">
          <a:extLst>
            <a:ext uri="{FF2B5EF4-FFF2-40B4-BE49-F238E27FC236}">
              <a16:creationId xmlns:a16="http://schemas.microsoft.com/office/drawing/2014/main" id="{00000000-0008-0000-0100-00008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41" name="Picture 45" descr="clerr">
          <a:extLst>
            <a:ext uri="{FF2B5EF4-FFF2-40B4-BE49-F238E27FC236}">
              <a16:creationId xmlns:a16="http://schemas.microsoft.com/office/drawing/2014/main" id="{00000000-0008-0000-0100-00008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42" name="Picture 48" descr="clerr">
          <a:extLst>
            <a:ext uri="{FF2B5EF4-FFF2-40B4-BE49-F238E27FC236}">
              <a16:creationId xmlns:a16="http://schemas.microsoft.com/office/drawing/2014/main" id="{00000000-0008-0000-0100-00008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43" name="Picture 49" descr="clerr">
          <a:extLst>
            <a:ext uri="{FF2B5EF4-FFF2-40B4-BE49-F238E27FC236}">
              <a16:creationId xmlns:a16="http://schemas.microsoft.com/office/drawing/2014/main" id="{00000000-0008-0000-0100-00008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44" name="Picture 50" descr="clerr">
          <a:extLst>
            <a:ext uri="{FF2B5EF4-FFF2-40B4-BE49-F238E27FC236}">
              <a16:creationId xmlns:a16="http://schemas.microsoft.com/office/drawing/2014/main" id="{00000000-0008-0000-0100-00009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45" name="Picture 65" descr="clerr">
          <a:extLst>
            <a:ext uri="{FF2B5EF4-FFF2-40B4-BE49-F238E27FC236}">
              <a16:creationId xmlns:a16="http://schemas.microsoft.com/office/drawing/2014/main" id="{00000000-0008-0000-0100-00009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46" name="Picture 66" descr="clerr">
          <a:extLst>
            <a:ext uri="{FF2B5EF4-FFF2-40B4-BE49-F238E27FC236}">
              <a16:creationId xmlns:a16="http://schemas.microsoft.com/office/drawing/2014/main" id="{00000000-0008-0000-0100-00009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47" name="Picture 67" descr="clerr">
          <a:extLst>
            <a:ext uri="{FF2B5EF4-FFF2-40B4-BE49-F238E27FC236}">
              <a16:creationId xmlns:a16="http://schemas.microsoft.com/office/drawing/2014/main" id="{00000000-0008-0000-0100-00009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48" name="Picture 68" descr="clerr">
          <a:extLst>
            <a:ext uri="{FF2B5EF4-FFF2-40B4-BE49-F238E27FC236}">
              <a16:creationId xmlns:a16="http://schemas.microsoft.com/office/drawing/2014/main" id="{00000000-0008-0000-0100-00009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49" name="Picture 70" descr="clerr">
          <a:extLst>
            <a:ext uri="{FF2B5EF4-FFF2-40B4-BE49-F238E27FC236}">
              <a16:creationId xmlns:a16="http://schemas.microsoft.com/office/drawing/2014/main" id="{00000000-0008-0000-0100-00009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50" name="Picture 71" descr="clerr">
          <a:extLst>
            <a:ext uri="{FF2B5EF4-FFF2-40B4-BE49-F238E27FC236}">
              <a16:creationId xmlns:a16="http://schemas.microsoft.com/office/drawing/2014/main" id="{00000000-0008-0000-0100-00009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51" name="Picture 72" descr="clerr">
          <a:extLst>
            <a:ext uri="{FF2B5EF4-FFF2-40B4-BE49-F238E27FC236}">
              <a16:creationId xmlns:a16="http://schemas.microsoft.com/office/drawing/2014/main" id="{00000000-0008-0000-0100-00009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52" name="Picture 73" descr="clerr">
          <a:extLst>
            <a:ext uri="{FF2B5EF4-FFF2-40B4-BE49-F238E27FC236}">
              <a16:creationId xmlns:a16="http://schemas.microsoft.com/office/drawing/2014/main" id="{00000000-0008-0000-0100-00009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53" name="Picture 74" descr="clerr">
          <a:extLst>
            <a:ext uri="{FF2B5EF4-FFF2-40B4-BE49-F238E27FC236}">
              <a16:creationId xmlns:a16="http://schemas.microsoft.com/office/drawing/2014/main" id="{00000000-0008-0000-0100-00009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54" name="Picture 75" descr="clerr">
          <a:extLst>
            <a:ext uri="{FF2B5EF4-FFF2-40B4-BE49-F238E27FC236}">
              <a16:creationId xmlns:a16="http://schemas.microsoft.com/office/drawing/2014/main" id="{00000000-0008-0000-0100-00009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55" name="Picture 76" descr="clerr">
          <a:extLst>
            <a:ext uri="{FF2B5EF4-FFF2-40B4-BE49-F238E27FC236}">
              <a16:creationId xmlns:a16="http://schemas.microsoft.com/office/drawing/2014/main" id="{00000000-0008-0000-0100-00009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56" name="Picture 77" descr="clerr">
          <a:extLst>
            <a:ext uri="{FF2B5EF4-FFF2-40B4-BE49-F238E27FC236}">
              <a16:creationId xmlns:a16="http://schemas.microsoft.com/office/drawing/2014/main" id="{00000000-0008-0000-0100-00009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57" name="Picture 80" descr="clerr">
          <a:extLst>
            <a:ext uri="{FF2B5EF4-FFF2-40B4-BE49-F238E27FC236}">
              <a16:creationId xmlns:a16="http://schemas.microsoft.com/office/drawing/2014/main" id="{00000000-0008-0000-0100-00009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58" name="Picture 81" descr="clerr">
          <a:extLst>
            <a:ext uri="{FF2B5EF4-FFF2-40B4-BE49-F238E27FC236}">
              <a16:creationId xmlns:a16="http://schemas.microsoft.com/office/drawing/2014/main" id="{00000000-0008-0000-0100-00009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59" name="Picture 82" descr="clerr">
          <a:extLst>
            <a:ext uri="{FF2B5EF4-FFF2-40B4-BE49-F238E27FC236}">
              <a16:creationId xmlns:a16="http://schemas.microsoft.com/office/drawing/2014/main" id="{00000000-0008-0000-0100-00009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60" name="Picture 97" descr="clerr">
          <a:extLst>
            <a:ext uri="{FF2B5EF4-FFF2-40B4-BE49-F238E27FC236}">
              <a16:creationId xmlns:a16="http://schemas.microsoft.com/office/drawing/2014/main" id="{00000000-0008-0000-0100-0000A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61" name="Picture 98" descr="clerr">
          <a:extLst>
            <a:ext uri="{FF2B5EF4-FFF2-40B4-BE49-F238E27FC236}">
              <a16:creationId xmlns:a16="http://schemas.microsoft.com/office/drawing/2014/main" id="{00000000-0008-0000-0100-0000A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62" name="Picture 99" descr="clerr">
          <a:extLst>
            <a:ext uri="{FF2B5EF4-FFF2-40B4-BE49-F238E27FC236}">
              <a16:creationId xmlns:a16="http://schemas.microsoft.com/office/drawing/2014/main" id="{00000000-0008-0000-0100-0000A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63" name="Picture 100" descr="clerr">
          <a:extLst>
            <a:ext uri="{FF2B5EF4-FFF2-40B4-BE49-F238E27FC236}">
              <a16:creationId xmlns:a16="http://schemas.microsoft.com/office/drawing/2014/main" id="{00000000-0008-0000-0100-0000A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64" name="Picture 102" descr="clerr">
          <a:extLst>
            <a:ext uri="{FF2B5EF4-FFF2-40B4-BE49-F238E27FC236}">
              <a16:creationId xmlns:a16="http://schemas.microsoft.com/office/drawing/2014/main" id="{00000000-0008-0000-0100-0000A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65" name="Picture 103" descr="clerr">
          <a:extLst>
            <a:ext uri="{FF2B5EF4-FFF2-40B4-BE49-F238E27FC236}">
              <a16:creationId xmlns:a16="http://schemas.microsoft.com/office/drawing/2014/main" id="{00000000-0008-0000-0100-0000A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66" name="Picture 104" descr="clerr">
          <a:extLst>
            <a:ext uri="{FF2B5EF4-FFF2-40B4-BE49-F238E27FC236}">
              <a16:creationId xmlns:a16="http://schemas.microsoft.com/office/drawing/2014/main" id="{00000000-0008-0000-0100-0000A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67" name="Picture 105" descr="clerr">
          <a:extLst>
            <a:ext uri="{FF2B5EF4-FFF2-40B4-BE49-F238E27FC236}">
              <a16:creationId xmlns:a16="http://schemas.microsoft.com/office/drawing/2014/main" id="{00000000-0008-0000-0100-0000A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68" name="Picture 106" descr="clerr">
          <a:extLst>
            <a:ext uri="{FF2B5EF4-FFF2-40B4-BE49-F238E27FC236}">
              <a16:creationId xmlns:a16="http://schemas.microsoft.com/office/drawing/2014/main" id="{00000000-0008-0000-0100-0000A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69" name="Picture 107" descr="clerr">
          <a:extLst>
            <a:ext uri="{FF2B5EF4-FFF2-40B4-BE49-F238E27FC236}">
              <a16:creationId xmlns:a16="http://schemas.microsoft.com/office/drawing/2014/main" id="{00000000-0008-0000-0100-0000A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70" name="Picture 108" descr="clerr">
          <a:extLst>
            <a:ext uri="{FF2B5EF4-FFF2-40B4-BE49-F238E27FC236}">
              <a16:creationId xmlns:a16="http://schemas.microsoft.com/office/drawing/2014/main" id="{00000000-0008-0000-0100-0000A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71" name="Picture 109" descr="clerr">
          <a:extLst>
            <a:ext uri="{FF2B5EF4-FFF2-40B4-BE49-F238E27FC236}">
              <a16:creationId xmlns:a16="http://schemas.microsoft.com/office/drawing/2014/main" id="{00000000-0008-0000-0100-0000A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72" name="Picture 112" descr="clerr">
          <a:extLst>
            <a:ext uri="{FF2B5EF4-FFF2-40B4-BE49-F238E27FC236}">
              <a16:creationId xmlns:a16="http://schemas.microsoft.com/office/drawing/2014/main" id="{00000000-0008-0000-0100-0000A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73" name="Picture 113" descr="clerr">
          <a:extLst>
            <a:ext uri="{FF2B5EF4-FFF2-40B4-BE49-F238E27FC236}">
              <a16:creationId xmlns:a16="http://schemas.microsoft.com/office/drawing/2014/main" id="{00000000-0008-0000-0100-0000A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10</xdr:row>
      <xdr:rowOff>0</xdr:rowOff>
    </xdr:from>
    <xdr:ext cx="9525" cy="9525"/>
    <xdr:pic>
      <xdr:nvPicPr>
        <xdr:cNvPr id="174" name="Picture 114" descr="clerr">
          <a:extLst>
            <a:ext uri="{FF2B5EF4-FFF2-40B4-BE49-F238E27FC236}">
              <a16:creationId xmlns:a16="http://schemas.microsoft.com/office/drawing/2014/main" id="{00000000-0008-0000-0100-0000A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424434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10</xdr:row>
      <xdr:rowOff>0</xdr:rowOff>
    </xdr:from>
    <xdr:ext cx="9525" cy="9525"/>
    <xdr:pic>
      <xdr:nvPicPr>
        <xdr:cNvPr id="175" name="Picture 2" descr="clerr">
          <a:extLst>
            <a:ext uri="{FF2B5EF4-FFF2-40B4-BE49-F238E27FC236}">
              <a16:creationId xmlns:a16="http://schemas.microsoft.com/office/drawing/2014/main" id="{00000000-0008-0000-01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76" name="Picture 3" descr="clerr">
          <a:extLst>
            <a:ext uri="{FF2B5EF4-FFF2-40B4-BE49-F238E27FC236}">
              <a16:creationId xmlns:a16="http://schemas.microsoft.com/office/drawing/2014/main" id="{00000000-0008-0000-01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77" name="Picture 3" descr="clerr">
          <a:extLst>
            <a:ext uri="{FF2B5EF4-FFF2-40B4-BE49-F238E27FC236}">
              <a16:creationId xmlns:a16="http://schemas.microsoft.com/office/drawing/2014/main" id="{00000000-0008-0000-01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78" name="Picture 3" descr="clerr">
          <a:extLst>
            <a:ext uri="{FF2B5EF4-FFF2-40B4-BE49-F238E27FC236}">
              <a16:creationId xmlns:a16="http://schemas.microsoft.com/office/drawing/2014/main" id="{00000000-0008-0000-01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79" name="Picture 3" descr="clerr">
          <a:extLst>
            <a:ext uri="{FF2B5EF4-FFF2-40B4-BE49-F238E27FC236}">
              <a16:creationId xmlns:a16="http://schemas.microsoft.com/office/drawing/2014/main" id="{00000000-0008-0000-01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80" name="Picture 4" descr="clerr">
          <a:extLst>
            <a:ext uri="{FF2B5EF4-FFF2-40B4-BE49-F238E27FC236}">
              <a16:creationId xmlns:a16="http://schemas.microsoft.com/office/drawing/2014/main" id="{00000000-0008-0000-01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81" name="Picture 5" descr="clerr">
          <a:extLst>
            <a:ext uri="{FF2B5EF4-FFF2-40B4-BE49-F238E27FC236}">
              <a16:creationId xmlns:a16="http://schemas.microsoft.com/office/drawing/2014/main" id="{00000000-0008-0000-01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82" name="Picture 6" descr="clerr">
          <a:extLst>
            <a:ext uri="{FF2B5EF4-FFF2-40B4-BE49-F238E27FC236}">
              <a16:creationId xmlns:a16="http://schemas.microsoft.com/office/drawing/2014/main" id="{00000000-0008-0000-01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83" name="Picture 7" descr="clerr">
          <a:extLst>
            <a:ext uri="{FF2B5EF4-FFF2-40B4-BE49-F238E27FC236}">
              <a16:creationId xmlns:a16="http://schemas.microsoft.com/office/drawing/2014/main" id="{00000000-0008-0000-01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84" name="Picture 8" descr="clerr">
          <a:extLst>
            <a:ext uri="{FF2B5EF4-FFF2-40B4-BE49-F238E27FC236}">
              <a16:creationId xmlns:a16="http://schemas.microsoft.com/office/drawing/2014/main" id="{00000000-0008-0000-01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85" name="Picture 19" descr="clerr">
          <a:extLst>
            <a:ext uri="{FF2B5EF4-FFF2-40B4-BE49-F238E27FC236}">
              <a16:creationId xmlns:a16="http://schemas.microsoft.com/office/drawing/2014/main" id="{00000000-0008-0000-01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86" name="Picture 3" descr="clerr">
          <a:extLst>
            <a:ext uri="{FF2B5EF4-FFF2-40B4-BE49-F238E27FC236}">
              <a16:creationId xmlns:a16="http://schemas.microsoft.com/office/drawing/2014/main" id="{00000000-0008-0000-01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87" name="Picture 2" descr="clerr">
          <a:extLst>
            <a:ext uri="{FF2B5EF4-FFF2-40B4-BE49-F238E27FC236}">
              <a16:creationId xmlns:a16="http://schemas.microsoft.com/office/drawing/2014/main" id="{00000000-0008-0000-01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88" name="Picture 3" descr="clerr">
          <a:extLst>
            <a:ext uri="{FF2B5EF4-FFF2-40B4-BE49-F238E27FC236}">
              <a16:creationId xmlns:a16="http://schemas.microsoft.com/office/drawing/2014/main" id="{00000000-0008-0000-01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89" name="Picture 3" descr="clerr">
          <a:extLst>
            <a:ext uri="{FF2B5EF4-FFF2-40B4-BE49-F238E27FC236}">
              <a16:creationId xmlns:a16="http://schemas.microsoft.com/office/drawing/2014/main" id="{00000000-0008-0000-01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19800" y="4579620"/>
          <a:ext cx="9525" cy="9525"/>
        </a:xfrm>
        <a:prstGeom prst="rect">
          <a:avLst/>
        </a:prstGeom>
        <a:noFill/>
        <a:ln w="9525">
          <a:noFill/>
          <a:miter lim="800000"/>
          <a:headEnd/>
          <a:tailEnd/>
        </a:ln>
      </xdr:spPr>
    </xdr:pic>
    <xdr:clientData/>
  </xdr:oneCellAnchor>
  <xdr:oneCellAnchor>
    <xdr:from>
      <xdr:col>4</xdr:col>
      <xdr:colOff>0</xdr:colOff>
      <xdr:row>10</xdr:row>
      <xdr:rowOff>0</xdr:rowOff>
    </xdr:from>
    <xdr:ext cx="9525" cy="9525"/>
    <xdr:pic>
      <xdr:nvPicPr>
        <xdr:cNvPr id="190" name="Picture 32" descr="clerr">
          <a:extLst>
            <a:ext uri="{FF2B5EF4-FFF2-40B4-BE49-F238E27FC236}">
              <a16:creationId xmlns:a16="http://schemas.microsoft.com/office/drawing/2014/main" id="{00000000-0008-0000-0100-0000B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19800" y="45796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10</xdr:row>
      <xdr:rowOff>0</xdr:rowOff>
    </xdr:from>
    <xdr:ext cx="9525" cy="9525"/>
    <xdr:pic>
      <xdr:nvPicPr>
        <xdr:cNvPr id="191" name="Picture 64" descr="clerr">
          <a:extLst>
            <a:ext uri="{FF2B5EF4-FFF2-40B4-BE49-F238E27FC236}">
              <a16:creationId xmlns:a16="http://schemas.microsoft.com/office/drawing/2014/main" id="{00000000-0008-0000-0100-0000B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19800" y="45796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10</xdr:row>
      <xdr:rowOff>0</xdr:rowOff>
    </xdr:from>
    <xdr:ext cx="9525" cy="9525"/>
    <xdr:pic>
      <xdr:nvPicPr>
        <xdr:cNvPr id="192" name="Picture 96" descr="clerr">
          <a:extLst>
            <a:ext uri="{FF2B5EF4-FFF2-40B4-BE49-F238E27FC236}">
              <a16:creationId xmlns:a16="http://schemas.microsoft.com/office/drawing/2014/main" id="{00000000-0008-0000-0100-0000C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19800" y="45796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10</xdr:row>
      <xdr:rowOff>0</xdr:rowOff>
    </xdr:from>
    <xdr:ext cx="9525" cy="9525"/>
    <xdr:pic>
      <xdr:nvPicPr>
        <xdr:cNvPr id="193" name="Picture 128" descr="clerr">
          <a:extLst>
            <a:ext uri="{FF2B5EF4-FFF2-40B4-BE49-F238E27FC236}">
              <a16:creationId xmlns:a16="http://schemas.microsoft.com/office/drawing/2014/main" id="{00000000-0008-0000-0100-0000C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19800" y="457962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1056;&#1072;&#1079;&#1085;&#1086;&#1077;\progs\MyExelAdd.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MyExelAdd"/>
    </sheetNames>
    <definedNames>
      <definedName name="СУММАПРОП"/>
    </definedNames>
    <sheetDataSet>
      <sheetData sheetId="0"/>
      <sheetData sheetId="1" refreshError="1"/>
    </sheetDataSet>
  </externalBook>
</externalLink>
</file>

<file path=xl/tables/table1.xml><?xml version="1.0" encoding="utf-8"?>
<table xmlns="http://schemas.openxmlformats.org/spreadsheetml/2006/main" id="1" name="Таблица1" displayName="Таблица1" ref="A7:G19" totalsRowCount="1" headerRowBorderDxfId="16" tableBorderDxfId="15" totalsRowBorderDxfId="14">
  <autoFilter ref="A7:G18">
    <filterColumn colId="1">
      <filters>
        <dateGroupItem year="2025" month="5" dateTimeGrouping="month"/>
        <dateGroupItem year="2025" month="6" dateTimeGrouping="month"/>
        <dateGroupItem year="2025" month="7" dateTimeGrouping="month"/>
      </filters>
    </filterColumn>
  </autoFilter>
  <tableColumns count="7">
    <tableColumn id="1" name="Столбец1" totalsRowLabel="Итого по договору:" dataDxfId="13" totalsRowDxfId="12"/>
    <tableColumn id="2" name="Столбец2" dataDxfId="11" totalsRowDxfId="10"/>
    <tableColumn id="3" name="Столбец3" dataDxfId="9" totalsRowDxfId="8"/>
    <tableColumn id="4" name="Столбец4" dataDxfId="7" totalsRowDxfId="6"/>
    <tableColumn id="5" name="Столбец5" totalsRowFunction="sum" dataDxfId="5" totalsRowDxfId="4">
      <calculatedColumnFormula>C8*12-D8</calculatedColumnFormula>
    </tableColumn>
    <tableColumn id="6" name="Столбец6" dataDxfId="3" totalsRowDxfId="2"/>
    <tableColumn id="7" name="Столбец7" totalsRowFunction="sum" dataDxfId="1" totalsRowDxfId="0">
      <calculatedColumnFormula>E8*F8</calculatedColumnFormula>
    </tableColumn>
  </tableColumns>
  <tableStyleInfo showFirstColumn="0" showLastColumn="0" showRowStripes="0"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abSelected="1" view="pageBreakPreview" zoomScale="70" zoomScaleNormal="100" zoomScaleSheetLayoutView="70" workbookViewId="0">
      <selection activeCell="H18" sqref="H18"/>
    </sheetView>
  </sheetViews>
  <sheetFormatPr defaultColWidth="8.85546875" defaultRowHeight="15.75" x14ac:dyDescent="0.25"/>
  <cols>
    <col min="1" max="1" width="4.28515625" style="1" customWidth="1"/>
    <col min="2" max="2" width="31.28515625" style="1" customWidth="1"/>
    <col min="3" max="3" width="14.140625" style="1" customWidth="1"/>
    <col min="4" max="4" width="9.5703125" style="1" customWidth="1"/>
    <col min="5" max="5" width="7.5703125" style="1" customWidth="1"/>
    <col min="6" max="8" width="12.85546875" style="1" customWidth="1"/>
    <col min="9" max="9" width="14.7109375" style="1" customWidth="1"/>
    <col min="10" max="10" width="12.42578125" style="1" customWidth="1"/>
    <col min="11" max="11" width="6.85546875" style="1" customWidth="1"/>
    <col min="12" max="12" width="8.85546875" style="1"/>
    <col min="13" max="13" width="34.28515625" style="1" bestFit="1" customWidth="1"/>
    <col min="14" max="16384" width="8.85546875" style="1"/>
  </cols>
  <sheetData>
    <row r="1" spans="1:11" ht="51" customHeight="1" x14ac:dyDescent="0.25">
      <c r="A1" s="58" t="s">
        <v>52</v>
      </c>
      <c r="B1" s="58"/>
      <c r="C1" s="58"/>
      <c r="D1" s="58"/>
      <c r="E1" s="58"/>
      <c r="F1" s="58"/>
      <c r="G1" s="58"/>
      <c r="H1" s="58"/>
      <c r="I1" s="58"/>
      <c r="J1" s="58"/>
      <c r="K1" s="58"/>
    </row>
    <row r="2" spans="1:11" x14ac:dyDescent="0.25">
      <c r="A2" s="59" t="str">
        <f>"«Оказание услуг по обязательному страхованию гражданской ответственности владельцев транспортных средств (ОСАГО)»"</f>
        <v>«Оказание услуг по обязательному страхованию гражданской ответственности владельцев транспортных средств (ОСАГО)»</v>
      </c>
      <c r="B2" s="59"/>
      <c r="C2" s="59"/>
      <c r="D2" s="59"/>
      <c r="E2" s="59"/>
      <c r="F2" s="59"/>
      <c r="G2" s="59"/>
      <c r="H2" s="59"/>
      <c r="I2" s="59"/>
      <c r="J2" s="59"/>
      <c r="K2" s="59"/>
    </row>
    <row r="4" spans="1:11" ht="61.15" customHeight="1" x14ac:dyDescent="0.25">
      <c r="A4" s="60" t="s">
        <v>49</v>
      </c>
      <c r="B4" s="60"/>
      <c r="C4" s="60" t="s">
        <v>114</v>
      </c>
      <c r="D4" s="60"/>
      <c r="E4" s="60"/>
      <c r="F4" s="60"/>
      <c r="G4" s="60"/>
      <c r="H4" s="60"/>
      <c r="I4" s="60"/>
      <c r="J4" s="60"/>
      <c r="K4" s="60"/>
    </row>
    <row r="5" spans="1:11" ht="49.9" customHeight="1" x14ac:dyDescent="0.25">
      <c r="A5" s="62" t="s">
        <v>51</v>
      </c>
      <c r="B5" s="62"/>
      <c r="C5" s="57" t="s">
        <v>60</v>
      </c>
      <c r="D5" s="57"/>
      <c r="E5" s="57"/>
      <c r="F5" s="57"/>
      <c r="G5" s="57"/>
      <c r="H5" s="57"/>
      <c r="I5" s="57"/>
      <c r="J5" s="57"/>
      <c r="K5" s="57"/>
    </row>
    <row r="6" spans="1:11" ht="109.15" customHeight="1" x14ac:dyDescent="0.25">
      <c r="A6" s="70" t="s">
        <v>53</v>
      </c>
      <c r="B6" s="71"/>
      <c r="C6" s="76" t="s">
        <v>75</v>
      </c>
      <c r="D6" s="77"/>
      <c r="E6" s="77"/>
      <c r="F6" s="77"/>
      <c r="G6" s="77"/>
      <c r="H6" s="77"/>
      <c r="I6" s="77"/>
      <c r="J6" s="77"/>
      <c r="K6" s="78"/>
    </row>
    <row r="7" spans="1:11" ht="28.15" customHeight="1" x14ac:dyDescent="0.25">
      <c r="A7" s="72"/>
      <c r="B7" s="73"/>
      <c r="C7" s="64" t="s">
        <v>115</v>
      </c>
      <c r="D7" s="65"/>
      <c r="E7" s="65"/>
      <c r="F7" s="65"/>
      <c r="G7" s="65"/>
      <c r="H7" s="65"/>
      <c r="I7" s="65"/>
      <c r="J7" s="65"/>
      <c r="K7" s="66"/>
    </row>
    <row r="8" spans="1:11" ht="24" customHeight="1" x14ac:dyDescent="0.25">
      <c r="A8" s="72"/>
      <c r="B8" s="73"/>
      <c r="C8" s="64" t="s">
        <v>116</v>
      </c>
      <c r="D8" s="65"/>
      <c r="E8" s="65"/>
      <c r="F8" s="65"/>
      <c r="G8" s="65"/>
      <c r="H8" s="65"/>
      <c r="I8" s="65"/>
      <c r="J8" s="65"/>
      <c r="K8" s="66"/>
    </row>
    <row r="9" spans="1:11" ht="24" customHeight="1" x14ac:dyDescent="0.25">
      <c r="A9" s="74"/>
      <c r="B9" s="75"/>
      <c r="C9" s="67" t="e">
        <f ca="1">[1]!СУММАПРОП('Расчет НМЦК'!L18)</f>
        <v>#NAME?</v>
      </c>
      <c r="D9" s="68"/>
      <c r="E9" s="68"/>
      <c r="F9" s="68"/>
      <c r="G9" s="68"/>
      <c r="H9" s="68"/>
      <c r="I9" s="68"/>
      <c r="J9" s="68"/>
      <c r="K9" s="69"/>
    </row>
    <row r="10" spans="1:11" ht="27.6" customHeight="1" x14ac:dyDescent="0.25">
      <c r="A10" s="40"/>
      <c r="B10" s="40"/>
      <c r="C10" s="42"/>
      <c r="D10" s="42"/>
      <c r="E10" s="42"/>
      <c r="F10" s="42"/>
      <c r="G10" s="42"/>
      <c r="H10" s="42"/>
      <c r="I10" s="42"/>
      <c r="J10" s="42"/>
      <c r="K10" s="42"/>
    </row>
    <row r="11" spans="1:11" x14ac:dyDescent="0.25">
      <c r="B11" s="63" t="s">
        <v>50</v>
      </c>
      <c r="C11" s="63"/>
      <c r="D11" s="61">
        <v>46188</v>
      </c>
      <c r="E11" s="61"/>
    </row>
    <row r="13" spans="1:11" ht="27.6" customHeight="1" x14ac:dyDescent="0.25">
      <c r="B13" s="14" t="s">
        <v>113</v>
      </c>
      <c r="C13" s="2"/>
      <c r="G13" s="41" t="s">
        <v>112</v>
      </c>
    </row>
  </sheetData>
  <mergeCells count="13">
    <mergeCell ref="A1:K1"/>
    <mergeCell ref="A2:K2"/>
    <mergeCell ref="C4:K4"/>
    <mergeCell ref="C5:K5"/>
    <mergeCell ref="D11:E11"/>
    <mergeCell ref="A4:B4"/>
    <mergeCell ref="A5:B5"/>
    <mergeCell ref="B11:C11"/>
    <mergeCell ref="C7:K7"/>
    <mergeCell ref="C9:K9"/>
    <mergeCell ref="C8:K8"/>
    <mergeCell ref="A6:B9"/>
    <mergeCell ref="C6:K6"/>
  </mergeCells>
  <pageMargins left="0.39" right="0.2" top="0.76" bottom="0.37" header="0.3" footer="0.17"/>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workbookViewId="0">
      <selection activeCell="D7" sqref="D7"/>
    </sheetView>
  </sheetViews>
  <sheetFormatPr defaultRowHeight="12.75" x14ac:dyDescent="0.2"/>
  <cols>
    <col min="1" max="1" width="4.7109375" customWidth="1"/>
    <col min="2" max="2" width="30.28515625" customWidth="1"/>
    <col min="3" max="3" width="10.5703125" customWidth="1"/>
    <col min="4" max="4" width="13.7109375" customWidth="1"/>
    <col min="5" max="5" width="24.5703125" customWidth="1"/>
    <col min="6" max="6" width="6.7109375" customWidth="1"/>
    <col min="7" max="7" width="7.28515625" customWidth="1"/>
    <col min="8" max="9" width="6.7109375" customWidth="1"/>
    <col min="10" max="10" width="9.7109375" customWidth="1"/>
    <col min="11" max="11" width="7.140625" customWidth="1"/>
    <col min="12" max="12" width="15.5703125" customWidth="1"/>
    <col min="13" max="13" width="11.5703125" customWidth="1"/>
    <col min="14" max="14" width="13" customWidth="1"/>
  </cols>
  <sheetData>
    <row r="1" spans="1:14" ht="15.75" x14ac:dyDescent="0.2">
      <c r="A1" s="43" t="s">
        <v>61</v>
      </c>
      <c r="B1" s="43"/>
      <c r="C1" s="43"/>
      <c r="D1" s="43"/>
      <c r="E1" s="43"/>
      <c r="F1" s="43"/>
      <c r="G1" s="43"/>
      <c r="H1" s="43"/>
      <c r="I1" s="43"/>
      <c r="J1" s="43"/>
      <c r="K1" s="43"/>
      <c r="L1" s="43"/>
      <c r="M1" s="43"/>
      <c r="N1" s="43"/>
    </row>
    <row r="2" spans="1:14" ht="15.75" x14ac:dyDescent="0.2">
      <c r="A2" s="43" t="s">
        <v>62</v>
      </c>
      <c r="B2" s="43"/>
      <c r="C2" s="43"/>
      <c r="D2" s="43"/>
      <c r="E2" s="43"/>
      <c r="F2" s="43"/>
      <c r="G2" s="43"/>
      <c r="H2" s="43"/>
      <c r="I2" s="43"/>
      <c r="J2" s="43"/>
      <c r="K2" s="43"/>
      <c r="L2" s="43"/>
      <c r="M2" s="43"/>
      <c r="N2" s="43"/>
    </row>
    <row r="3" spans="1:14" x14ac:dyDescent="0.2">
      <c r="A3" s="84"/>
      <c r="B3" s="84"/>
      <c r="C3" s="44"/>
      <c r="D3" s="44"/>
      <c r="E3" s="44"/>
      <c r="F3" s="44"/>
      <c r="G3" s="85"/>
      <c r="H3" s="85"/>
      <c r="I3" s="44"/>
      <c r="J3" s="44"/>
      <c r="K3" s="44"/>
      <c r="L3" s="44"/>
      <c r="M3" s="44"/>
      <c r="N3" s="44"/>
    </row>
    <row r="4" spans="1:14" x14ac:dyDescent="0.2">
      <c r="A4" s="80" t="s">
        <v>63</v>
      </c>
      <c r="B4" s="80" t="s">
        <v>64</v>
      </c>
      <c r="C4" s="80" t="s">
        <v>65</v>
      </c>
      <c r="D4" s="80" t="s">
        <v>76</v>
      </c>
      <c r="E4" s="80" t="s">
        <v>66</v>
      </c>
      <c r="F4" s="86" t="s">
        <v>67</v>
      </c>
      <c r="G4" s="45"/>
      <c r="H4" s="45"/>
      <c r="I4" s="45"/>
      <c r="J4" s="45"/>
      <c r="K4" s="46"/>
      <c r="L4" s="47"/>
      <c r="M4" s="80" t="s">
        <v>68</v>
      </c>
      <c r="N4" s="80"/>
    </row>
    <row r="5" spans="1:14" ht="117" x14ac:dyDescent="0.2">
      <c r="A5" s="80"/>
      <c r="B5" s="80"/>
      <c r="C5" s="80"/>
      <c r="D5" s="80"/>
      <c r="E5" s="80"/>
      <c r="F5" s="86"/>
      <c r="G5" s="48" t="s">
        <v>110</v>
      </c>
      <c r="H5" s="48" t="s">
        <v>69</v>
      </c>
      <c r="I5" s="48" t="s">
        <v>70</v>
      </c>
      <c r="J5" s="48" t="s">
        <v>71</v>
      </c>
      <c r="K5" s="48" t="s">
        <v>72</v>
      </c>
      <c r="L5" s="49" t="s">
        <v>77</v>
      </c>
      <c r="M5" s="80"/>
      <c r="N5" s="80"/>
    </row>
    <row r="6" spans="1:14" ht="19.149999999999999" customHeight="1" x14ac:dyDescent="0.2">
      <c r="A6" s="3">
        <v>1</v>
      </c>
      <c r="B6" s="50" t="s">
        <v>78</v>
      </c>
      <c r="C6" s="3" t="s">
        <v>109</v>
      </c>
      <c r="D6" s="3" t="s">
        <v>86</v>
      </c>
      <c r="E6" s="3" t="s">
        <v>97</v>
      </c>
      <c r="F6" s="3">
        <v>171</v>
      </c>
      <c r="G6" s="51">
        <v>6580</v>
      </c>
      <c r="H6" s="3">
        <v>0.82</v>
      </c>
      <c r="I6" s="3">
        <v>0.47</v>
      </c>
      <c r="J6" s="3">
        <v>1.97</v>
      </c>
      <c r="K6" s="3">
        <v>1.6</v>
      </c>
      <c r="L6" s="6">
        <f>ROUND(G6*H6*I6*J6*K6,2)</f>
        <v>7993.26</v>
      </c>
      <c r="M6" s="56">
        <v>46309</v>
      </c>
      <c r="N6" s="56">
        <f>DATE(YEAR(M6) + 1, MONTH(M6), DAY(M6)-1)</f>
        <v>46673</v>
      </c>
    </row>
    <row r="7" spans="1:14" ht="19.149999999999999" customHeight="1" x14ac:dyDescent="0.2">
      <c r="A7" s="3">
        <v>2</v>
      </c>
      <c r="B7" s="50" t="s">
        <v>79</v>
      </c>
      <c r="C7" s="3" t="s">
        <v>109</v>
      </c>
      <c r="D7" s="3" t="s">
        <v>87</v>
      </c>
      <c r="E7" s="3" t="s">
        <v>98</v>
      </c>
      <c r="F7" s="3">
        <v>110.16</v>
      </c>
      <c r="G7" s="51">
        <v>6580</v>
      </c>
      <c r="H7" s="3">
        <v>0.82</v>
      </c>
      <c r="I7" s="3">
        <v>0.47</v>
      </c>
      <c r="J7" s="3">
        <v>1.97</v>
      </c>
      <c r="K7" s="3">
        <v>1.2</v>
      </c>
      <c r="L7" s="6">
        <f t="shared" ref="L7:L16" si="0">ROUND(G7*H7*I7*J7*K7,2)</f>
        <v>5994.94</v>
      </c>
      <c r="M7" s="56">
        <v>46247</v>
      </c>
      <c r="N7" s="56">
        <f t="shared" ref="N7:N16" si="1">DATE(YEAR(M7) + 1, MONTH(M7), DAY(M7)-1)</f>
        <v>46611</v>
      </c>
    </row>
    <row r="8" spans="1:14" ht="19.149999999999999" customHeight="1" x14ac:dyDescent="0.2">
      <c r="A8" s="3">
        <v>3</v>
      </c>
      <c r="B8" s="50" t="s">
        <v>80</v>
      </c>
      <c r="C8" s="3" t="s">
        <v>109</v>
      </c>
      <c r="D8" s="3" t="s">
        <v>88</v>
      </c>
      <c r="E8" s="3" t="s">
        <v>99</v>
      </c>
      <c r="F8" s="3">
        <v>149.6</v>
      </c>
      <c r="G8" s="51">
        <v>6580</v>
      </c>
      <c r="H8" s="3">
        <v>0.82</v>
      </c>
      <c r="I8" s="3">
        <v>0.47</v>
      </c>
      <c r="J8" s="3">
        <v>1.97</v>
      </c>
      <c r="K8" s="3">
        <v>1.4</v>
      </c>
      <c r="L8" s="6">
        <f t="shared" si="0"/>
        <v>6994.1</v>
      </c>
      <c r="M8" s="56">
        <v>46376</v>
      </c>
      <c r="N8" s="56">
        <f t="shared" si="1"/>
        <v>46740</v>
      </c>
    </row>
    <row r="9" spans="1:14" ht="19.149999999999999" customHeight="1" x14ac:dyDescent="0.2">
      <c r="A9" s="3">
        <v>4</v>
      </c>
      <c r="B9" s="50" t="s">
        <v>81</v>
      </c>
      <c r="C9" s="3" t="s">
        <v>109</v>
      </c>
      <c r="D9" s="3" t="s">
        <v>89</v>
      </c>
      <c r="E9" s="3" t="s">
        <v>100</v>
      </c>
      <c r="F9" s="3">
        <v>220</v>
      </c>
      <c r="G9" s="51">
        <v>6580</v>
      </c>
      <c r="H9" s="3">
        <v>0.82</v>
      </c>
      <c r="I9" s="3">
        <v>0.47</v>
      </c>
      <c r="J9" s="53">
        <v>1.97</v>
      </c>
      <c r="K9" s="53">
        <v>1.6</v>
      </c>
      <c r="L9" s="6">
        <f t="shared" si="0"/>
        <v>7993.26</v>
      </c>
      <c r="M9" s="56">
        <v>46208</v>
      </c>
      <c r="N9" s="56">
        <f t="shared" si="1"/>
        <v>46572</v>
      </c>
    </row>
    <row r="10" spans="1:14" ht="19.149999999999999" customHeight="1" x14ac:dyDescent="0.2">
      <c r="A10" s="3">
        <v>5</v>
      </c>
      <c r="B10" s="50" t="s">
        <v>82</v>
      </c>
      <c r="C10" s="3" t="s">
        <v>109</v>
      </c>
      <c r="D10" s="3" t="s">
        <v>90</v>
      </c>
      <c r="E10" s="3" t="s">
        <v>101</v>
      </c>
      <c r="F10" s="3">
        <v>141</v>
      </c>
      <c r="G10" s="51">
        <v>6580</v>
      </c>
      <c r="H10" s="3">
        <v>0.82</v>
      </c>
      <c r="I10" s="3">
        <v>0.47</v>
      </c>
      <c r="J10" s="53">
        <v>1.97</v>
      </c>
      <c r="K10" s="53">
        <v>1.4</v>
      </c>
      <c r="L10" s="6">
        <f t="shared" si="0"/>
        <v>6994.1</v>
      </c>
      <c r="M10" s="56">
        <v>46305</v>
      </c>
      <c r="N10" s="56">
        <f t="shared" si="1"/>
        <v>46669</v>
      </c>
    </row>
    <row r="11" spans="1:14" ht="19.149999999999999" customHeight="1" x14ac:dyDescent="0.2">
      <c r="A11" s="3">
        <v>6</v>
      </c>
      <c r="B11" s="50" t="s">
        <v>83</v>
      </c>
      <c r="C11" s="3" t="s">
        <v>108</v>
      </c>
      <c r="D11" s="3" t="s">
        <v>91</v>
      </c>
      <c r="E11" s="3" t="s">
        <v>102</v>
      </c>
      <c r="F11" s="3">
        <v>151</v>
      </c>
      <c r="G11" s="51">
        <v>7846</v>
      </c>
      <c r="H11" s="3">
        <v>0.82</v>
      </c>
      <c r="I11" s="3">
        <v>0.47</v>
      </c>
      <c r="J11" s="53">
        <v>1.97</v>
      </c>
      <c r="K11" s="53">
        <v>1.6</v>
      </c>
      <c r="L11" s="6">
        <f t="shared" si="0"/>
        <v>9531.17</v>
      </c>
      <c r="M11" s="56">
        <v>46193</v>
      </c>
      <c r="N11" s="56">
        <f t="shared" si="1"/>
        <v>46557</v>
      </c>
    </row>
    <row r="12" spans="1:14" ht="19.149999999999999" customHeight="1" x14ac:dyDescent="0.2">
      <c r="A12" s="3">
        <v>7</v>
      </c>
      <c r="B12" s="50" t="s">
        <v>78</v>
      </c>
      <c r="C12" s="3" t="s">
        <v>109</v>
      </c>
      <c r="D12" s="3" t="s">
        <v>92</v>
      </c>
      <c r="E12" s="3" t="s">
        <v>103</v>
      </c>
      <c r="F12" s="3">
        <v>171</v>
      </c>
      <c r="G12" s="51">
        <v>6580</v>
      </c>
      <c r="H12" s="3">
        <v>0.82</v>
      </c>
      <c r="I12" s="3">
        <v>0.47</v>
      </c>
      <c r="J12" s="3">
        <v>1.97</v>
      </c>
      <c r="K12" s="3">
        <v>1.6</v>
      </c>
      <c r="L12" s="6">
        <f t="shared" si="0"/>
        <v>7993.26</v>
      </c>
      <c r="M12" s="56">
        <v>46193</v>
      </c>
      <c r="N12" s="56">
        <f t="shared" si="1"/>
        <v>46557</v>
      </c>
    </row>
    <row r="13" spans="1:14" ht="19.149999999999999" customHeight="1" x14ac:dyDescent="0.2">
      <c r="A13" s="3">
        <v>8</v>
      </c>
      <c r="B13" s="50" t="s">
        <v>83</v>
      </c>
      <c r="C13" s="3" t="s">
        <v>108</v>
      </c>
      <c r="D13" s="3" t="s">
        <v>93</v>
      </c>
      <c r="E13" s="3" t="s">
        <v>104</v>
      </c>
      <c r="F13" s="3">
        <v>148</v>
      </c>
      <c r="G13" s="51">
        <v>7846</v>
      </c>
      <c r="H13" s="3">
        <v>0.82</v>
      </c>
      <c r="I13" s="3">
        <v>0.47</v>
      </c>
      <c r="J13" s="3">
        <v>1.97</v>
      </c>
      <c r="K13" s="3">
        <v>1.4</v>
      </c>
      <c r="L13" s="6">
        <f t="shared" si="0"/>
        <v>8339.77</v>
      </c>
      <c r="M13" s="56">
        <v>46193</v>
      </c>
      <c r="N13" s="56">
        <f t="shared" si="1"/>
        <v>46557</v>
      </c>
    </row>
    <row r="14" spans="1:14" ht="19.149999999999999" customHeight="1" x14ac:dyDescent="0.2">
      <c r="A14" s="3">
        <v>9</v>
      </c>
      <c r="B14" s="50" t="s">
        <v>84</v>
      </c>
      <c r="C14" s="3" t="s">
        <v>109</v>
      </c>
      <c r="D14" s="3" t="s">
        <v>96</v>
      </c>
      <c r="E14" s="3" t="s">
        <v>105</v>
      </c>
      <c r="F14" s="3">
        <v>185</v>
      </c>
      <c r="G14" s="51">
        <v>6580</v>
      </c>
      <c r="H14" s="3">
        <v>0.82</v>
      </c>
      <c r="I14" s="3">
        <v>0.47</v>
      </c>
      <c r="J14" s="3">
        <v>1.97</v>
      </c>
      <c r="K14" s="3">
        <v>1.6</v>
      </c>
      <c r="L14" s="6">
        <f t="shared" si="0"/>
        <v>7993.26</v>
      </c>
      <c r="M14" s="56">
        <v>46358</v>
      </c>
      <c r="N14" s="56">
        <f t="shared" si="1"/>
        <v>46722</v>
      </c>
    </row>
    <row r="15" spans="1:14" ht="19.149999999999999" customHeight="1" x14ac:dyDescent="0.2">
      <c r="A15" s="3">
        <v>10</v>
      </c>
      <c r="B15" s="50" t="s">
        <v>73</v>
      </c>
      <c r="C15" s="3" t="s">
        <v>109</v>
      </c>
      <c r="D15" s="3" t="s">
        <v>94</v>
      </c>
      <c r="E15" s="3" t="s">
        <v>106</v>
      </c>
      <c r="F15" s="3">
        <v>150</v>
      </c>
      <c r="G15" s="51">
        <v>6580</v>
      </c>
      <c r="H15" s="3">
        <v>0.82</v>
      </c>
      <c r="I15" s="3">
        <v>0.47</v>
      </c>
      <c r="J15" s="3">
        <v>1.97</v>
      </c>
      <c r="K15" s="3">
        <v>1.4</v>
      </c>
      <c r="L15" s="6">
        <f t="shared" si="0"/>
        <v>6994.1</v>
      </c>
      <c r="M15" s="56">
        <v>46305</v>
      </c>
      <c r="N15" s="56">
        <f t="shared" si="1"/>
        <v>46669</v>
      </c>
    </row>
    <row r="16" spans="1:14" ht="19.149999999999999" customHeight="1" x14ac:dyDescent="0.2">
      <c r="A16" s="3">
        <v>11</v>
      </c>
      <c r="B16" s="50" t="s">
        <v>85</v>
      </c>
      <c r="C16" s="3" t="s">
        <v>109</v>
      </c>
      <c r="D16" s="3" t="s">
        <v>95</v>
      </c>
      <c r="E16" s="3" t="s">
        <v>107</v>
      </c>
      <c r="F16" s="3">
        <v>128</v>
      </c>
      <c r="G16" s="51">
        <v>6580</v>
      </c>
      <c r="H16" s="3">
        <v>0.82</v>
      </c>
      <c r="I16" s="3">
        <v>0.47</v>
      </c>
      <c r="J16" s="3">
        <v>1.97</v>
      </c>
      <c r="K16" s="3">
        <v>1.4</v>
      </c>
      <c r="L16" s="6">
        <f t="shared" si="0"/>
        <v>6994.1</v>
      </c>
      <c r="M16" s="56">
        <v>46258</v>
      </c>
      <c r="N16" s="56">
        <f t="shared" si="1"/>
        <v>46622</v>
      </c>
    </row>
    <row r="17" spans="1:14" ht="19.149999999999999" customHeight="1" x14ac:dyDescent="0.2">
      <c r="A17" s="3"/>
      <c r="B17" s="50"/>
      <c r="C17" s="3"/>
      <c r="D17" s="3"/>
      <c r="E17" s="3"/>
      <c r="F17" s="3"/>
      <c r="G17" s="51"/>
      <c r="H17" s="3"/>
      <c r="I17" s="3"/>
      <c r="J17" s="3"/>
      <c r="K17" s="3"/>
      <c r="L17" s="6"/>
      <c r="M17" s="52"/>
      <c r="N17" s="52"/>
    </row>
    <row r="18" spans="1:14" ht="18.75" x14ac:dyDescent="0.3">
      <c r="A18" s="81" t="s">
        <v>74</v>
      </c>
      <c r="B18" s="82"/>
      <c r="C18" s="82"/>
      <c r="D18" s="82"/>
      <c r="E18" s="82"/>
      <c r="F18" s="82"/>
      <c r="G18" s="82"/>
      <c r="H18" s="82"/>
      <c r="I18" s="82"/>
      <c r="J18" s="82"/>
      <c r="K18" s="83"/>
      <c r="L18" s="55">
        <f>SUM(L6:L17)</f>
        <v>83815.320000000007</v>
      </c>
      <c r="M18" s="54"/>
      <c r="N18" s="54"/>
    </row>
    <row r="20" spans="1:14" ht="38.450000000000003" customHeight="1" x14ac:dyDescent="0.25">
      <c r="A20" s="1"/>
      <c r="B20" s="14" t="s">
        <v>111</v>
      </c>
      <c r="C20" s="2"/>
      <c r="D20" s="1"/>
      <c r="E20" s="1"/>
      <c r="F20" s="1"/>
      <c r="G20" s="14"/>
      <c r="H20" s="79" t="s">
        <v>112</v>
      </c>
      <c r="I20" s="79"/>
      <c r="J20" s="79"/>
      <c r="K20" s="79"/>
    </row>
  </sheetData>
  <mergeCells count="11">
    <mergeCell ref="H20:K20"/>
    <mergeCell ref="M4:N5"/>
    <mergeCell ref="A18:K18"/>
    <mergeCell ref="A3:B3"/>
    <mergeCell ref="G3:H3"/>
    <mergeCell ref="A4:A5"/>
    <mergeCell ref="B4:B5"/>
    <mergeCell ref="C4:C5"/>
    <mergeCell ref="D4:D5"/>
    <mergeCell ref="E4:E5"/>
    <mergeCell ref="F4:F5"/>
  </mergeCells>
  <pageMargins left="0.34" right="0.17" top="0.75" bottom="0.75" header="0.3" footer="0.3"/>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D17" sqref="D17"/>
    </sheetView>
  </sheetViews>
  <sheetFormatPr defaultRowHeight="12.75" x14ac:dyDescent="0.2"/>
  <cols>
    <col min="1" max="1" width="6" customWidth="1"/>
    <col min="2" max="2" width="16.28515625" customWidth="1"/>
    <col min="3" max="3" width="15.28515625" customWidth="1"/>
    <col min="4" max="4" width="14.85546875" customWidth="1"/>
    <col min="5" max="5" width="15" customWidth="1"/>
    <col min="6" max="6" width="14.42578125" customWidth="1"/>
    <col min="7" max="7" width="21.7109375" customWidth="1"/>
  </cols>
  <sheetData>
    <row r="1" spans="1:7" ht="15.75" x14ac:dyDescent="0.2">
      <c r="F1" s="87" t="s">
        <v>11</v>
      </c>
      <c r="G1" s="87"/>
    </row>
    <row r="2" spans="1:7" ht="32.450000000000003" customHeight="1" x14ac:dyDescent="0.2">
      <c r="F2" s="88" t="s">
        <v>13</v>
      </c>
      <c r="G2" s="88"/>
    </row>
    <row r="3" spans="1:7" ht="19.149999999999999" customHeight="1" x14ac:dyDescent="0.2">
      <c r="F3" s="29"/>
      <c r="G3" s="29"/>
    </row>
    <row r="4" spans="1:7" ht="32.450000000000003" customHeight="1" x14ac:dyDescent="0.2">
      <c r="A4" s="89" t="s">
        <v>22</v>
      </c>
      <c r="B4" s="89"/>
      <c r="C4" s="89"/>
      <c r="D4" s="89"/>
      <c r="E4" s="89"/>
      <c r="F4" s="89"/>
      <c r="G4" s="89"/>
    </row>
    <row r="6" spans="1:7" ht="52.15" customHeight="1" x14ac:dyDescent="0.2">
      <c r="A6" s="3" t="s">
        <v>23</v>
      </c>
      <c r="B6" s="3" t="s">
        <v>3</v>
      </c>
      <c r="C6" s="3" t="s">
        <v>8</v>
      </c>
      <c r="D6" s="3" t="s">
        <v>9</v>
      </c>
      <c r="E6" s="3" t="s">
        <v>4</v>
      </c>
      <c r="F6" s="3" t="s">
        <v>7</v>
      </c>
      <c r="G6" s="3" t="s">
        <v>6</v>
      </c>
    </row>
    <row r="7" spans="1:7" ht="22.9" customHeight="1" x14ac:dyDescent="0.2">
      <c r="A7" s="3">
        <v>1</v>
      </c>
      <c r="B7" s="4">
        <v>45689</v>
      </c>
      <c r="C7" s="7">
        <v>20</v>
      </c>
      <c r="D7" s="7">
        <v>6</v>
      </c>
      <c r="E7" s="3">
        <f>C7*12-D7</f>
        <v>234</v>
      </c>
      <c r="F7" s="11">
        <v>637.14</v>
      </c>
      <c r="G7" s="6">
        <f>E7*F7</f>
        <v>149090.76</v>
      </c>
    </row>
    <row r="8" spans="1:7" ht="22.9" customHeight="1" x14ac:dyDescent="0.2">
      <c r="A8" s="3">
        <v>2</v>
      </c>
      <c r="B8" s="4">
        <v>45717</v>
      </c>
      <c r="C8" s="7">
        <v>21</v>
      </c>
      <c r="D8" s="7">
        <v>4</v>
      </c>
      <c r="E8" s="3">
        <f>C8*12-D8</f>
        <v>248</v>
      </c>
      <c r="F8" s="11">
        <v>637.14</v>
      </c>
      <c r="G8" s="6">
        <f>E8*F8</f>
        <v>158010.72</v>
      </c>
    </row>
    <row r="9" spans="1:7" ht="22.9" customHeight="1" x14ac:dyDescent="0.2">
      <c r="A9" s="3">
        <v>3</v>
      </c>
      <c r="B9" s="4">
        <v>45748</v>
      </c>
      <c r="C9" s="7">
        <v>22</v>
      </c>
      <c r="D9" s="7">
        <v>4</v>
      </c>
      <c r="E9" s="3">
        <f>C9*12-D9</f>
        <v>260</v>
      </c>
      <c r="F9" s="11">
        <v>637.14</v>
      </c>
      <c r="G9" s="6">
        <f>E9*F9</f>
        <v>165656.4</v>
      </c>
    </row>
    <row r="10" spans="1:7" ht="33" customHeight="1" x14ac:dyDescent="0.2">
      <c r="A10" s="90" t="s">
        <v>5</v>
      </c>
      <c r="B10" s="91"/>
      <c r="C10" s="30"/>
      <c r="D10" s="30"/>
      <c r="E10" s="8">
        <f>SUM(E7:E9)</f>
        <v>742</v>
      </c>
      <c r="F10" s="5"/>
      <c r="G10" s="9">
        <f>SUM(G7:G9)</f>
        <v>472757.88</v>
      </c>
    </row>
    <row r="13" spans="1:7" ht="15.75" x14ac:dyDescent="0.25">
      <c r="B13" s="1" t="s">
        <v>0</v>
      </c>
      <c r="C13" s="1"/>
      <c r="D13" s="1"/>
      <c r="E13" s="1"/>
      <c r="F13" s="1" t="s">
        <v>1</v>
      </c>
    </row>
    <row r="17" spans="7:7" ht="15.75" x14ac:dyDescent="0.25">
      <c r="G17" s="1" t="s">
        <v>54</v>
      </c>
    </row>
    <row r="18" spans="7:7" ht="15.75" x14ac:dyDescent="0.25">
      <c r="G18" s="1" t="s">
        <v>55</v>
      </c>
    </row>
  </sheetData>
  <mergeCells count="4">
    <mergeCell ref="F1:G1"/>
    <mergeCell ref="F2:G2"/>
    <mergeCell ref="A4:G4"/>
    <mergeCell ref="A10:B10"/>
  </mergeCells>
  <pageMargins left="0.75" right="0.75" top="1" bottom="1" header="0.5" footer="0.5"/>
  <pageSetup paperSize="9" orientation="landscape"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opLeftCell="B1" zoomScaleNormal="100" workbookViewId="0">
      <selection activeCell="K19" sqref="K19"/>
    </sheetView>
  </sheetViews>
  <sheetFormatPr defaultRowHeight="12.75" x14ac:dyDescent="0.2"/>
  <cols>
    <col min="1" max="1" width="4.7109375" customWidth="1"/>
    <col min="2" max="2" width="14.7109375" customWidth="1"/>
    <col min="3" max="3" width="14.5703125" customWidth="1"/>
    <col min="4" max="4" width="14.85546875" customWidth="1"/>
    <col min="5" max="5" width="16.28515625" customWidth="1"/>
    <col min="6" max="6" width="14.42578125" customWidth="1"/>
    <col min="7" max="7" width="20.7109375" customWidth="1"/>
    <col min="9" max="9" width="10.140625" bestFit="1" customWidth="1"/>
    <col min="18" max="18" width="12.28515625" customWidth="1"/>
    <col min="20" max="20" width="11" bestFit="1" customWidth="1"/>
  </cols>
  <sheetData>
    <row r="1" spans="1:20" ht="15.75" x14ac:dyDescent="0.2">
      <c r="F1" s="87" t="s">
        <v>11</v>
      </c>
      <c r="G1" s="87"/>
    </row>
    <row r="2" spans="1:20" ht="52.15" customHeight="1" x14ac:dyDescent="0.2">
      <c r="F2" s="88" t="s">
        <v>10</v>
      </c>
      <c r="G2" s="88"/>
    </row>
    <row r="3" spans="1:20" ht="19.149999999999999" customHeight="1" x14ac:dyDescent="0.2">
      <c r="F3" s="10"/>
      <c r="G3" s="10"/>
    </row>
    <row r="4" spans="1:20" ht="32.450000000000003" customHeight="1" x14ac:dyDescent="0.2">
      <c r="A4" s="89" t="s">
        <v>12</v>
      </c>
      <c r="B4" s="89"/>
      <c r="C4" s="89"/>
      <c r="D4" s="89"/>
      <c r="E4" s="89"/>
      <c r="F4" s="89"/>
      <c r="G4" s="89"/>
    </row>
    <row r="6" spans="1:20" ht="52.15" customHeight="1" x14ac:dyDescent="0.2">
      <c r="A6" s="3" t="s">
        <v>2</v>
      </c>
      <c r="B6" s="3" t="s">
        <v>3</v>
      </c>
      <c r="C6" s="3" t="s">
        <v>8</v>
      </c>
      <c r="D6" s="3" t="s">
        <v>9</v>
      </c>
      <c r="E6" s="3" t="s">
        <v>4</v>
      </c>
      <c r="F6" s="3" t="s">
        <v>7</v>
      </c>
      <c r="G6" s="3" t="s">
        <v>6</v>
      </c>
    </row>
    <row r="7" spans="1:20" ht="22.9" customHeight="1" x14ac:dyDescent="0.2">
      <c r="A7" s="18" t="s">
        <v>14</v>
      </c>
      <c r="B7" s="19" t="s">
        <v>15</v>
      </c>
      <c r="C7" s="20" t="s">
        <v>16</v>
      </c>
      <c r="D7" s="20" t="s">
        <v>17</v>
      </c>
      <c r="E7" s="21" t="s">
        <v>18</v>
      </c>
      <c r="F7" s="22" t="s">
        <v>19</v>
      </c>
      <c r="G7" s="23" t="s">
        <v>20</v>
      </c>
    </row>
    <row r="8" spans="1:20" ht="22.9" hidden="1" customHeight="1" x14ac:dyDescent="0.2">
      <c r="A8" s="13">
        <v>1</v>
      </c>
      <c r="B8" s="4">
        <v>45689</v>
      </c>
      <c r="C8" s="7">
        <v>20</v>
      </c>
      <c r="D8" s="7">
        <v>4</v>
      </c>
      <c r="E8" s="3">
        <f>C8*12-D8</f>
        <v>236</v>
      </c>
      <c r="F8" s="11">
        <v>766.63</v>
      </c>
      <c r="G8" s="17">
        <f>E8*F8</f>
        <v>180924.68</v>
      </c>
      <c r="I8" t="s">
        <v>56</v>
      </c>
      <c r="R8" s="6">
        <f>G8/6</f>
        <v>30154.113333333331</v>
      </c>
      <c r="T8" s="6">
        <f>R8*6</f>
        <v>180924.68</v>
      </c>
    </row>
    <row r="9" spans="1:20" ht="22.9" hidden="1" customHeight="1" x14ac:dyDescent="0.2">
      <c r="A9" s="13">
        <v>2</v>
      </c>
      <c r="B9" s="4">
        <v>45717</v>
      </c>
      <c r="C9" s="7">
        <v>21</v>
      </c>
      <c r="D9" s="7">
        <v>4</v>
      </c>
      <c r="E9" s="3">
        <f t="shared" ref="E9:E18" si="0">C9*12-D9</f>
        <v>248</v>
      </c>
      <c r="F9" s="11">
        <v>766.63</v>
      </c>
      <c r="G9" s="17">
        <f t="shared" ref="G9:G18" si="1">E9*F9</f>
        <v>190124.24</v>
      </c>
      <c r="I9" s="12" t="s">
        <v>57</v>
      </c>
      <c r="R9" s="6">
        <f>G9/6</f>
        <v>31687.373333333333</v>
      </c>
      <c r="T9" s="6">
        <f>R9*6</f>
        <v>190124.24</v>
      </c>
    </row>
    <row r="10" spans="1:20" ht="22.9" hidden="1" customHeight="1" x14ac:dyDescent="0.2">
      <c r="A10" s="13">
        <v>3</v>
      </c>
      <c r="B10" s="4">
        <v>45748</v>
      </c>
      <c r="C10" s="7">
        <v>22</v>
      </c>
      <c r="D10" s="7">
        <v>5</v>
      </c>
      <c r="E10" s="3">
        <f t="shared" si="0"/>
        <v>259</v>
      </c>
      <c r="F10" s="11">
        <v>766.63</v>
      </c>
      <c r="G10" s="17">
        <f t="shared" si="1"/>
        <v>198557.17</v>
      </c>
      <c r="I10" s="12" t="s">
        <v>58</v>
      </c>
      <c r="R10" s="6">
        <f>G10/6</f>
        <v>33092.861666666671</v>
      </c>
      <c r="T10" s="6">
        <f>R10*6</f>
        <v>198557.17000000004</v>
      </c>
    </row>
    <row r="11" spans="1:20" ht="22.9" customHeight="1" x14ac:dyDescent="0.2">
      <c r="A11" s="13">
        <v>4</v>
      </c>
      <c r="B11" s="4">
        <v>45778</v>
      </c>
      <c r="C11" s="15">
        <v>18</v>
      </c>
      <c r="D11" s="15">
        <v>3</v>
      </c>
      <c r="E11" s="3">
        <f t="shared" si="0"/>
        <v>213</v>
      </c>
      <c r="F11" s="11">
        <v>766.63</v>
      </c>
      <c r="G11" s="17">
        <f t="shared" si="1"/>
        <v>163292.19</v>
      </c>
      <c r="R11" s="16"/>
      <c r="T11" s="16"/>
    </row>
    <row r="12" spans="1:20" ht="22.9" customHeight="1" x14ac:dyDescent="0.2">
      <c r="A12" s="13">
        <v>5</v>
      </c>
      <c r="B12" s="4">
        <v>45809</v>
      </c>
      <c r="C12" s="15">
        <v>19</v>
      </c>
      <c r="D12" s="15">
        <v>4</v>
      </c>
      <c r="E12" s="3">
        <f t="shared" si="0"/>
        <v>224</v>
      </c>
      <c r="F12" s="11">
        <v>766.63</v>
      </c>
      <c r="G12" s="17">
        <f t="shared" si="1"/>
        <v>171725.12</v>
      </c>
      <c r="R12" s="16"/>
      <c r="T12" s="16"/>
    </row>
    <row r="13" spans="1:20" ht="22.9" customHeight="1" x14ac:dyDescent="0.2">
      <c r="A13" s="13">
        <v>6</v>
      </c>
      <c r="B13" s="4">
        <v>45839</v>
      </c>
      <c r="C13" s="15">
        <v>23</v>
      </c>
      <c r="D13" s="15">
        <v>4</v>
      </c>
      <c r="E13" s="3">
        <f t="shared" si="0"/>
        <v>272</v>
      </c>
      <c r="F13" s="11">
        <v>766.63</v>
      </c>
      <c r="G13" s="17">
        <f t="shared" si="1"/>
        <v>208523.36</v>
      </c>
      <c r="R13" s="16"/>
      <c r="T13" s="16"/>
    </row>
    <row r="14" spans="1:20" ht="22.9" hidden="1" customHeight="1" x14ac:dyDescent="0.2">
      <c r="A14" s="13">
        <v>7</v>
      </c>
      <c r="B14" s="4">
        <v>45870</v>
      </c>
      <c r="C14" s="15">
        <v>21</v>
      </c>
      <c r="D14" s="15">
        <v>5</v>
      </c>
      <c r="E14" s="3">
        <f t="shared" si="0"/>
        <v>247</v>
      </c>
      <c r="F14" s="11">
        <v>766.63</v>
      </c>
      <c r="G14" s="17">
        <f t="shared" si="1"/>
        <v>189357.61</v>
      </c>
      <c r="I14" s="12"/>
      <c r="R14" s="16"/>
      <c r="T14" s="16"/>
    </row>
    <row r="15" spans="1:20" ht="22.9" hidden="1" customHeight="1" x14ac:dyDescent="0.2">
      <c r="A15" s="13">
        <v>8</v>
      </c>
      <c r="B15" s="4">
        <v>45901</v>
      </c>
      <c r="C15" s="15">
        <v>22</v>
      </c>
      <c r="D15" s="15">
        <v>4</v>
      </c>
      <c r="E15" s="3">
        <f t="shared" si="0"/>
        <v>260</v>
      </c>
      <c r="F15" s="11">
        <v>766.63</v>
      </c>
      <c r="G15" s="17">
        <f t="shared" si="1"/>
        <v>199323.8</v>
      </c>
      <c r="I15" s="12"/>
      <c r="R15" s="16"/>
      <c r="T15" s="16"/>
    </row>
    <row r="16" spans="1:20" ht="22.9" hidden="1" customHeight="1" x14ac:dyDescent="0.2">
      <c r="A16" s="13">
        <v>9</v>
      </c>
      <c r="B16" s="4">
        <v>45931</v>
      </c>
      <c r="C16" s="15">
        <v>23</v>
      </c>
      <c r="D16" s="15">
        <v>5</v>
      </c>
      <c r="E16" s="3">
        <f t="shared" si="0"/>
        <v>271</v>
      </c>
      <c r="F16" s="11">
        <v>766.63</v>
      </c>
      <c r="G16" s="17">
        <f t="shared" si="1"/>
        <v>207756.73</v>
      </c>
      <c r="I16" s="12"/>
      <c r="R16" s="16"/>
      <c r="T16" s="16"/>
    </row>
    <row r="17" spans="1:20" ht="22.9" hidden="1" customHeight="1" x14ac:dyDescent="0.2">
      <c r="A17" s="13">
        <v>10</v>
      </c>
      <c r="B17" s="4">
        <v>45962</v>
      </c>
      <c r="C17" s="15">
        <v>19</v>
      </c>
      <c r="D17" s="15">
        <v>5</v>
      </c>
      <c r="E17" s="3">
        <f t="shared" si="0"/>
        <v>223</v>
      </c>
      <c r="F17" s="11">
        <v>766.63</v>
      </c>
      <c r="G17" s="17">
        <f t="shared" si="1"/>
        <v>170958.49</v>
      </c>
      <c r="I17" s="12"/>
      <c r="R17" s="16"/>
      <c r="T17" s="16"/>
    </row>
    <row r="18" spans="1:20" ht="23.45" hidden="1" customHeight="1" x14ac:dyDescent="0.2">
      <c r="A18" s="24">
        <v>11</v>
      </c>
      <c r="B18" s="25">
        <v>45992</v>
      </c>
      <c r="C18" s="26">
        <v>22</v>
      </c>
      <c r="D18" s="26">
        <v>4</v>
      </c>
      <c r="E18" s="27">
        <f t="shared" si="0"/>
        <v>260</v>
      </c>
      <c r="F18" s="11">
        <v>766.63</v>
      </c>
      <c r="G18" s="28">
        <f t="shared" si="1"/>
        <v>199323.8</v>
      </c>
      <c r="I18" s="12" t="e">
        <v>#VALUE!</v>
      </c>
      <c r="R18" s="12">
        <f>SUM(R8:R10)</f>
        <v>94934.348333333328</v>
      </c>
      <c r="T18" s="12" t="e">
        <f>#REF!/6</f>
        <v>#REF!</v>
      </c>
    </row>
    <row r="19" spans="1:20" ht="15.75" x14ac:dyDescent="0.2">
      <c r="A19" s="31" t="s">
        <v>21</v>
      </c>
      <c r="B19" s="32"/>
      <c r="C19" s="33"/>
      <c r="D19" s="33"/>
      <c r="E19" s="34">
        <f>SUBTOTAL(109,Таблица1[Столбец5])</f>
        <v>709</v>
      </c>
      <c r="F19" s="34"/>
      <c r="G19" s="35">
        <f>SUBTOTAL(109,Таблица1[Столбец7])</f>
        <v>543540.66999999993</v>
      </c>
      <c r="K19" t="s">
        <v>59</v>
      </c>
    </row>
    <row r="22" spans="1:20" ht="15.75" x14ac:dyDescent="0.25">
      <c r="B22" s="1" t="s">
        <v>0</v>
      </c>
      <c r="C22" s="1"/>
      <c r="D22" s="1"/>
      <c r="E22" s="1"/>
      <c r="F22" s="1" t="s">
        <v>1</v>
      </c>
    </row>
    <row r="27" spans="1:20" ht="22.9" customHeight="1" x14ac:dyDescent="0.2">
      <c r="C27" s="92" t="s">
        <v>25</v>
      </c>
      <c r="D27" s="92"/>
      <c r="E27" s="92"/>
      <c r="F27" s="36"/>
    </row>
    <row r="28" spans="1:20" ht="38.25" x14ac:dyDescent="0.2">
      <c r="B28" s="37" t="s">
        <v>24</v>
      </c>
      <c r="C28" s="37" t="s">
        <v>26</v>
      </c>
      <c r="D28" s="37" t="s">
        <v>27</v>
      </c>
      <c r="E28" s="37" t="s">
        <v>28</v>
      </c>
      <c r="F28" s="37" t="s">
        <v>48</v>
      </c>
    </row>
    <row r="29" spans="1:20" x14ac:dyDescent="0.2">
      <c r="B29" s="36" t="s">
        <v>29</v>
      </c>
      <c r="C29" s="39">
        <v>31</v>
      </c>
      <c r="D29" s="38">
        <v>17</v>
      </c>
      <c r="E29" s="38">
        <v>14</v>
      </c>
      <c r="F29" s="38">
        <v>136</v>
      </c>
    </row>
    <row r="30" spans="1:20" x14ac:dyDescent="0.2">
      <c r="B30" s="36" t="s">
        <v>30</v>
      </c>
      <c r="C30" s="39">
        <v>28</v>
      </c>
      <c r="D30" s="38">
        <v>20</v>
      </c>
      <c r="E30" s="38">
        <v>8</v>
      </c>
      <c r="F30" s="38">
        <v>160</v>
      </c>
    </row>
    <row r="31" spans="1:20" x14ac:dyDescent="0.2">
      <c r="B31" s="36" t="s">
        <v>31</v>
      </c>
      <c r="C31" s="39">
        <v>31</v>
      </c>
      <c r="D31" s="38">
        <v>21</v>
      </c>
      <c r="E31" s="38">
        <v>10</v>
      </c>
      <c r="F31" s="38">
        <v>167</v>
      </c>
    </row>
    <row r="32" spans="1:20" x14ac:dyDescent="0.2">
      <c r="B32" s="36" t="s">
        <v>32</v>
      </c>
      <c r="C32" s="39">
        <v>90</v>
      </c>
      <c r="D32" s="38">
        <v>58</v>
      </c>
      <c r="E32" s="38">
        <v>32</v>
      </c>
      <c r="F32" s="38">
        <v>463</v>
      </c>
    </row>
    <row r="33" spans="2:6" x14ac:dyDescent="0.2">
      <c r="B33" s="36" t="s">
        <v>33</v>
      </c>
      <c r="C33" s="39">
        <v>30</v>
      </c>
      <c r="D33" s="38">
        <v>22</v>
      </c>
      <c r="E33" s="38">
        <v>8</v>
      </c>
      <c r="F33" s="38">
        <v>175</v>
      </c>
    </row>
    <row r="34" spans="2:6" x14ac:dyDescent="0.2">
      <c r="B34" s="36" t="s">
        <v>34</v>
      </c>
      <c r="C34" s="39">
        <v>31</v>
      </c>
      <c r="D34" s="38">
        <v>18</v>
      </c>
      <c r="E34" s="38">
        <v>13</v>
      </c>
      <c r="F34" s="38">
        <v>144</v>
      </c>
    </row>
    <row r="35" spans="2:6" x14ac:dyDescent="0.2">
      <c r="B35" s="36" t="s">
        <v>35</v>
      </c>
      <c r="C35" s="39">
        <v>30</v>
      </c>
      <c r="D35" s="38">
        <v>19</v>
      </c>
      <c r="E35" s="38">
        <v>11</v>
      </c>
      <c r="F35" s="38">
        <v>151</v>
      </c>
    </row>
    <row r="36" spans="2:6" x14ac:dyDescent="0.2">
      <c r="B36" s="36" t="s">
        <v>36</v>
      </c>
      <c r="C36" s="39">
        <v>91</v>
      </c>
      <c r="D36" s="38">
        <v>59</v>
      </c>
      <c r="E36" s="38">
        <v>32</v>
      </c>
      <c r="F36" s="38">
        <v>470</v>
      </c>
    </row>
    <row r="37" spans="2:6" x14ac:dyDescent="0.2">
      <c r="B37" s="36" t="s">
        <v>37</v>
      </c>
      <c r="C37" s="39">
        <v>181</v>
      </c>
      <c r="D37" s="38">
        <v>117</v>
      </c>
      <c r="E37" s="38">
        <v>64</v>
      </c>
      <c r="F37" s="38">
        <v>933</v>
      </c>
    </row>
    <row r="38" spans="2:6" x14ac:dyDescent="0.2">
      <c r="B38" s="36" t="s">
        <v>38</v>
      </c>
      <c r="C38" s="39">
        <v>31</v>
      </c>
      <c r="D38" s="38">
        <v>23</v>
      </c>
      <c r="E38" s="38">
        <v>8</v>
      </c>
      <c r="F38" s="38">
        <v>184</v>
      </c>
    </row>
    <row r="39" spans="2:6" x14ac:dyDescent="0.2">
      <c r="B39" s="36" t="s">
        <v>39</v>
      </c>
      <c r="C39" s="39">
        <v>31</v>
      </c>
      <c r="D39" s="38">
        <v>21</v>
      </c>
      <c r="E39" s="38">
        <v>10</v>
      </c>
      <c r="F39" s="38">
        <v>168</v>
      </c>
    </row>
    <row r="40" spans="2:6" x14ac:dyDescent="0.2">
      <c r="B40" s="36" t="s">
        <v>40</v>
      </c>
      <c r="C40" s="39">
        <v>30</v>
      </c>
      <c r="D40" s="38">
        <v>22</v>
      </c>
      <c r="E40" s="38">
        <v>8</v>
      </c>
      <c r="F40" s="38">
        <v>176</v>
      </c>
    </row>
    <row r="41" spans="2:6" x14ac:dyDescent="0.2">
      <c r="B41" s="36" t="s">
        <v>41</v>
      </c>
      <c r="C41" s="39">
        <v>92</v>
      </c>
      <c r="D41" s="38">
        <v>66</v>
      </c>
      <c r="E41" s="38">
        <v>26</v>
      </c>
      <c r="F41" s="38">
        <v>528</v>
      </c>
    </row>
    <row r="42" spans="2:6" x14ac:dyDescent="0.2">
      <c r="B42" s="36" t="s">
        <v>42</v>
      </c>
      <c r="C42" s="39">
        <v>31</v>
      </c>
      <c r="D42" s="38">
        <v>23</v>
      </c>
      <c r="E42" s="38">
        <v>8</v>
      </c>
      <c r="F42" s="38">
        <v>184</v>
      </c>
    </row>
    <row r="43" spans="2:6" x14ac:dyDescent="0.2">
      <c r="B43" s="36" t="s">
        <v>43</v>
      </c>
      <c r="C43" s="39">
        <v>30</v>
      </c>
      <c r="D43" s="38">
        <v>19</v>
      </c>
      <c r="E43" s="38">
        <v>11</v>
      </c>
      <c r="F43" s="38">
        <v>151</v>
      </c>
    </row>
    <row r="44" spans="2:6" x14ac:dyDescent="0.2">
      <c r="B44" s="36" t="s">
        <v>44</v>
      </c>
      <c r="C44" s="39">
        <v>31</v>
      </c>
      <c r="D44" s="38">
        <v>22</v>
      </c>
      <c r="E44" s="38">
        <v>9</v>
      </c>
      <c r="F44" s="38">
        <v>176</v>
      </c>
    </row>
    <row r="45" spans="2:6" x14ac:dyDescent="0.2">
      <c r="B45" s="36" t="s">
        <v>45</v>
      </c>
      <c r="C45" s="39">
        <v>92</v>
      </c>
      <c r="D45" s="38">
        <v>64</v>
      </c>
      <c r="E45" s="38">
        <v>28</v>
      </c>
      <c r="F45" s="38">
        <v>511</v>
      </c>
    </row>
    <row r="46" spans="2:6" x14ac:dyDescent="0.2">
      <c r="B46" s="36" t="s">
        <v>46</v>
      </c>
      <c r="C46" s="39">
        <v>184</v>
      </c>
      <c r="D46" s="38">
        <v>130</v>
      </c>
      <c r="E46" s="38">
        <v>54</v>
      </c>
      <c r="F46" s="38">
        <v>1039</v>
      </c>
    </row>
    <row r="47" spans="2:6" x14ac:dyDescent="0.2">
      <c r="B47" s="36" t="s">
        <v>24</v>
      </c>
      <c r="C47" s="39">
        <v>365</v>
      </c>
      <c r="D47" s="38">
        <v>247</v>
      </c>
      <c r="E47" s="38">
        <v>118</v>
      </c>
      <c r="F47" s="38">
        <v>1972</v>
      </c>
    </row>
    <row r="48" spans="2:6" x14ac:dyDescent="0.2">
      <c r="B48" s="36" t="s">
        <v>47</v>
      </c>
      <c r="C48" s="36"/>
      <c r="D48" s="36"/>
      <c r="E48" s="36"/>
      <c r="F48" s="36">
        <v>164.3</v>
      </c>
    </row>
  </sheetData>
  <mergeCells count="4">
    <mergeCell ref="F1:G1"/>
    <mergeCell ref="F2:G2"/>
    <mergeCell ref="A4:G4"/>
    <mergeCell ref="C27:E27"/>
  </mergeCells>
  <pageMargins left="0.75" right="0.75" top="1" bottom="1" header="0.5" footer="0.5"/>
  <pageSetup paperSize="9" orientation="landscape" horizontalDpi="4294967295" verticalDpi="4294967295"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Обоснование</vt:lpstr>
      <vt:lpstr>Расчет НМЦК</vt:lpstr>
      <vt:lpstr>Расчет часов итоговый в контрак</vt:lpstr>
      <vt:lpstr>Расчет часов (3)</vt:lpstr>
      <vt:lpstr>Обоснование!Область_печати</vt:lpstr>
    </vt:vector>
  </TitlesOfParts>
  <Company>Упрдор Прибайкалье</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Антипина</dc:creator>
  <cp:lastModifiedBy>Клюско Юлиана Николаевна</cp:lastModifiedBy>
  <cp:lastPrinted>2026-06-25T04:56:50Z</cp:lastPrinted>
  <dcterms:created xsi:type="dcterms:W3CDTF">2014-02-26T01:58:05Z</dcterms:created>
  <dcterms:modified xsi:type="dcterms:W3CDTF">2026-07-03T07:47:59Z</dcterms:modified>
</cp:coreProperties>
</file>