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ЭтаКнига"/>
  <mc:AlternateContent xmlns:mc="http://schemas.openxmlformats.org/markup-compatibility/2006">
    <mc:Choice Requires="x15">
      <x15ac:absPath xmlns:x15ac="http://schemas.microsoft.com/office/spreadsheetml/2010/11/ac" url="\\fs01-cht\Torgi\Сетевая папка\ЭЛ ТОРГИ 2026\БЕРЕЗКА\ОСАГО\"/>
    </mc:Choice>
  </mc:AlternateContent>
  <xr:revisionPtr revIDLastSave="0" documentId="13_ncr:1_{150F4E25-708B-4CA0-9B6D-A088EED3D18A}" xr6:coauthVersionLast="47" xr6:coauthVersionMax="47" xr10:uidLastSave="{00000000-0000-0000-0000-000000000000}"/>
  <bookViews>
    <workbookView xWindow="2340" yWindow="765" windowWidth="22245" windowHeight="15435" tabRatio="762" xr2:uid="{00000000-000D-0000-FFFF-FFFF00000000}"/>
  </bookViews>
  <sheets>
    <sheet name="прил.1 к ТЗ" sheetId="12" r:id="rId1"/>
    <sheet name="Расчет часов итоговый в контрак" sheetId="6" state="hidden" r:id="rId2"/>
    <sheet name="Расчет часов (3)" sheetId="5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6" i="12" l="1"/>
  <c r="L16" i="12" l="1"/>
  <c r="L15" i="12"/>
  <c r="L14" i="12"/>
  <c r="L13" i="12"/>
  <c r="L12" i="12"/>
  <c r="L11" i="12"/>
  <c r="L10" i="12"/>
  <c r="L9" i="12"/>
  <c r="L8" i="12"/>
  <c r="L7" i="12"/>
  <c r="E9" i="6" l="1"/>
  <c r="G9" i="6" s="1"/>
  <c r="E8" i="6"/>
  <c r="G8" i="6" s="1"/>
  <c r="E7" i="6"/>
  <c r="G7" i="6" s="1"/>
  <c r="G10" i="6" s="1"/>
  <c r="E10" i="6" l="1"/>
  <c r="E9" i="5"/>
  <c r="G9" i="5" s="1"/>
  <c r="E10" i="5"/>
  <c r="G10" i="5" s="1"/>
  <c r="E11" i="5"/>
  <c r="G11" i="5" s="1"/>
  <c r="E12" i="5"/>
  <c r="G12" i="5" s="1"/>
  <c r="E13" i="5"/>
  <c r="G13" i="5" s="1"/>
  <c r="E14" i="5"/>
  <c r="G14" i="5" s="1"/>
  <c r="E15" i="5"/>
  <c r="G15" i="5" s="1"/>
  <c r="E16" i="5"/>
  <c r="G16" i="5" s="1"/>
  <c r="E17" i="5"/>
  <c r="G17" i="5" s="1"/>
  <c r="E18" i="5"/>
  <c r="G18" i="5" s="1"/>
  <c r="E8" i="5"/>
  <c r="G8" i="5" l="1"/>
  <c r="R8" i="5" s="1"/>
  <c r="E19" i="5"/>
  <c r="R10" i="5"/>
  <c r="T10" i="5" s="1"/>
  <c r="R9" i="5"/>
  <c r="T9" i="5" s="1"/>
  <c r="G19" i="5" l="1"/>
  <c r="R18" i="5"/>
  <c r="T8" i="5"/>
  <c r="T18" i="5" l="1"/>
</calcChain>
</file>

<file path=xl/sharedStrings.xml><?xml version="1.0" encoding="utf-8"?>
<sst xmlns="http://schemas.openxmlformats.org/spreadsheetml/2006/main" count="126" uniqueCount="105">
  <si>
    <t xml:space="preserve">Зам. начальника ОАКР </t>
  </si>
  <si>
    <t>П.Н. Сорокин</t>
  </si>
  <si>
    <t>№ п\п</t>
  </si>
  <si>
    <t>Месяц</t>
  </si>
  <si>
    <t>Количество часов</t>
  </si>
  <si>
    <t>ИТОГО по договору:</t>
  </si>
  <si>
    <t>Ежемесячная стоимость с учетом НДС, руб.</t>
  </si>
  <si>
    <t>Цена за 1 час, руб.</t>
  </si>
  <si>
    <t>количество рабочих дней</t>
  </si>
  <si>
    <t>пятницы и предпраздничные дни</t>
  </si>
  <si>
    <t>к Обоснованию начальной максимальной цены контракта от 17.10.2024</t>
  </si>
  <si>
    <t>Приложение № 3</t>
  </si>
  <si>
    <t>Расчет посточасов в период с 01.11.2024 по 31.01.2025</t>
  </si>
  <si>
    <t>к Обоснованию начальной максимальной цены контракта</t>
  </si>
  <si>
    <t>Столбец1</t>
  </si>
  <si>
    <t>Столбец2</t>
  </si>
  <si>
    <t>Столбец3</t>
  </si>
  <si>
    <t>Столбец4</t>
  </si>
  <si>
    <t>Столбец5</t>
  </si>
  <si>
    <t>Столбец6</t>
  </si>
  <si>
    <t>Столбец7</t>
  </si>
  <si>
    <t>Итого по договору:</t>
  </si>
  <si>
    <t>Расчет посточасов в период с 01.02.2025 по 30.04.2025</t>
  </si>
  <si>
    <t>№
п\п</t>
  </si>
  <si>
    <t>2025 год</t>
  </si>
  <si>
    <t>Количество дней</t>
  </si>
  <si>
    <t>Календарные дни</t>
  </si>
  <si>
    <t>Рабочие дни</t>
  </si>
  <si>
    <t>Выходные и праздничные, нерабочие дни</t>
  </si>
  <si>
    <t>Январь</t>
  </si>
  <si>
    <t>Февраль</t>
  </si>
  <si>
    <t>Март</t>
  </si>
  <si>
    <t>I квартал</t>
  </si>
  <si>
    <t>Апрель</t>
  </si>
  <si>
    <t>Май</t>
  </si>
  <si>
    <t>Июнь</t>
  </si>
  <si>
    <t>II квартал</t>
  </si>
  <si>
    <t>1-е полугодие</t>
  </si>
  <si>
    <t>Июль</t>
  </si>
  <si>
    <t>Август</t>
  </si>
  <si>
    <t>Сентябрь</t>
  </si>
  <si>
    <t>III квартал</t>
  </si>
  <si>
    <t>Октябрь</t>
  </si>
  <si>
    <t>Ноябрь</t>
  </si>
  <si>
    <t>Декабрь</t>
  </si>
  <si>
    <t>IV квартал</t>
  </si>
  <si>
    <t>2-е полугодие</t>
  </si>
  <si>
    <t>Среднемесячное количество рабочих часов</t>
  </si>
  <si>
    <t>при 40-часовой рабочей неделе</t>
  </si>
  <si>
    <t>472 757,88 (Четыреста семьдесят две тысячи семьсот пятьдесят семь) рублей 88 копеек</t>
  </si>
  <si>
    <t>637,14 (Шестьсот тридцать семь) рублей 14 копеек</t>
  </si>
  <si>
    <t>766,63 (Семьсот шестьдесят шесть) рублей 63 копейки</t>
  </si>
  <si>
    <t>371 048,92 (Триста семьдесят одна тысяча сорок восемь) рублей 92 копейки</t>
  </si>
  <si>
    <t>198 557,17 (Сто девяносто восемь тысяч пятьсот пятьдесят семь) рублей 17 копеек</t>
  </si>
  <si>
    <t>543 540,67 (Пятьсот сорок три тысячи пятьсот сорок) рублей 67 копеек</t>
  </si>
  <si>
    <t>№ п/п</t>
  </si>
  <si>
    <t>Марка, модель ТС</t>
  </si>
  <si>
    <t>Категория ТС</t>
  </si>
  <si>
    <t>Идентификационный номер ТС</t>
  </si>
  <si>
    <t>Характеристики (мощность, л.с.)</t>
  </si>
  <si>
    <t>территории преимущественного использования ТС (КТ)</t>
  </si>
  <si>
    <t>наличия или отсутствия страховых выплат (КБМ)</t>
  </si>
  <si>
    <t>в зависимости от наличия сведений о количестве лиц, допущенных к управлению (КО)</t>
  </si>
  <si>
    <t>мощности двигателя легкового автомобиля (КМ)</t>
  </si>
  <si>
    <t>Toyota Camry</t>
  </si>
  <si>
    <t>Гос.рег. №</t>
  </si>
  <si>
    <t>Nissan X-Trail</t>
  </si>
  <si>
    <t>Ford Ranger</t>
  </si>
  <si>
    <t>УАЗ UAZ Patriot 3163</t>
  </si>
  <si>
    <t>Ssang Yong Rexton</t>
  </si>
  <si>
    <t>Ssang Yong Kyron</t>
  </si>
  <si>
    <t>Toyota Hiace</t>
  </si>
  <si>
    <t>Toyota Land Cruiser Prado</t>
  </si>
  <si>
    <t xml:space="preserve">UAZ Patriot </t>
  </si>
  <si>
    <t>Е607СУ138</t>
  </si>
  <si>
    <t>М14600138</t>
  </si>
  <si>
    <t>Е719СУ138</t>
  </si>
  <si>
    <t>Е726СУ138</t>
  </si>
  <si>
    <t>Е669СУ138</t>
  </si>
  <si>
    <t>Е436СУ138</t>
  </si>
  <si>
    <t>Е568СУ138</t>
  </si>
  <si>
    <t>К318КА75</t>
  </si>
  <si>
    <t>М178ОТ138</t>
  </si>
  <si>
    <t>М675МН75</t>
  </si>
  <si>
    <t>В087ОУ75</t>
  </si>
  <si>
    <t>Z8NTBNT32ES118922</t>
  </si>
  <si>
    <t>WFOLMFE404W419418</t>
  </si>
  <si>
    <t>XTT316300N1005431</t>
  </si>
  <si>
    <t>Z8UGOC19SD0004800</t>
  </si>
  <si>
    <t>Z8US0A1KSC0022747</t>
  </si>
  <si>
    <t>JTFSX23P406121899</t>
  </si>
  <si>
    <t>Z8NTBNT32ES004852</t>
  </si>
  <si>
    <t>JTFSX23P706038869</t>
  </si>
  <si>
    <t>отсутствует</t>
  </si>
  <si>
    <t>XW7BN4FKXOS109329</t>
  </si>
  <si>
    <t>XTT316300F1027090</t>
  </si>
  <si>
    <t>D</t>
  </si>
  <si>
    <t>B</t>
  </si>
  <si>
    <t>Тариф базовый</t>
  </si>
  <si>
    <t>Заказчик:</t>
  </si>
  <si>
    <t>Исполнитель:</t>
  </si>
  <si>
    <t>Коэффициенты</t>
  </si>
  <si>
    <t>Приложение 1 к техническому заданию</t>
  </si>
  <si>
    <t>Сумма страховой премии</t>
  </si>
  <si>
    <t>Список служебного автотранспорта  по страхованию ОСАГО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</si>
</sst>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mm\ yyyy"/>
    <numFmt numFmtId="165" formatCode="_-* #,##0.00&quot;р.&quot;_-;\-* #,##0.00&quot;р.&quot;_-;_-* &quot;-&quot;??&quot;р.&quot;_-;_-@_-"/>
  </numFmts>
  <fonts count="9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Arial"/>
      <family val="2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165" fontId="1" fillId="0" borderId="0" applyFont="0" applyFill="0" applyBorder="0" applyAlignment="0" applyProtection="0"/>
  </cellStyleXfs>
  <cellXfs count="65">
    <xf numFmtId="0" fontId="0" fillId="0" borderId="0" xfId="0"/>
    <xf numFmtId="0" fontId="2" fillId="0" borderId="0" xfId="0" applyFont="1"/>
    <xf numFmtId="0" fontId="2" fillId="0" borderId="0" xfId="0" applyFont="1" applyBorder="1" applyAlignment="1"/>
    <xf numFmtId="0" fontId="4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justify"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2" fontId="4" fillId="0" borderId="1" xfId="0" applyNumberFormat="1" applyFont="1" applyBorder="1" applyAlignment="1">
      <alignment horizontal="center" vertical="center" wrapText="1"/>
    </xf>
    <xf numFmtId="4" fontId="0" fillId="0" borderId="0" xfId="0" applyNumberFormat="1"/>
    <xf numFmtId="0" fontId="4" fillId="0" borderId="2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/>
    </xf>
    <xf numFmtId="0" fontId="4" fillId="0" borderId="2" xfId="0" applyNumberFormat="1" applyFont="1" applyBorder="1" applyAlignment="1">
      <alignment horizontal="center" vertical="center" wrapText="1"/>
    </xf>
    <xf numFmtId="4" fontId="4" fillId="0" borderId="0" xfId="0" applyNumberFormat="1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justify" vertical="center" wrapText="1"/>
    </xf>
    <xf numFmtId="0" fontId="4" fillId="0" borderId="5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2" fontId="4" fillId="0" borderId="5" xfId="0" applyNumberFormat="1" applyFont="1" applyBorder="1" applyAlignment="1">
      <alignment horizontal="center" vertical="center" wrapText="1"/>
    </xf>
    <xf numFmtId="4" fontId="4" fillId="0" borderId="6" xfId="0" applyNumberFormat="1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164" fontId="4" fillId="0" borderId="8" xfId="0" applyNumberFormat="1" applyFont="1" applyBorder="1" applyAlignment="1">
      <alignment horizontal="justify" vertical="center" wrapText="1"/>
    </xf>
    <xf numFmtId="0" fontId="4" fillId="0" borderId="7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4" fontId="4" fillId="0" borderId="9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4" fillId="0" borderId="2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left" vertical="center"/>
    </xf>
    <xf numFmtId="0" fontId="6" fillId="0" borderId="8" xfId="0" applyFont="1" applyBorder="1" applyAlignment="1">
      <alignment horizontal="justify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4" fontId="6" fillId="0" borderId="9" xfId="0" applyNumberFormat="1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right" vertical="center" indent="3"/>
    </xf>
    <xf numFmtId="0" fontId="4" fillId="0" borderId="0" xfId="0" applyFont="1" applyAlignment="1">
      <alignment horizontal="centerContinuous" vertical="center"/>
    </xf>
    <xf numFmtId="0" fontId="0" fillId="0" borderId="0" xfId="0" applyBorder="1"/>
    <xf numFmtId="0" fontId="8" fillId="0" borderId="10" xfId="0" applyFont="1" applyBorder="1" applyAlignment="1">
      <alignment horizontal="centerContinuous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textRotation="90" wrapText="1"/>
    </xf>
    <xf numFmtId="0" fontId="8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/>
    <xf numFmtId="0" fontId="0" fillId="0" borderId="0" xfId="0" applyBorder="1"/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textRotation="90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</cellXfs>
  <cellStyles count="3">
    <cellStyle name="Денежный 2" xfId="2" xr:uid="{00000000-0005-0000-0000-000000000000}"/>
    <cellStyle name="Обычный" xfId="0" builtinId="0"/>
    <cellStyle name="Обычный 2" xfId="1" xr:uid="{00000000-0005-0000-0000-000002000000}"/>
  </cellStyles>
  <dxfs count="1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4" formatCode="#,##0.00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4" formatCode="#,##0.0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2" formatCode="0.0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0" formatCode="General"/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0" formatCode="General"/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justify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164" formatCode="mmmm\ yyyy"/>
      <alignment horizontal="justify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lef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Таблица1" displayName="Таблица1" ref="A7:G19" totalsRowCount="1" headerRowBorderDxfId="16" tableBorderDxfId="15" totalsRowBorderDxfId="14">
  <autoFilter ref="A7:G18" xr:uid="{00000000-0009-0000-0100-000001000000}">
    <filterColumn colId="1">
      <filters>
        <dateGroupItem year="2025" month="5" dateTimeGrouping="month"/>
        <dateGroupItem year="2025" month="6" dateTimeGrouping="month"/>
        <dateGroupItem year="2025" month="7" dateTimeGrouping="month"/>
      </filters>
    </filterColumn>
  </autoFilter>
  <tableColumns count="7">
    <tableColumn id="1" xr3:uid="{00000000-0010-0000-0000-000001000000}" name="Столбец1" totalsRowLabel="Итого по договору:" dataDxfId="13" totalsRowDxfId="12"/>
    <tableColumn id="2" xr3:uid="{00000000-0010-0000-0000-000002000000}" name="Столбец2" dataDxfId="11" totalsRowDxfId="10"/>
    <tableColumn id="3" xr3:uid="{00000000-0010-0000-0000-000003000000}" name="Столбец3" dataDxfId="9" totalsRowDxfId="8"/>
    <tableColumn id="4" xr3:uid="{00000000-0010-0000-0000-000004000000}" name="Столбец4" dataDxfId="7" totalsRowDxfId="6"/>
    <tableColumn id="5" xr3:uid="{00000000-0010-0000-0000-000005000000}" name="Столбец5" totalsRowFunction="sum" dataDxfId="5" totalsRowDxfId="4">
      <calculatedColumnFormula>C8*12-D8</calculatedColumnFormula>
    </tableColumn>
    <tableColumn id="6" xr3:uid="{00000000-0010-0000-0000-000006000000}" name="Столбец6" dataDxfId="3" totalsRowDxfId="2"/>
    <tableColumn id="7" xr3:uid="{00000000-0010-0000-0000-000007000000}" name="Столбец7" totalsRowFunction="sum" dataDxfId="1" totalsRowDxfId="0">
      <calculatedColumnFormula>E8*F8</calculatedColumnFormula>
    </tableColumn>
  </tableColumns>
  <tableStyleInfo showFirstColumn="0" showLastColumn="0" showRowStripes="0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19"/>
  <sheetViews>
    <sheetView tabSelected="1" workbookViewId="0">
      <selection activeCell="G6" sqref="G6"/>
    </sheetView>
  </sheetViews>
  <sheetFormatPr defaultRowHeight="12.75" x14ac:dyDescent="0.2"/>
  <cols>
    <col min="1" max="1" width="4.7109375" customWidth="1"/>
    <col min="2" max="2" width="30.28515625" customWidth="1"/>
    <col min="3" max="3" width="10.5703125" customWidth="1"/>
    <col min="4" max="4" width="13.7109375" customWidth="1"/>
    <col min="5" max="5" width="24.5703125" customWidth="1"/>
    <col min="6" max="6" width="6.7109375" customWidth="1"/>
    <col min="7" max="7" width="7.28515625" customWidth="1"/>
    <col min="8" max="9" width="6.7109375" customWidth="1"/>
    <col min="10" max="10" width="9.7109375" customWidth="1"/>
    <col min="11" max="11" width="7.140625" customWidth="1"/>
    <col min="12" max="12" width="15.5703125" customWidth="1"/>
  </cols>
  <sheetData>
    <row r="1" spans="1:12" s="49" customFormat="1" x14ac:dyDescent="0.2">
      <c r="H1" s="50" t="s">
        <v>102</v>
      </c>
      <c r="I1" s="50"/>
      <c r="J1" s="50"/>
      <c r="K1" s="50"/>
      <c r="L1" s="50"/>
    </row>
    <row r="2" spans="1:12" ht="15.75" x14ac:dyDescent="0.2">
      <c r="A2" s="40" t="s">
        <v>104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</row>
    <row r="3" spans="1:12" x14ac:dyDescent="0.2">
      <c r="A3" s="52"/>
      <c r="B3" s="52"/>
      <c r="C3" s="41"/>
      <c r="D3" s="41"/>
      <c r="E3" s="41"/>
      <c r="F3" s="41"/>
      <c r="G3" s="53"/>
      <c r="H3" s="53"/>
      <c r="I3" s="41"/>
      <c r="J3" s="41"/>
      <c r="K3" s="41"/>
      <c r="L3" s="41"/>
    </row>
    <row r="4" spans="1:12" x14ac:dyDescent="0.2">
      <c r="A4" s="54" t="s">
        <v>55</v>
      </c>
      <c r="B4" s="54" t="s">
        <v>56</v>
      </c>
      <c r="C4" s="54" t="s">
        <v>57</v>
      </c>
      <c r="D4" s="54" t="s">
        <v>65</v>
      </c>
      <c r="E4" s="54" t="s">
        <v>58</v>
      </c>
      <c r="F4" s="55" t="s">
        <v>59</v>
      </c>
      <c r="G4" s="42"/>
      <c r="H4" s="64" t="s">
        <v>101</v>
      </c>
      <c r="I4" s="56"/>
      <c r="J4" s="56"/>
      <c r="K4" s="57"/>
      <c r="L4" s="43"/>
    </row>
    <row r="5" spans="1:12" ht="145.5" x14ac:dyDescent="0.2">
      <c r="A5" s="54"/>
      <c r="B5" s="54"/>
      <c r="C5" s="54"/>
      <c r="D5" s="54"/>
      <c r="E5" s="54"/>
      <c r="F5" s="55"/>
      <c r="G5" s="44" t="s">
        <v>98</v>
      </c>
      <c r="H5" s="44" t="s">
        <v>60</v>
      </c>
      <c r="I5" s="44" t="s">
        <v>61</v>
      </c>
      <c r="J5" s="44" t="s">
        <v>62</v>
      </c>
      <c r="K5" s="44" t="s">
        <v>63</v>
      </c>
      <c r="L5" s="45" t="s">
        <v>103</v>
      </c>
    </row>
    <row r="6" spans="1:12" ht="19.149999999999999" customHeight="1" x14ac:dyDescent="0.2">
      <c r="A6" s="3">
        <v>1</v>
      </c>
      <c r="B6" s="46" t="s">
        <v>66</v>
      </c>
      <c r="C6" s="3" t="s">
        <v>97</v>
      </c>
      <c r="D6" s="3" t="s">
        <v>74</v>
      </c>
      <c r="E6" s="3" t="s">
        <v>85</v>
      </c>
      <c r="F6" s="3">
        <v>171</v>
      </c>
      <c r="G6" s="47">
        <v>6580</v>
      </c>
      <c r="H6" s="3">
        <v>0.82</v>
      </c>
      <c r="I6" s="3">
        <v>0.47</v>
      </c>
      <c r="J6" s="3">
        <v>1.97</v>
      </c>
      <c r="K6" s="3">
        <v>1.6</v>
      </c>
      <c r="L6" s="6">
        <f>ROUND(G6*H6*I6*J6*K6,2)</f>
        <v>7993.26</v>
      </c>
    </row>
    <row r="7" spans="1:12" ht="19.149999999999999" customHeight="1" x14ac:dyDescent="0.2">
      <c r="A7" s="3">
        <v>2</v>
      </c>
      <c r="B7" s="46" t="s">
        <v>67</v>
      </c>
      <c r="C7" s="3" t="s">
        <v>97</v>
      </c>
      <c r="D7" s="3" t="s">
        <v>75</v>
      </c>
      <c r="E7" s="3" t="s">
        <v>86</v>
      </c>
      <c r="F7" s="3">
        <v>110.16</v>
      </c>
      <c r="G7" s="47">
        <v>6580</v>
      </c>
      <c r="H7" s="3">
        <v>0.82</v>
      </c>
      <c r="I7" s="3">
        <v>0.47</v>
      </c>
      <c r="J7" s="3">
        <v>1.97</v>
      </c>
      <c r="K7" s="3">
        <v>1.2</v>
      </c>
      <c r="L7" s="6">
        <f t="shared" ref="L7:L16" si="0">ROUND(G7*H7*I7*J7*K7,2)</f>
        <v>5994.94</v>
      </c>
    </row>
    <row r="8" spans="1:12" ht="19.149999999999999" customHeight="1" x14ac:dyDescent="0.2">
      <c r="A8" s="3">
        <v>3</v>
      </c>
      <c r="B8" s="46" t="s">
        <v>68</v>
      </c>
      <c r="C8" s="3" t="s">
        <v>97</v>
      </c>
      <c r="D8" s="3" t="s">
        <v>76</v>
      </c>
      <c r="E8" s="3" t="s">
        <v>87</v>
      </c>
      <c r="F8" s="3">
        <v>149.6</v>
      </c>
      <c r="G8" s="47">
        <v>6580</v>
      </c>
      <c r="H8" s="3">
        <v>0.82</v>
      </c>
      <c r="I8" s="3">
        <v>0.47</v>
      </c>
      <c r="J8" s="3">
        <v>1.97</v>
      </c>
      <c r="K8" s="3">
        <v>1.4</v>
      </c>
      <c r="L8" s="6">
        <f t="shared" si="0"/>
        <v>6994.1</v>
      </c>
    </row>
    <row r="9" spans="1:12" ht="19.149999999999999" customHeight="1" x14ac:dyDescent="0.2">
      <c r="A9" s="3">
        <v>4</v>
      </c>
      <c r="B9" s="46" t="s">
        <v>69</v>
      </c>
      <c r="C9" s="3" t="s">
        <v>97</v>
      </c>
      <c r="D9" s="3" t="s">
        <v>77</v>
      </c>
      <c r="E9" s="3" t="s">
        <v>88</v>
      </c>
      <c r="F9" s="3">
        <v>220</v>
      </c>
      <c r="G9" s="47">
        <v>6580</v>
      </c>
      <c r="H9" s="3">
        <v>0.82</v>
      </c>
      <c r="I9" s="3">
        <v>0.47</v>
      </c>
      <c r="J9" s="48">
        <v>1.97</v>
      </c>
      <c r="K9" s="48">
        <v>1.6</v>
      </c>
      <c r="L9" s="6">
        <f t="shared" si="0"/>
        <v>7993.26</v>
      </c>
    </row>
    <row r="10" spans="1:12" ht="19.149999999999999" customHeight="1" x14ac:dyDescent="0.2">
      <c r="A10" s="3">
        <v>5</v>
      </c>
      <c r="B10" s="46" t="s">
        <v>70</v>
      </c>
      <c r="C10" s="3" t="s">
        <v>97</v>
      </c>
      <c r="D10" s="3" t="s">
        <v>78</v>
      </c>
      <c r="E10" s="3" t="s">
        <v>89</v>
      </c>
      <c r="F10" s="3">
        <v>141</v>
      </c>
      <c r="G10" s="47">
        <v>6580</v>
      </c>
      <c r="H10" s="3">
        <v>0.82</v>
      </c>
      <c r="I10" s="3">
        <v>0.47</v>
      </c>
      <c r="J10" s="48">
        <v>1.97</v>
      </c>
      <c r="K10" s="48">
        <v>1.4</v>
      </c>
      <c r="L10" s="6">
        <f t="shared" si="0"/>
        <v>6994.1</v>
      </c>
    </row>
    <row r="11" spans="1:12" ht="19.149999999999999" customHeight="1" x14ac:dyDescent="0.2">
      <c r="A11" s="3">
        <v>6</v>
      </c>
      <c r="B11" s="46" t="s">
        <v>71</v>
      </c>
      <c r="C11" s="3" t="s">
        <v>96</v>
      </c>
      <c r="D11" s="3" t="s">
        <v>79</v>
      </c>
      <c r="E11" s="3" t="s">
        <v>90</v>
      </c>
      <c r="F11" s="3">
        <v>151</v>
      </c>
      <c r="G11" s="47">
        <v>7846</v>
      </c>
      <c r="H11" s="3">
        <v>0.82</v>
      </c>
      <c r="I11" s="3">
        <v>0.47</v>
      </c>
      <c r="J11" s="48">
        <v>1.97</v>
      </c>
      <c r="K11" s="48">
        <v>1.6</v>
      </c>
      <c r="L11" s="6">
        <f t="shared" si="0"/>
        <v>9531.17</v>
      </c>
    </row>
    <row r="12" spans="1:12" ht="19.149999999999999" customHeight="1" x14ac:dyDescent="0.2">
      <c r="A12" s="3">
        <v>7</v>
      </c>
      <c r="B12" s="46" t="s">
        <v>66</v>
      </c>
      <c r="C12" s="3" t="s">
        <v>97</v>
      </c>
      <c r="D12" s="3" t="s">
        <v>80</v>
      </c>
      <c r="E12" s="3" t="s">
        <v>91</v>
      </c>
      <c r="F12" s="3">
        <v>171</v>
      </c>
      <c r="G12" s="47">
        <v>6580</v>
      </c>
      <c r="H12" s="3">
        <v>0.82</v>
      </c>
      <c r="I12" s="3">
        <v>0.47</v>
      </c>
      <c r="J12" s="3">
        <v>1.97</v>
      </c>
      <c r="K12" s="3">
        <v>1.6</v>
      </c>
      <c r="L12" s="6">
        <f t="shared" si="0"/>
        <v>7993.26</v>
      </c>
    </row>
    <row r="13" spans="1:12" ht="19.149999999999999" customHeight="1" x14ac:dyDescent="0.2">
      <c r="A13" s="3">
        <v>8</v>
      </c>
      <c r="B13" s="46" t="s">
        <v>71</v>
      </c>
      <c r="C13" s="3" t="s">
        <v>96</v>
      </c>
      <c r="D13" s="3" t="s">
        <v>81</v>
      </c>
      <c r="E13" s="3" t="s">
        <v>92</v>
      </c>
      <c r="F13" s="3">
        <v>148</v>
      </c>
      <c r="G13" s="47">
        <v>7846</v>
      </c>
      <c r="H13" s="3">
        <v>0.82</v>
      </c>
      <c r="I13" s="3">
        <v>0.47</v>
      </c>
      <c r="J13" s="3">
        <v>1.97</v>
      </c>
      <c r="K13" s="3">
        <v>1.4</v>
      </c>
      <c r="L13" s="6">
        <f t="shared" si="0"/>
        <v>8339.77</v>
      </c>
    </row>
    <row r="14" spans="1:12" ht="19.149999999999999" customHeight="1" x14ac:dyDescent="0.2">
      <c r="A14" s="3">
        <v>9</v>
      </c>
      <c r="B14" s="46" t="s">
        <v>72</v>
      </c>
      <c r="C14" s="3" t="s">
        <v>97</v>
      </c>
      <c r="D14" s="3" t="s">
        <v>84</v>
      </c>
      <c r="E14" s="3" t="s">
        <v>93</v>
      </c>
      <c r="F14" s="3">
        <v>185</v>
      </c>
      <c r="G14" s="47">
        <v>6580</v>
      </c>
      <c r="H14" s="3">
        <v>0.82</v>
      </c>
      <c r="I14" s="3">
        <v>0.47</v>
      </c>
      <c r="J14" s="3">
        <v>1.97</v>
      </c>
      <c r="K14" s="3">
        <v>1.6</v>
      </c>
      <c r="L14" s="6">
        <f t="shared" si="0"/>
        <v>7993.26</v>
      </c>
    </row>
    <row r="15" spans="1:12" ht="19.149999999999999" customHeight="1" x14ac:dyDescent="0.2">
      <c r="A15" s="3">
        <v>10</v>
      </c>
      <c r="B15" s="46" t="s">
        <v>64</v>
      </c>
      <c r="C15" s="3" t="s">
        <v>97</v>
      </c>
      <c r="D15" s="3" t="s">
        <v>82</v>
      </c>
      <c r="E15" s="3" t="s">
        <v>94</v>
      </c>
      <c r="F15" s="3">
        <v>150</v>
      </c>
      <c r="G15" s="47">
        <v>6580</v>
      </c>
      <c r="H15" s="3">
        <v>0.82</v>
      </c>
      <c r="I15" s="3">
        <v>0.47</v>
      </c>
      <c r="J15" s="3">
        <v>1.97</v>
      </c>
      <c r="K15" s="3">
        <v>1.4</v>
      </c>
      <c r="L15" s="6">
        <f t="shared" si="0"/>
        <v>6994.1</v>
      </c>
    </row>
    <row r="16" spans="1:12" ht="19.149999999999999" customHeight="1" x14ac:dyDescent="0.2">
      <c r="A16" s="3">
        <v>11</v>
      </c>
      <c r="B16" s="46" t="s">
        <v>73</v>
      </c>
      <c r="C16" s="3" t="s">
        <v>97</v>
      </c>
      <c r="D16" s="3" t="s">
        <v>83</v>
      </c>
      <c r="E16" s="3" t="s">
        <v>95</v>
      </c>
      <c r="F16" s="3">
        <v>128</v>
      </c>
      <c r="G16" s="47">
        <v>6580</v>
      </c>
      <c r="H16" s="3">
        <v>0.82</v>
      </c>
      <c r="I16" s="3">
        <v>0.47</v>
      </c>
      <c r="J16" s="3">
        <v>1.97</v>
      </c>
      <c r="K16" s="3">
        <v>1.4</v>
      </c>
      <c r="L16" s="6">
        <f t="shared" si="0"/>
        <v>6994.1</v>
      </c>
    </row>
    <row r="17" spans="1:12" ht="19.149999999999999" customHeight="1" x14ac:dyDescent="0.2">
      <c r="A17" s="3"/>
      <c r="B17" s="46"/>
      <c r="C17" s="3"/>
      <c r="D17" s="3"/>
      <c r="E17" s="3"/>
      <c r="F17" s="3"/>
      <c r="G17" s="47"/>
      <c r="H17" s="3"/>
      <c r="I17" s="3"/>
      <c r="J17" s="3"/>
      <c r="K17" s="3"/>
      <c r="L17" s="6"/>
    </row>
    <row r="19" spans="1:12" ht="38.450000000000003" customHeight="1" x14ac:dyDescent="0.25">
      <c r="A19" s="1"/>
      <c r="B19" s="14" t="s">
        <v>99</v>
      </c>
      <c r="C19" s="2"/>
      <c r="D19" s="1"/>
      <c r="E19" s="1"/>
      <c r="F19" s="1"/>
      <c r="G19" s="14"/>
      <c r="H19" s="51" t="s">
        <v>100</v>
      </c>
      <c r="I19" s="51"/>
      <c r="J19" s="51"/>
      <c r="K19" s="51"/>
    </row>
  </sheetData>
  <mergeCells count="11">
    <mergeCell ref="H1:L1"/>
    <mergeCell ref="H19:K19"/>
    <mergeCell ref="A3:B3"/>
    <mergeCell ref="G3:H3"/>
    <mergeCell ref="A4:A5"/>
    <mergeCell ref="B4:B5"/>
    <mergeCell ref="C4:C5"/>
    <mergeCell ref="D4:D5"/>
    <mergeCell ref="E4:E5"/>
    <mergeCell ref="F4:F5"/>
    <mergeCell ref="H4:K4"/>
  </mergeCells>
  <pageMargins left="0.34" right="0.17" top="0.75" bottom="0.75" header="0.3" footer="0.3"/>
  <pageSetup paperSize="9" scale="8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18"/>
  <sheetViews>
    <sheetView workbookViewId="0">
      <selection activeCell="D17" sqref="D17"/>
    </sheetView>
  </sheetViews>
  <sheetFormatPr defaultRowHeight="12.75" x14ac:dyDescent="0.2"/>
  <cols>
    <col min="1" max="1" width="6" customWidth="1"/>
    <col min="2" max="2" width="16.28515625" customWidth="1"/>
    <col min="3" max="3" width="15.28515625" customWidth="1"/>
    <col min="4" max="4" width="14.85546875" customWidth="1"/>
    <col min="5" max="5" width="15" customWidth="1"/>
    <col min="6" max="6" width="14.42578125" customWidth="1"/>
    <col min="7" max="7" width="21.7109375" customWidth="1"/>
  </cols>
  <sheetData>
    <row r="1" spans="1:7" ht="15.75" x14ac:dyDescent="0.2">
      <c r="F1" s="58" t="s">
        <v>11</v>
      </c>
      <c r="G1" s="58"/>
    </row>
    <row r="2" spans="1:7" ht="32.450000000000003" customHeight="1" x14ac:dyDescent="0.2">
      <c r="F2" s="59" t="s">
        <v>13</v>
      </c>
      <c r="G2" s="59"/>
    </row>
    <row r="3" spans="1:7" ht="19.149999999999999" customHeight="1" x14ac:dyDescent="0.2">
      <c r="F3" s="29"/>
      <c r="G3" s="29"/>
    </row>
    <row r="4" spans="1:7" ht="32.450000000000003" customHeight="1" x14ac:dyDescent="0.2">
      <c r="A4" s="60" t="s">
        <v>22</v>
      </c>
      <c r="B4" s="60"/>
      <c r="C4" s="60"/>
      <c r="D4" s="60"/>
      <c r="E4" s="60"/>
      <c r="F4" s="60"/>
      <c r="G4" s="60"/>
    </row>
    <row r="6" spans="1:7" ht="52.15" customHeight="1" x14ac:dyDescent="0.2">
      <c r="A6" s="3" t="s">
        <v>23</v>
      </c>
      <c r="B6" s="3" t="s">
        <v>3</v>
      </c>
      <c r="C6" s="3" t="s">
        <v>8</v>
      </c>
      <c r="D6" s="3" t="s">
        <v>9</v>
      </c>
      <c r="E6" s="3" t="s">
        <v>4</v>
      </c>
      <c r="F6" s="3" t="s">
        <v>7</v>
      </c>
      <c r="G6" s="3" t="s">
        <v>6</v>
      </c>
    </row>
    <row r="7" spans="1:7" ht="22.9" customHeight="1" x14ac:dyDescent="0.2">
      <c r="A7" s="3">
        <v>1</v>
      </c>
      <c r="B7" s="4">
        <v>45689</v>
      </c>
      <c r="C7" s="7">
        <v>20</v>
      </c>
      <c r="D7" s="7">
        <v>6</v>
      </c>
      <c r="E7" s="3">
        <f>C7*12-D7</f>
        <v>234</v>
      </c>
      <c r="F7" s="11">
        <v>637.14</v>
      </c>
      <c r="G7" s="6">
        <f>E7*F7</f>
        <v>149090.76</v>
      </c>
    </row>
    <row r="8" spans="1:7" ht="22.9" customHeight="1" x14ac:dyDescent="0.2">
      <c r="A8" s="3">
        <v>2</v>
      </c>
      <c r="B8" s="4">
        <v>45717</v>
      </c>
      <c r="C8" s="7">
        <v>21</v>
      </c>
      <c r="D8" s="7">
        <v>4</v>
      </c>
      <c r="E8" s="3">
        <f>C8*12-D8</f>
        <v>248</v>
      </c>
      <c r="F8" s="11">
        <v>637.14</v>
      </c>
      <c r="G8" s="6">
        <f>E8*F8</f>
        <v>158010.72</v>
      </c>
    </row>
    <row r="9" spans="1:7" ht="22.9" customHeight="1" x14ac:dyDescent="0.2">
      <c r="A9" s="3">
        <v>3</v>
      </c>
      <c r="B9" s="4">
        <v>45748</v>
      </c>
      <c r="C9" s="7">
        <v>22</v>
      </c>
      <c r="D9" s="7">
        <v>4</v>
      </c>
      <c r="E9" s="3">
        <f>C9*12-D9</f>
        <v>260</v>
      </c>
      <c r="F9" s="11">
        <v>637.14</v>
      </c>
      <c r="G9" s="6">
        <f>E9*F9</f>
        <v>165656.4</v>
      </c>
    </row>
    <row r="10" spans="1:7" ht="33" customHeight="1" x14ac:dyDescent="0.2">
      <c r="A10" s="61" t="s">
        <v>5</v>
      </c>
      <c r="B10" s="62"/>
      <c r="C10" s="30"/>
      <c r="D10" s="30"/>
      <c r="E10" s="8">
        <f>SUM(E7:E9)</f>
        <v>742</v>
      </c>
      <c r="F10" s="5"/>
      <c r="G10" s="9">
        <f>SUM(G7:G9)</f>
        <v>472757.88</v>
      </c>
    </row>
    <row r="13" spans="1:7" ht="15.75" x14ac:dyDescent="0.25">
      <c r="B13" s="1" t="s">
        <v>0</v>
      </c>
      <c r="C13" s="1"/>
      <c r="D13" s="1"/>
      <c r="E13" s="1"/>
      <c r="F13" s="1" t="s">
        <v>1</v>
      </c>
    </row>
    <row r="17" spans="7:7" ht="15.75" x14ac:dyDescent="0.25">
      <c r="G17" s="1" t="s">
        <v>49</v>
      </c>
    </row>
    <row r="18" spans="7:7" ht="15.75" x14ac:dyDescent="0.25">
      <c r="G18" s="1" t="s">
        <v>50</v>
      </c>
    </row>
  </sheetData>
  <mergeCells count="4">
    <mergeCell ref="F1:G1"/>
    <mergeCell ref="F2:G2"/>
    <mergeCell ref="A4:G4"/>
    <mergeCell ref="A10:B10"/>
  </mergeCells>
  <pageMargins left="0.75" right="0.75" top="1" bottom="1" header="0.5" footer="0.5"/>
  <pageSetup paperSize="9" orientation="landscape" horizontalDpi="4294967295" verticalDpi="4294967295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T48"/>
  <sheetViews>
    <sheetView topLeftCell="B1" zoomScaleNormal="100" workbookViewId="0">
      <selection activeCell="K19" sqref="K19"/>
    </sheetView>
  </sheetViews>
  <sheetFormatPr defaultRowHeight="12.75" x14ac:dyDescent="0.2"/>
  <cols>
    <col min="1" max="1" width="4.7109375" customWidth="1"/>
    <col min="2" max="2" width="14.7109375" customWidth="1"/>
    <col min="3" max="3" width="14.5703125" customWidth="1"/>
    <col min="4" max="4" width="14.85546875" customWidth="1"/>
    <col min="5" max="5" width="16.28515625" customWidth="1"/>
    <col min="6" max="6" width="14.42578125" customWidth="1"/>
    <col min="7" max="7" width="20.7109375" customWidth="1"/>
    <col min="9" max="9" width="10.140625" bestFit="1" customWidth="1"/>
    <col min="18" max="18" width="12.28515625" customWidth="1"/>
    <col min="20" max="20" width="11" bestFit="1" customWidth="1"/>
  </cols>
  <sheetData>
    <row r="1" spans="1:20" ht="15.75" x14ac:dyDescent="0.2">
      <c r="F1" s="58" t="s">
        <v>11</v>
      </c>
      <c r="G1" s="58"/>
    </row>
    <row r="2" spans="1:20" ht="52.15" customHeight="1" x14ac:dyDescent="0.2">
      <c r="F2" s="59" t="s">
        <v>10</v>
      </c>
      <c r="G2" s="59"/>
    </row>
    <row r="3" spans="1:20" ht="19.149999999999999" customHeight="1" x14ac:dyDescent="0.2">
      <c r="F3" s="10"/>
      <c r="G3" s="10"/>
    </row>
    <row r="4" spans="1:20" ht="32.450000000000003" customHeight="1" x14ac:dyDescent="0.2">
      <c r="A4" s="60" t="s">
        <v>12</v>
      </c>
      <c r="B4" s="60"/>
      <c r="C4" s="60"/>
      <c r="D4" s="60"/>
      <c r="E4" s="60"/>
      <c r="F4" s="60"/>
      <c r="G4" s="60"/>
    </row>
    <row r="6" spans="1:20" ht="52.15" customHeight="1" x14ac:dyDescent="0.2">
      <c r="A6" s="3" t="s">
        <v>2</v>
      </c>
      <c r="B6" s="3" t="s">
        <v>3</v>
      </c>
      <c r="C6" s="3" t="s">
        <v>8</v>
      </c>
      <c r="D6" s="3" t="s">
        <v>9</v>
      </c>
      <c r="E6" s="3" t="s">
        <v>4</v>
      </c>
      <c r="F6" s="3" t="s">
        <v>7</v>
      </c>
      <c r="G6" s="3" t="s">
        <v>6</v>
      </c>
    </row>
    <row r="7" spans="1:20" ht="22.9" customHeight="1" x14ac:dyDescent="0.2">
      <c r="A7" s="18" t="s">
        <v>14</v>
      </c>
      <c r="B7" s="19" t="s">
        <v>15</v>
      </c>
      <c r="C7" s="20" t="s">
        <v>16</v>
      </c>
      <c r="D7" s="20" t="s">
        <v>17</v>
      </c>
      <c r="E7" s="21" t="s">
        <v>18</v>
      </c>
      <c r="F7" s="22" t="s">
        <v>19</v>
      </c>
      <c r="G7" s="23" t="s">
        <v>20</v>
      </c>
    </row>
    <row r="8" spans="1:20" ht="22.9" hidden="1" customHeight="1" x14ac:dyDescent="0.2">
      <c r="A8" s="13">
        <v>1</v>
      </c>
      <c r="B8" s="4">
        <v>45689</v>
      </c>
      <c r="C8" s="7">
        <v>20</v>
      </c>
      <c r="D8" s="7">
        <v>4</v>
      </c>
      <c r="E8" s="3">
        <f>C8*12-D8</f>
        <v>236</v>
      </c>
      <c r="F8" s="11">
        <v>766.63</v>
      </c>
      <c r="G8" s="17">
        <f>E8*F8</f>
        <v>180924.68</v>
      </c>
      <c r="I8" t="s">
        <v>51</v>
      </c>
      <c r="R8" s="6">
        <f>G8/6</f>
        <v>30154.113333333331</v>
      </c>
      <c r="T8" s="6">
        <f>R8*6</f>
        <v>180924.68</v>
      </c>
    </row>
    <row r="9" spans="1:20" ht="22.9" hidden="1" customHeight="1" x14ac:dyDescent="0.2">
      <c r="A9" s="13">
        <v>2</v>
      </c>
      <c r="B9" s="4">
        <v>45717</v>
      </c>
      <c r="C9" s="7">
        <v>21</v>
      </c>
      <c r="D9" s="7">
        <v>4</v>
      </c>
      <c r="E9" s="3">
        <f t="shared" ref="E9:E18" si="0">C9*12-D9</f>
        <v>248</v>
      </c>
      <c r="F9" s="11">
        <v>766.63</v>
      </c>
      <c r="G9" s="17">
        <f t="shared" ref="G9:G18" si="1">E9*F9</f>
        <v>190124.24</v>
      </c>
      <c r="I9" s="12" t="s">
        <v>52</v>
      </c>
      <c r="R9" s="6">
        <f>G9/6</f>
        <v>31687.373333333333</v>
      </c>
      <c r="T9" s="6">
        <f>R9*6</f>
        <v>190124.24</v>
      </c>
    </row>
    <row r="10" spans="1:20" ht="22.9" hidden="1" customHeight="1" x14ac:dyDescent="0.2">
      <c r="A10" s="13">
        <v>3</v>
      </c>
      <c r="B10" s="4">
        <v>45748</v>
      </c>
      <c r="C10" s="7">
        <v>22</v>
      </c>
      <c r="D10" s="7">
        <v>5</v>
      </c>
      <c r="E10" s="3">
        <f t="shared" si="0"/>
        <v>259</v>
      </c>
      <c r="F10" s="11">
        <v>766.63</v>
      </c>
      <c r="G10" s="17">
        <f t="shared" si="1"/>
        <v>198557.17</v>
      </c>
      <c r="I10" s="12" t="s">
        <v>53</v>
      </c>
      <c r="R10" s="6">
        <f>G10/6</f>
        <v>33092.861666666671</v>
      </c>
      <c r="T10" s="6">
        <f>R10*6</f>
        <v>198557.17000000004</v>
      </c>
    </row>
    <row r="11" spans="1:20" ht="22.9" customHeight="1" x14ac:dyDescent="0.2">
      <c r="A11" s="13">
        <v>4</v>
      </c>
      <c r="B11" s="4">
        <v>45778</v>
      </c>
      <c r="C11" s="15">
        <v>18</v>
      </c>
      <c r="D11" s="15">
        <v>3</v>
      </c>
      <c r="E11" s="3">
        <f t="shared" si="0"/>
        <v>213</v>
      </c>
      <c r="F11" s="11">
        <v>766.63</v>
      </c>
      <c r="G11" s="17">
        <f t="shared" si="1"/>
        <v>163292.19</v>
      </c>
      <c r="R11" s="16"/>
      <c r="T11" s="16"/>
    </row>
    <row r="12" spans="1:20" ht="22.9" customHeight="1" x14ac:dyDescent="0.2">
      <c r="A12" s="13">
        <v>5</v>
      </c>
      <c r="B12" s="4">
        <v>45809</v>
      </c>
      <c r="C12" s="15">
        <v>19</v>
      </c>
      <c r="D12" s="15">
        <v>4</v>
      </c>
      <c r="E12" s="3">
        <f t="shared" si="0"/>
        <v>224</v>
      </c>
      <c r="F12" s="11">
        <v>766.63</v>
      </c>
      <c r="G12" s="17">
        <f t="shared" si="1"/>
        <v>171725.12</v>
      </c>
      <c r="R12" s="16"/>
      <c r="T12" s="16"/>
    </row>
    <row r="13" spans="1:20" ht="22.9" customHeight="1" x14ac:dyDescent="0.2">
      <c r="A13" s="13">
        <v>6</v>
      </c>
      <c r="B13" s="4">
        <v>45839</v>
      </c>
      <c r="C13" s="15">
        <v>23</v>
      </c>
      <c r="D13" s="15">
        <v>4</v>
      </c>
      <c r="E13" s="3">
        <f t="shared" si="0"/>
        <v>272</v>
      </c>
      <c r="F13" s="11">
        <v>766.63</v>
      </c>
      <c r="G13" s="17">
        <f t="shared" si="1"/>
        <v>208523.36</v>
      </c>
      <c r="R13" s="16"/>
      <c r="T13" s="16"/>
    </row>
    <row r="14" spans="1:20" ht="22.9" hidden="1" customHeight="1" x14ac:dyDescent="0.2">
      <c r="A14" s="13">
        <v>7</v>
      </c>
      <c r="B14" s="4">
        <v>45870</v>
      </c>
      <c r="C14" s="15">
        <v>21</v>
      </c>
      <c r="D14" s="15">
        <v>5</v>
      </c>
      <c r="E14" s="3">
        <f t="shared" si="0"/>
        <v>247</v>
      </c>
      <c r="F14" s="11">
        <v>766.63</v>
      </c>
      <c r="G14" s="17">
        <f t="shared" si="1"/>
        <v>189357.61</v>
      </c>
      <c r="I14" s="12"/>
      <c r="R14" s="16"/>
      <c r="T14" s="16"/>
    </row>
    <row r="15" spans="1:20" ht="22.9" hidden="1" customHeight="1" x14ac:dyDescent="0.2">
      <c r="A15" s="13">
        <v>8</v>
      </c>
      <c r="B15" s="4">
        <v>45901</v>
      </c>
      <c r="C15" s="15">
        <v>22</v>
      </c>
      <c r="D15" s="15">
        <v>4</v>
      </c>
      <c r="E15" s="3">
        <f t="shared" si="0"/>
        <v>260</v>
      </c>
      <c r="F15" s="11">
        <v>766.63</v>
      </c>
      <c r="G15" s="17">
        <f t="shared" si="1"/>
        <v>199323.8</v>
      </c>
      <c r="I15" s="12"/>
      <c r="R15" s="16"/>
      <c r="T15" s="16"/>
    </row>
    <row r="16" spans="1:20" ht="22.9" hidden="1" customHeight="1" x14ac:dyDescent="0.2">
      <c r="A16" s="13">
        <v>9</v>
      </c>
      <c r="B16" s="4">
        <v>45931</v>
      </c>
      <c r="C16" s="15">
        <v>23</v>
      </c>
      <c r="D16" s="15">
        <v>5</v>
      </c>
      <c r="E16" s="3">
        <f t="shared" si="0"/>
        <v>271</v>
      </c>
      <c r="F16" s="11">
        <v>766.63</v>
      </c>
      <c r="G16" s="17">
        <f t="shared" si="1"/>
        <v>207756.73</v>
      </c>
      <c r="I16" s="12"/>
      <c r="R16" s="16"/>
      <c r="T16" s="16"/>
    </row>
    <row r="17" spans="1:20" ht="22.9" hidden="1" customHeight="1" x14ac:dyDescent="0.2">
      <c r="A17" s="13">
        <v>10</v>
      </c>
      <c r="B17" s="4">
        <v>45962</v>
      </c>
      <c r="C17" s="15">
        <v>19</v>
      </c>
      <c r="D17" s="15">
        <v>5</v>
      </c>
      <c r="E17" s="3">
        <f t="shared" si="0"/>
        <v>223</v>
      </c>
      <c r="F17" s="11">
        <v>766.63</v>
      </c>
      <c r="G17" s="17">
        <f t="shared" si="1"/>
        <v>170958.49</v>
      </c>
      <c r="I17" s="12"/>
      <c r="R17" s="16"/>
      <c r="T17" s="16"/>
    </row>
    <row r="18" spans="1:20" ht="23.45" hidden="1" customHeight="1" x14ac:dyDescent="0.2">
      <c r="A18" s="24">
        <v>11</v>
      </c>
      <c r="B18" s="25">
        <v>45992</v>
      </c>
      <c r="C18" s="26">
        <v>22</v>
      </c>
      <c r="D18" s="26">
        <v>4</v>
      </c>
      <c r="E18" s="27">
        <f t="shared" si="0"/>
        <v>260</v>
      </c>
      <c r="F18" s="11">
        <v>766.63</v>
      </c>
      <c r="G18" s="28">
        <f t="shared" si="1"/>
        <v>199323.8</v>
      </c>
      <c r="I18" s="12" t="e">
        <v>#VALUE!</v>
      </c>
      <c r="R18" s="12">
        <f>SUM(R8:R10)</f>
        <v>94934.348333333328</v>
      </c>
      <c r="T18" s="12" t="e">
        <f>#REF!/6</f>
        <v>#REF!</v>
      </c>
    </row>
    <row r="19" spans="1:20" ht="15.75" x14ac:dyDescent="0.2">
      <c r="A19" s="31" t="s">
        <v>21</v>
      </c>
      <c r="B19" s="32"/>
      <c r="C19" s="33"/>
      <c r="D19" s="33"/>
      <c r="E19" s="34">
        <f>SUBTOTAL(109,Таблица1[Столбец5])</f>
        <v>709</v>
      </c>
      <c r="F19" s="34"/>
      <c r="G19" s="35">
        <f>SUBTOTAL(109,Таблица1[Столбец7])</f>
        <v>543540.66999999993</v>
      </c>
      <c r="K19" t="s">
        <v>54</v>
      </c>
    </row>
    <row r="22" spans="1:20" ht="15.75" x14ac:dyDescent="0.25">
      <c r="B22" s="1" t="s">
        <v>0</v>
      </c>
      <c r="C22" s="1"/>
      <c r="D22" s="1"/>
      <c r="E22" s="1"/>
      <c r="F22" s="1" t="s">
        <v>1</v>
      </c>
    </row>
    <row r="27" spans="1:20" ht="22.9" customHeight="1" x14ac:dyDescent="0.2">
      <c r="C27" s="63" t="s">
        <v>25</v>
      </c>
      <c r="D27" s="63"/>
      <c r="E27" s="63"/>
      <c r="F27" s="36"/>
    </row>
    <row r="28" spans="1:20" ht="38.25" x14ac:dyDescent="0.2">
      <c r="B28" s="37" t="s">
        <v>24</v>
      </c>
      <c r="C28" s="37" t="s">
        <v>26</v>
      </c>
      <c r="D28" s="37" t="s">
        <v>27</v>
      </c>
      <c r="E28" s="37" t="s">
        <v>28</v>
      </c>
      <c r="F28" s="37" t="s">
        <v>48</v>
      </c>
    </row>
    <row r="29" spans="1:20" x14ac:dyDescent="0.2">
      <c r="B29" s="36" t="s">
        <v>29</v>
      </c>
      <c r="C29" s="39">
        <v>31</v>
      </c>
      <c r="D29" s="38">
        <v>17</v>
      </c>
      <c r="E29" s="38">
        <v>14</v>
      </c>
      <c r="F29" s="38">
        <v>136</v>
      </c>
    </row>
    <row r="30" spans="1:20" x14ac:dyDescent="0.2">
      <c r="B30" s="36" t="s">
        <v>30</v>
      </c>
      <c r="C30" s="39">
        <v>28</v>
      </c>
      <c r="D30" s="38">
        <v>20</v>
      </c>
      <c r="E30" s="38">
        <v>8</v>
      </c>
      <c r="F30" s="38">
        <v>160</v>
      </c>
    </row>
    <row r="31" spans="1:20" x14ac:dyDescent="0.2">
      <c r="B31" s="36" t="s">
        <v>31</v>
      </c>
      <c r="C31" s="39">
        <v>31</v>
      </c>
      <c r="D31" s="38">
        <v>21</v>
      </c>
      <c r="E31" s="38">
        <v>10</v>
      </c>
      <c r="F31" s="38">
        <v>167</v>
      </c>
    </row>
    <row r="32" spans="1:20" x14ac:dyDescent="0.2">
      <c r="B32" s="36" t="s">
        <v>32</v>
      </c>
      <c r="C32" s="39">
        <v>90</v>
      </c>
      <c r="D32" s="38">
        <v>58</v>
      </c>
      <c r="E32" s="38">
        <v>32</v>
      </c>
      <c r="F32" s="38">
        <v>463</v>
      </c>
    </row>
    <row r="33" spans="2:6" x14ac:dyDescent="0.2">
      <c r="B33" s="36" t="s">
        <v>33</v>
      </c>
      <c r="C33" s="39">
        <v>30</v>
      </c>
      <c r="D33" s="38">
        <v>22</v>
      </c>
      <c r="E33" s="38">
        <v>8</v>
      </c>
      <c r="F33" s="38">
        <v>175</v>
      </c>
    </row>
    <row r="34" spans="2:6" x14ac:dyDescent="0.2">
      <c r="B34" s="36" t="s">
        <v>34</v>
      </c>
      <c r="C34" s="39">
        <v>31</v>
      </c>
      <c r="D34" s="38">
        <v>18</v>
      </c>
      <c r="E34" s="38">
        <v>13</v>
      </c>
      <c r="F34" s="38">
        <v>144</v>
      </c>
    </row>
    <row r="35" spans="2:6" x14ac:dyDescent="0.2">
      <c r="B35" s="36" t="s">
        <v>35</v>
      </c>
      <c r="C35" s="39">
        <v>30</v>
      </c>
      <c r="D35" s="38">
        <v>19</v>
      </c>
      <c r="E35" s="38">
        <v>11</v>
      </c>
      <c r="F35" s="38">
        <v>151</v>
      </c>
    </row>
    <row r="36" spans="2:6" x14ac:dyDescent="0.2">
      <c r="B36" s="36" t="s">
        <v>36</v>
      </c>
      <c r="C36" s="39">
        <v>91</v>
      </c>
      <c r="D36" s="38">
        <v>59</v>
      </c>
      <c r="E36" s="38">
        <v>32</v>
      </c>
      <c r="F36" s="38">
        <v>470</v>
      </c>
    </row>
    <row r="37" spans="2:6" x14ac:dyDescent="0.2">
      <c r="B37" s="36" t="s">
        <v>37</v>
      </c>
      <c r="C37" s="39">
        <v>181</v>
      </c>
      <c r="D37" s="38">
        <v>117</v>
      </c>
      <c r="E37" s="38">
        <v>64</v>
      </c>
      <c r="F37" s="38">
        <v>933</v>
      </c>
    </row>
    <row r="38" spans="2:6" x14ac:dyDescent="0.2">
      <c r="B38" s="36" t="s">
        <v>38</v>
      </c>
      <c r="C38" s="39">
        <v>31</v>
      </c>
      <c r="D38" s="38">
        <v>23</v>
      </c>
      <c r="E38" s="38">
        <v>8</v>
      </c>
      <c r="F38" s="38">
        <v>184</v>
      </c>
    </row>
    <row r="39" spans="2:6" x14ac:dyDescent="0.2">
      <c r="B39" s="36" t="s">
        <v>39</v>
      </c>
      <c r="C39" s="39">
        <v>31</v>
      </c>
      <c r="D39" s="38">
        <v>21</v>
      </c>
      <c r="E39" s="38">
        <v>10</v>
      </c>
      <c r="F39" s="38">
        <v>168</v>
      </c>
    </row>
    <row r="40" spans="2:6" x14ac:dyDescent="0.2">
      <c r="B40" s="36" t="s">
        <v>40</v>
      </c>
      <c r="C40" s="39">
        <v>30</v>
      </c>
      <c r="D40" s="38">
        <v>22</v>
      </c>
      <c r="E40" s="38">
        <v>8</v>
      </c>
      <c r="F40" s="38">
        <v>176</v>
      </c>
    </row>
    <row r="41" spans="2:6" x14ac:dyDescent="0.2">
      <c r="B41" s="36" t="s">
        <v>41</v>
      </c>
      <c r="C41" s="39">
        <v>92</v>
      </c>
      <c r="D41" s="38">
        <v>66</v>
      </c>
      <c r="E41" s="38">
        <v>26</v>
      </c>
      <c r="F41" s="38">
        <v>528</v>
      </c>
    </row>
    <row r="42" spans="2:6" x14ac:dyDescent="0.2">
      <c r="B42" s="36" t="s">
        <v>42</v>
      </c>
      <c r="C42" s="39">
        <v>31</v>
      </c>
      <c r="D42" s="38">
        <v>23</v>
      </c>
      <c r="E42" s="38">
        <v>8</v>
      </c>
      <c r="F42" s="38">
        <v>184</v>
      </c>
    </row>
    <row r="43" spans="2:6" x14ac:dyDescent="0.2">
      <c r="B43" s="36" t="s">
        <v>43</v>
      </c>
      <c r="C43" s="39">
        <v>30</v>
      </c>
      <c r="D43" s="38">
        <v>19</v>
      </c>
      <c r="E43" s="38">
        <v>11</v>
      </c>
      <c r="F43" s="38">
        <v>151</v>
      </c>
    </row>
    <row r="44" spans="2:6" x14ac:dyDescent="0.2">
      <c r="B44" s="36" t="s">
        <v>44</v>
      </c>
      <c r="C44" s="39">
        <v>31</v>
      </c>
      <c r="D44" s="38">
        <v>22</v>
      </c>
      <c r="E44" s="38">
        <v>9</v>
      </c>
      <c r="F44" s="38">
        <v>176</v>
      </c>
    </row>
    <row r="45" spans="2:6" x14ac:dyDescent="0.2">
      <c r="B45" s="36" t="s">
        <v>45</v>
      </c>
      <c r="C45" s="39">
        <v>92</v>
      </c>
      <c r="D45" s="38">
        <v>64</v>
      </c>
      <c r="E45" s="38">
        <v>28</v>
      </c>
      <c r="F45" s="38">
        <v>511</v>
      </c>
    </row>
    <row r="46" spans="2:6" x14ac:dyDescent="0.2">
      <c r="B46" s="36" t="s">
        <v>46</v>
      </c>
      <c r="C46" s="39">
        <v>184</v>
      </c>
      <c r="D46" s="38">
        <v>130</v>
      </c>
      <c r="E46" s="38">
        <v>54</v>
      </c>
      <c r="F46" s="38">
        <v>1039</v>
      </c>
    </row>
    <row r="47" spans="2:6" x14ac:dyDescent="0.2">
      <c r="B47" s="36" t="s">
        <v>24</v>
      </c>
      <c r="C47" s="39">
        <v>365</v>
      </c>
      <c r="D47" s="38">
        <v>247</v>
      </c>
      <c r="E47" s="38">
        <v>118</v>
      </c>
      <c r="F47" s="38">
        <v>1972</v>
      </c>
    </row>
    <row r="48" spans="2:6" x14ac:dyDescent="0.2">
      <c r="B48" s="36" t="s">
        <v>47</v>
      </c>
      <c r="C48" s="36"/>
      <c r="D48" s="36"/>
      <c r="E48" s="36"/>
      <c r="F48" s="36">
        <v>164.3</v>
      </c>
    </row>
  </sheetData>
  <mergeCells count="4">
    <mergeCell ref="F1:G1"/>
    <mergeCell ref="F2:G2"/>
    <mergeCell ref="A4:G4"/>
    <mergeCell ref="C27:E27"/>
  </mergeCells>
  <pageMargins left="0.75" right="0.75" top="1" bottom="1" header="0.5" footer="0.5"/>
  <pageSetup paperSize="9" orientation="landscape" horizontalDpi="4294967295" verticalDpi="4294967295" r:id="rId1"/>
  <headerFooter alignWithMargins="0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прил.1 к ТЗ</vt:lpstr>
      <vt:lpstr>Расчет часов итоговый в контрак</vt:lpstr>
      <vt:lpstr>Расчет часов (3)</vt:lpstr>
    </vt:vector>
  </TitlesOfParts>
  <Company>Упрдор Прибайкалье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Антипина</dc:creator>
  <cp:lastModifiedBy>Вдовина Екатерина Ф.</cp:lastModifiedBy>
  <cp:lastPrinted>2026-04-09T05:48:03Z</cp:lastPrinted>
  <dcterms:created xsi:type="dcterms:W3CDTF">2014-02-26T01:58:05Z</dcterms:created>
  <dcterms:modified xsi:type="dcterms:W3CDTF">2026-06-15T01:12:47Z</dcterms:modified>
</cp:coreProperties>
</file>