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46981C84-C77A-45F7-97DA-49308D947922}" xr6:coauthVersionLast="47" xr6:coauthVersionMax="47" xr10:uidLastSave="{00000000-0000-0000-0000-000000000000}"/>
  <bookViews>
    <workbookView xWindow="11535" yWindow="1125" windowWidth="13905" windowHeight="14040" xr2:uid="{00000000-000D-0000-FFFF-FFFF00000000}"/>
  </bookViews>
  <sheets>
    <sheet name="НМЦК" sheetId="4" r:id="rId1"/>
    <sheet name="Лист1" sheetId="5" r:id="rId2"/>
  </sheets>
  <definedNames>
    <definedName name="n_1">{"","одинz","дваz","триz","четыреz","пятьz","шестьz","семьz","восемьz","девятьz"}</definedName>
    <definedName name="n_2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3">{"";1;"двадцатьz";"тридцатьz";"сорокz";"пятьдесятz";"шестьдесятz";"семьдесятz";"восемьдесятz";"девяностоz"}</definedName>
    <definedName name="n_4">{"","стоz","двестиz","тристаz","четырестаz","пятьсотz","шестьсотz","семьсотz","восемьсотz","девятьсотz"}</definedName>
    <definedName name="n_5">{"","однаz","двеz","триz","четыреz","пятьz","шестьz","семьz","восемьz","девятьz"}</definedName>
    <definedName name="n0">"000000000000"&amp;MID(1/2,2,1)&amp;"00"</definedName>
    <definedName name="n0x">IF(n_3=1,n_2,n_3&amp;n_1)</definedName>
    <definedName name="n1x">IF(n_3=1,n_2,n_3&amp;n_5)</definedName>
    <definedName name="мил">{0,"овz";1,"z";2,"аz";5,"овz"}</definedName>
    <definedName name="тыс">{0,"тысячz";1,"тысячаz";2,"тысячиz";5,"тысячz"}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3" i="4" l="1"/>
  <c r="T13" i="4"/>
  <c r="S13" i="4"/>
  <c r="M13" i="4"/>
  <c r="L13" i="4"/>
  <c r="J13" i="4"/>
  <c r="K13" i="4" s="1"/>
  <c r="P13" i="4" s="1"/>
  <c r="J8" i="4"/>
  <c r="K8" i="4" s="1"/>
  <c r="P8" i="4" s="1"/>
  <c r="L8" i="4"/>
  <c r="M8" i="4"/>
  <c r="J9" i="4"/>
  <c r="K9" i="4" s="1"/>
  <c r="P9" i="4" s="1"/>
  <c r="L9" i="4"/>
  <c r="M9" i="4"/>
  <c r="J10" i="4"/>
  <c r="K10" i="4" s="1"/>
  <c r="P10" i="4" s="1"/>
  <c r="L10" i="4"/>
  <c r="M10" i="4"/>
  <c r="J11" i="4"/>
  <c r="K11" i="4" s="1"/>
  <c r="P11" i="4" s="1"/>
  <c r="L11" i="4"/>
  <c r="M11" i="4"/>
  <c r="J12" i="4"/>
  <c r="K12" i="4" s="1"/>
  <c r="P12" i="4" s="1"/>
  <c r="L12" i="4"/>
  <c r="M12" i="4"/>
  <c r="L4" i="4"/>
  <c r="M4" i="4"/>
  <c r="L5" i="4"/>
  <c r="M5" i="4"/>
  <c r="L6" i="4"/>
  <c r="M6" i="4"/>
  <c r="L7" i="4"/>
  <c r="M7" i="4"/>
  <c r="S8" i="4"/>
  <c r="T8" i="4"/>
  <c r="U8" i="4"/>
  <c r="S9" i="4"/>
  <c r="T9" i="4"/>
  <c r="U9" i="4"/>
  <c r="S10" i="4"/>
  <c r="T10" i="4"/>
  <c r="U10" i="4"/>
  <c r="S5" i="4"/>
  <c r="T5" i="4"/>
  <c r="U5" i="4"/>
  <c r="S6" i="4"/>
  <c r="T6" i="4"/>
  <c r="U6" i="4"/>
  <c r="S7" i="4"/>
  <c r="T7" i="4"/>
  <c r="U7" i="4"/>
  <c r="S11" i="4"/>
  <c r="T11" i="4"/>
  <c r="U11" i="4"/>
  <c r="J5" i="4"/>
  <c r="K5" i="4" s="1"/>
  <c r="P5" i="4" s="1"/>
  <c r="J6" i="4"/>
  <c r="K6" i="4" s="1"/>
  <c r="P6" i="4" s="1"/>
  <c r="J7" i="4"/>
  <c r="K7" i="4" s="1"/>
  <c r="P7" i="4" s="1"/>
  <c r="J3" i="4"/>
  <c r="K3" i="4" s="1"/>
  <c r="P3" i="4" s="1"/>
  <c r="L3" i="4"/>
  <c r="M3" i="4"/>
  <c r="J4" i="4"/>
  <c r="K4" i="4" s="1"/>
  <c r="P4" i="4" s="1"/>
  <c r="C21" i="4" l="1"/>
  <c r="E21" i="4" s="1"/>
  <c r="N13" i="4"/>
  <c r="O13" i="4" s="1"/>
  <c r="N8" i="4"/>
  <c r="O8" i="4" s="1"/>
  <c r="N5" i="4"/>
  <c r="O5" i="4" s="1"/>
  <c r="N12" i="4"/>
  <c r="O12" i="4" s="1"/>
  <c r="N11" i="4"/>
  <c r="O11" i="4" s="1"/>
  <c r="N10" i="4"/>
  <c r="O10" i="4" s="1"/>
  <c r="N9" i="4"/>
  <c r="O9" i="4" s="1"/>
  <c r="N4" i="4"/>
  <c r="O4" i="4" s="1"/>
  <c r="N7" i="4"/>
  <c r="O7" i="4" s="1"/>
  <c r="N6" i="4"/>
  <c r="O6" i="4" s="1"/>
  <c r="N3" i="4"/>
  <c r="O3" i="4" s="1"/>
  <c r="S4" i="4"/>
  <c r="T4" i="4"/>
  <c r="U4" i="4"/>
  <c r="S3" i="4"/>
  <c r="T3" i="4"/>
  <c r="U3" i="4"/>
  <c r="S12" i="4"/>
  <c r="T12" i="4"/>
  <c r="U12" i="4"/>
</calcChain>
</file>

<file path=xl/sharedStrings.xml><?xml version="1.0" encoding="utf-8"?>
<sst xmlns="http://schemas.openxmlformats.org/spreadsheetml/2006/main" count="152" uniqueCount="85">
  <si>
    <t>№ п/п</t>
  </si>
  <si>
    <t>Наименование товара, работ, услуг</t>
  </si>
  <si>
    <t>Объем</t>
  </si>
  <si>
    <t>Кол-во</t>
  </si>
  <si>
    <t>Цена за ед.изм.</t>
  </si>
  <si>
    <t>Источник №2</t>
  </si>
  <si>
    <t>Источник №3</t>
  </si>
  <si>
    <t>Источник №4</t>
  </si>
  <si>
    <t>Источник №5</t>
  </si>
  <si>
    <t>Совокупность значений</t>
  </si>
  <si>
    <t>Кол-во знач.</t>
  </si>
  <si>
    <t>Сред.квадр.откл. σ=</t>
  </si>
  <si>
    <t>Коэфф вариации V=</t>
  </si>
  <si>
    <t>Средн. арифм.</t>
  </si>
  <si>
    <t>Ед. изм.</t>
  </si>
  <si>
    <t>Рыночная цена</t>
  </si>
  <si>
    <t>Цена товара</t>
  </si>
  <si>
    <t xml:space="preserve">Источник №1 </t>
  </si>
  <si>
    <t>шт</t>
  </si>
  <si>
    <t>№</t>
  </si>
  <si>
    <t>Наименование товара</t>
  </si>
  <si>
    <t>Единиц а изме- рения</t>
  </si>
  <si>
    <t>Коли- чество</t>
  </si>
  <si>
    <t>Цена</t>
  </si>
  <si>
    <t>Сумма</t>
  </si>
  <si>
    <t>Серок поставки</t>
  </si>
  <si>
    <t>Наименование работ и оборубобания</t>
  </si>
  <si>
    <t>Кол- во</t>
  </si>
  <si>
    <t>Ед. изм</t>
  </si>
  <si>
    <t>Стоимость за единицу (рублей)</t>
  </si>
  <si>
    <t>Стоимость с НДС. (рублей)</t>
  </si>
  <si>
    <r>
      <t xml:space="preserve">.Vs </t>
    </r>
    <r>
      <rPr>
        <b/>
        <sz val="8"/>
        <rFont val="Times New Roman"/>
        <family val="1"/>
        <charset val="204"/>
      </rPr>
      <t>п/н</t>
    </r>
  </si>
  <si>
    <t>Наименование работ н оборудования</t>
  </si>
  <si>
    <t>Ед. И JM.</t>
  </si>
  <si>
    <t>Стоимость ja единицу (рублей)</t>
  </si>
  <si>
    <r>
      <t xml:space="preserve">Стоимость </t>
    </r>
    <r>
      <rPr>
        <sz val="8"/>
        <rFont val="Times New Roman"/>
        <family val="1"/>
        <charset val="204"/>
      </rPr>
      <t xml:space="preserve">С </t>
    </r>
    <r>
      <rPr>
        <b/>
        <sz val="8"/>
        <rFont val="Times New Roman"/>
        <family val="1"/>
        <charset val="204"/>
      </rPr>
      <t>НДС, (рублей)</t>
    </r>
  </si>
  <si>
    <t>Срок поставки</t>
  </si>
  <si>
    <t>Фильтр воздушный карманный ФК 565x300x200 G4</t>
  </si>
  <si>
    <t>1-2 дня</t>
  </si>
  <si>
    <t>Фильтр Воздушный карманный ФК 565x300x200 G4 (срок поставки 1-2 дня)</t>
  </si>
  <si>
    <t>шт.</t>
  </si>
  <si>
    <t>HIT.</t>
  </si>
  <si>
    <t>Фильтр воздушный карманный ФК 850x300x200 G4</t>
  </si>
  <si>
    <t>Фильтр воздушный карманный ФК 850x300x200 G4 (срок поставки 1-2 дня)</t>
  </si>
  <si>
    <t>Фильтр воздушный карманный ФК 860x380x200 G4</t>
  </si>
  <si>
    <t>Фильтр воздушный карманный ФК 860x380x200 G4 (срок поставки 1-2 дня)</t>
  </si>
  <si>
    <t>1 -2 дня</t>
  </si>
  <si>
    <t>Фильтр воздушный карманный ФК 590x290x300 G4</t>
  </si>
  <si>
    <t>Фильтр воздушный карманный ФК 590x290x300 G4 (срок поставки 1-2 дня)</t>
  </si>
  <si>
    <t>Насос NOC 30/8 ЕМ</t>
  </si>
  <si>
    <t>3-4 дня</t>
  </si>
  <si>
    <t>Насос N0C 30/8 ЕМ (срок поставки 3-4 дня)</t>
  </si>
  <si>
    <t>Фильтр воздушный карманный ФК 870x470x300 G4</t>
  </si>
  <si>
    <t>Фильтр воздушный карманный ФК 870x470x300 G4 (срок поставки 1-2 дня)</t>
  </si>
  <si>
    <t>Фильтр воздушный карманный ФК 590x490x300 G4</t>
  </si>
  <si>
    <t>Фильтр воздушный карманный ФК 590x490x300 G4 (срок поставки 1-2 дня)</t>
  </si>
  <si>
    <t>Фильтр воздушный карманный ФК 590x490x300 &lt;34</t>
  </si>
  <si>
    <t>Ремень клиновой 21045</t>
  </si>
  <si>
    <t>7 раб. дней</t>
  </si>
  <si>
    <r>
      <t>5</t>
    </r>
    <r>
      <rPr>
        <sz val="8"/>
        <rFont val="Tahoma"/>
        <family val="2"/>
        <charset val="204"/>
      </rPr>
      <t>емень клиновой Z1045 (срок поставки 7 эабочих дней)</t>
    </r>
  </si>
  <si>
    <t>Ремень клиновой /1045</t>
  </si>
  <si>
    <t>7 р. дней</t>
  </si>
  <si>
    <t>Пульт управления Тепломаш HL10(mod.P4)</t>
  </si>
  <si>
    <t>в наличии</t>
  </si>
  <si>
    <t>1ульт управления Тепломаш HL10 (mod.P4) в наличии)</t>
  </si>
  <si>
    <t>Пульт управления Тенломаш HL10 (mod.P4)</t>
  </si>
  <si>
    <t>Вентилятор вытяжной d 100</t>
  </si>
  <si>
    <t>Зентилятор вытяжной 6100 (в наличии)</t>
  </si>
  <si>
    <t>Вентилятор вытяжной 0100</t>
  </si>
  <si>
    <t>Монометрический коллектор четырехпозиционный(со шпянгями!_</t>
  </si>
  <si>
    <t>Фонометрический коллектор нетырехпозиционный(со шлангами) (в наличии)</t>
  </si>
  <si>
    <t>Монометрический коллектор четырехпознционный (со шлангами)</t>
  </si>
  <si>
    <t>пар</t>
  </si>
  <si>
    <t>Моп 34 см УльтраСпид Мини Vileda/200 (517278)</t>
  </si>
  <si>
    <t>Моп МикроЛайт МаксиУльтраСпид Про  Vileda 40см белый/серый (167292)</t>
  </si>
  <si>
    <t>Моп ТриоПлюс УльтраСпид Про  Vileda 40см серый (167280)</t>
  </si>
  <si>
    <t>Полотно нетканое для мытья пола, пл.190гр/мк, 50м/рул.</t>
  </si>
  <si>
    <t>Салфетка Микрофибра Tork Premium многоразового использования зеленый (183602)</t>
  </si>
  <si>
    <t>Перчатки резиновые  Vileda желтый (101017/174323) р-р М</t>
  </si>
  <si>
    <t>Перчатки резиновые  Vileda желтый (101018) р-р L</t>
  </si>
  <si>
    <t>Ёршик для туалета белый ЛЮБАША,  с подставкой, пластик, 603627</t>
  </si>
  <si>
    <t>Диспенсер  механический для мыла наливного1л. белый Palex 3430-0</t>
  </si>
  <si>
    <t>Диспенсер механический   для крем-мыла Tork  Система  S1 (560000)</t>
  </si>
  <si>
    <t>Диспенсер сенсерный для мыла- пены Tork Система  S4 (561500)</t>
  </si>
  <si>
    <t>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</si>
</sst>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₽_-;\-* #,##0.00\ _₽_-;_-* &quot;-&quot;??\ _₽_-;_-@_-"/>
    <numFmt numFmtId="165" formatCode="#,##0.00_р_."/>
    <numFmt numFmtId="166" formatCode="#,##0.000_р_."/>
    <numFmt numFmtId="167" formatCode="#,##0_р_."/>
    <numFmt numFmtId="168" formatCode="0.0"/>
    <numFmt numFmtId="169" formatCode="0.00_);\(0.00\)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Times New Roman"/>
      <family val="2"/>
      <charset val="204"/>
    </font>
    <font>
      <b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Tahoma"/>
      <family val="2"/>
      <charset val="204"/>
    </font>
    <font>
      <vertAlign val="superscript"/>
      <sz val="8"/>
      <name val="Tahoma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</cellStyleXfs>
  <cellXfs count="86">
    <xf numFmtId="0" fontId="0" fillId="0" borderId="0" xfId="0"/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65" fontId="0" fillId="0" borderId="0" xfId="0" applyNumberFormat="1" applyFill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7" fontId="2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5" fontId="1" fillId="0" borderId="5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68" fontId="0" fillId="0" borderId="0" xfId="0" applyNumberFormat="1" applyFill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wrapText="1"/>
    </xf>
    <xf numFmtId="0" fontId="7" fillId="0" borderId="6" xfId="0" applyFont="1" applyBorder="1" applyAlignment="1">
      <alignment horizontal="left" vertical="center" wrapText="1" indent="1"/>
    </xf>
    <xf numFmtId="0" fontId="7" fillId="0" borderId="6" xfId="0" applyFont="1" applyBorder="1" applyAlignment="1">
      <alignment horizontal="center" vertical="center"/>
    </xf>
    <xf numFmtId="1" fontId="7" fillId="0" borderId="6" xfId="0" applyNumberFormat="1" applyFont="1" applyBorder="1" applyAlignment="1">
      <alignment horizontal="left" vertical="top" indent="1"/>
    </xf>
    <xf numFmtId="0" fontId="7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center"/>
    </xf>
    <xf numFmtId="1" fontId="7" fillId="0" borderId="6" xfId="0" applyNumberFormat="1" applyFont="1" applyBorder="1" applyAlignment="1">
      <alignment horizontal="right"/>
    </xf>
    <xf numFmtId="2" fontId="7" fillId="0" borderId="6" xfId="0" applyNumberFormat="1" applyFont="1" applyBorder="1" applyAlignment="1">
      <alignment horizontal="right"/>
    </xf>
    <xf numFmtId="0" fontId="7" fillId="0" borderId="6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center" wrapText="1"/>
    </xf>
    <xf numFmtId="1" fontId="7" fillId="0" borderId="6" xfId="0" applyNumberFormat="1" applyFont="1" applyBorder="1" applyAlignment="1">
      <alignment horizontal="left" vertical="center" indent="1"/>
    </xf>
    <xf numFmtId="0" fontId="7" fillId="0" borderId="6" xfId="0" applyFont="1" applyBorder="1" applyAlignment="1">
      <alignment horizontal="left" indent="1"/>
    </xf>
    <xf numFmtId="1" fontId="7" fillId="0" borderId="6" xfId="0" applyNumberFormat="1" applyFont="1" applyBorder="1" applyAlignment="1">
      <alignment horizontal="left" vertical="center"/>
    </xf>
    <xf numFmtId="1" fontId="7" fillId="0" borderId="6" xfId="0" applyNumberFormat="1" applyFont="1" applyBorder="1" applyAlignment="1">
      <alignment horizontal="left" vertical="top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 indent="1"/>
    </xf>
    <xf numFmtId="0" fontId="8" fillId="0" borderId="6" xfId="0" applyFont="1" applyBorder="1" applyAlignment="1">
      <alignment horizontal="center" wrapText="1"/>
    </xf>
    <xf numFmtId="0" fontId="8" fillId="0" borderId="6" xfId="0" applyFont="1" applyBorder="1" applyAlignment="1">
      <alignment horizontal="left" wrapText="1"/>
    </xf>
    <xf numFmtId="1" fontId="8" fillId="0" borderId="6" xfId="0" applyNumberFormat="1" applyFont="1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 indent="1"/>
    </xf>
    <xf numFmtId="2" fontId="8" fillId="0" borderId="6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left" wrapText="1"/>
    </xf>
    <xf numFmtId="0" fontId="8" fillId="0" borderId="6" xfId="0" applyFont="1" applyBorder="1" applyAlignment="1">
      <alignment horizontal="left"/>
    </xf>
    <xf numFmtId="1" fontId="8" fillId="0" borderId="6" xfId="0" applyNumberFormat="1" applyFont="1" applyBorder="1" applyAlignment="1">
      <alignment horizontal="left" indent="1"/>
    </xf>
    <xf numFmtId="0" fontId="8" fillId="0" borderId="6" xfId="0" applyFont="1" applyBorder="1" applyAlignment="1">
      <alignment horizontal="left" indent="1"/>
    </xf>
    <xf numFmtId="169" fontId="8" fillId="0" borderId="6" xfId="0" applyNumberFormat="1" applyFont="1" applyBorder="1" applyAlignment="1">
      <alignment horizontal="right"/>
    </xf>
    <xf numFmtId="2" fontId="8" fillId="0" borderId="6" xfId="0" applyNumberFormat="1" applyFont="1" applyBorder="1" applyAlignment="1">
      <alignment horizontal="right"/>
    </xf>
    <xf numFmtId="0" fontId="8" fillId="0" borderId="6" xfId="0" applyFont="1" applyBorder="1" applyAlignment="1">
      <alignment horizontal="left" vertical="top" wrapText="1"/>
    </xf>
    <xf numFmtId="0" fontId="10" fillId="0" borderId="0" xfId="0" applyFont="1"/>
    <xf numFmtId="0" fontId="11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wrapText="1"/>
    </xf>
    <xf numFmtId="0" fontId="12" fillId="0" borderId="6" xfId="0" applyFont="1" applyBorder="1" applyAlignment="1">
      <alignment horizontal="left" vertical="center" wrapText="1" indent="1"/>
    </xf>
    <xf numFmtId="1" fontId="11" fillId="0" borderId="6" xfId="0" applyNumberFormat="1" applyFont="1" applyBorder="1" applyAlignment="1">
      <alignment horizontal="left" vertical="center" indent="1"/>
    </xf>
    <xf numFmtId="0" fontId="11" fillId="0" borderId="6" xfId="0" applyFont="1" applyBorder="1" applyAlignment="1">
      <alignment horizontal="left" wrapText="1"/>
    </xf>
    <xf numFmtId="0" fontId="11" fillId="0" borderId="6" xfId="0" applyFont="1" applyBorder="1" applyAlignment="1">
      <alignment horizontal="left" vertical="center"/>
    </xf>
    <xf numFmtId="2" fontId="11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indent="1"/>
    </xf>
    <xf numFmtId="2" fontId="11" fillId="0" borderId="6" xfId="0" applyNumberFormat="1" applyFont="1" applyBorder="1" applyAlignment="1">
      <alignment horizontal="left" vertical="center" indent="1"/>
    </xf>
    <xf numFmtId="0" fontId="11" fillId="0" borderId="6" xfId="0" applyFont="1" applyBorder="1" applyAlignment="1">
      <alignment horizontal="left" vertical="top" wrapText="1"/>
    </xf>
    <xf numFmtId="2" fontId="2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0" fillId="2" borderId="0" xfId="0" applyNumberFormat="1" applyFill="1" applyAlignment="1">
      <alignment horizontal="center" vertical="center" wrapText="1"/>
    </xf>
  </cellXfs>
  <cellStyles count="6">
    <cellStyle name="Обычный" xfId="0" builtinId="0"/>
    <cellStyle name="Обычный 2" xfId="1" xr:uid="{00000000-0005-0000-0000-000001000000}"/>
    <cellStyle name="Обычный 3" xfId="3" xr:uid="{00000000-0005-0000-0000-000002000000}"/>
    <cellStyle name="Обычный 41" xfId="5" xr:uid="{00000000-0005-0000-0000-000003000000}"/>
    <cellStyle name="Обычный 43" xfId="4" xr:uid="{00000000-0005-0000-0000-000004000000}"/>
    <cellStyle name="Финансовый 2" xfId="2" xr:uid="{00000000-0005-0000-0000-000005000000}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1"/>
  <sheetViews>
    <sheetView tabSelected="1" topLeftCell="A7" zoomScale="82" zoomScaleNormal="82" workbookViewId="0">
      <selection activeCell="K13" sqref="K13"/>
    </sheetView>
  </sheetViews>
  <sheetFormatPr defaultRowHeight="15" x14ac:dyDescent="0.25"/>
  <cols>
    <col min="1" max="1" width="5.140625" style="1" customWidth="1"/>
    <col min="2" max="2" width="17.5703125" style="1" customWidth="1"/>
    <col min="3" max="3" width="7.28515625" style="3" customWidth="1"/>
    <col min="4" max="4" width="9.85546875" style="3" customWidth="1"/>
    <col min="5" max="5" width="11.85546875" style="4" customWidth="1"/>
    <col min="6" max="6" width="13.42578125" style="4" customWidth="1"/>
    <col min="7" max="7" width="11.42578125" style="4" customWidth="1"/>
    <col min="8" max="8" width="9.85546875" style="4" hidden="1" customWidth="1"/>
    <col min="9" max="9" width="10" style="4" hidden="1" customWidth="1"/>
    <col min="10" max="10" width="13.140625" style="4" hidden="1" customWidth="1"/>
    <col min="11" max="11" width="12.85546875" style="85" customWidth="1"/>
    <col min="12" max="12" width="6.85546875" style="3" customWidth="1"/>
    <col min="13" max="13" width="12.140625" style="1" customWidth="1"/>
    <col min="14" max="14" width="9.7109375" style="1" customWidth="1"/>
    <col min="15" max="15" width="20.140625" style="3" customWidth="1"/>
    <col min="16" max="16" width="15.85546875" style="2" customWidth="1"/>
    <col min="17" max="17" width="11.7109375" style="1" customWidth="1"/>
    <col min="18" max="18" width="10.5703125" style="1" bestFit="1" customWidth="1"/>
    <col min="19" max="19" width="11.42578125" style="1" customWidth="1"/>
    <col min="20" max="20" width="9.5703125" style="1" bestFit="1" customWidth="1"/>
    <col min="21" max="16384" width="9.140625" style="1"/>
  </cols>
  <sheetData>
    <row r="1" spans="1:21" s="3" customFormat="1" ht="63" customHeight="1" x14ac:dyDescent="0.25">
      <c r="A1" s="76" t="s">
        <v>0</v>
      </c>
      <c r="B1" s="76" t="s">
        <v>1</v>
      </c>
      <c r="C1" s="78" t="s">
        <v>2</v>
      </c>
      <c r="D1" s="79"/>
      <c r="E1" s="5" t="s">
        <v>17</v>
      </c>
      <c r="F1" s="5" t="s">
        <v>5</v>
      </c>
      <c r="G1" s="5" t="s">
        <v>6</v>
      </c>
      <c r="H1" s="8" t="s">
        <v>7</v>
      </c>
      <c r="I1" s="8" t="s">
        <v>8</v>
      </c>
      <c r="J1" s="74" t="s">
        <v>13</v>
      </c>
      <c r="K1" s="81" t="s">
        <v>13</v>
      </c>
      <c r="L1" s="76" t="s">
        <v>10</v>
      </c>
      <c r="M1" s="76" t="s">
        <v>11</v>
      </c>
      <c r="N1" s="76" t="s">
        <v>12</v>
      </c>
      <c r="O1" s="76" t="s">
        <v>9</v>
      </c>
      <c r="P1" s="74" t="s">
        <v>16</v>
      </c>
    </row>
    <row r="2" spans="1:21" s="3" customFormat="1" ht="0.75" customHeight="1" x14ac:dyDescent="0.25">
      <c r="A2" s="77"/>
      <c r="B2" s="77"/>
      <c r="C2" s="15" t="s">
        <v>14</v>
      </c>
      <c r="D2" s="14" t="s">
        <v>3</v>
      </c>
      <c r="E2" s="16" t="s">
        <v>4</v>
      </c>
      <c r="F2" s="9" t="s">
        <v>4</v>
      </c>
      <c r="G2" s="9" t="s">
        <v>4</v>
      </c>
      <c r="H2" s="9" t="s">
        <v>4</v>
      </c>
      <c r="I2" s="9" t="s">
        <v>4</v>
      </c>
      <c r="J2" s="75"/>
      <c r="K2" s="82"/>
      <c r="L2" s="77"/>
      <c r="M2" s="77"/>
      <c r="N2" s="77"/>
      <c r="O2" s="77"/>
      <c r="P2" s="75"/>
    </row>
    <row r="3" spans="1:21" s="3" customFormat="1" ht="50.25" customHeight="1" x14ac:dyDescent="0.25">
      <c r="A3" s="11">
        <v>1</v>
      </c>
      <c r="B3" s="11" t="s">
        <v>73</v>
      </c>
      <c r="C3" s="11" t="s">
        <v>40</v>
      </c>
      <c r="D3" s="71">
        <v>10</v>
      </c>
      <c r="E3" s="10">
        <v>1061.45</v>
      </c>
      <c r="F3" s="10">
        <v>1117.32</v>
      </c>
      <c r="G3" s="10">
        <v>1119</v>
      </c>
      <c r="H3" s="18"/>
      <c r="I3" s="18"/>
      <c r="J3" s="12">
        <f>AVERAGE(E3,F3,G3,H3,I3)</f>
        <v>1099.2566666666667</v>
      </c>
      <c r="K3" s="83">
        <f>ROUND(J3,2)</f>
        <v>1099.26</v>
      </c>
      <c r="L3" s="19">
        <f>COUNT(E3:I3)</f>
        <v>3</v>
      </c>
      <c r="M3" s="6">
        <f>STDEV(E3,F3,G3,H3,I3)</f>
        <v>32.752307297858124</v>
      </c>
      <c r="N3" s="6">
        <f>M3/J3*100</f>
        <v>2.9794958985488491</v>
      </c>
      <c r="O3" s="18" t="str">
        <f>IF(N3&lt;33,"ОДНОРОДНЫЕ","НЕОДНОРОДНЫЕ")</f>
        <v>ОДНОРОДНЫЕ</v>
      </c>
      <c r="P3" s="18">
        <f>K3*D3</f>
        <v>10992.6</v>
      </c>
      <c r="S3" s="3">
        <f>D3*E3</f>
        <v>10614.5</v>
      </c>
      <c r="T3" s="3">
        <f>D3*F3</f>
        <v>11173.199999999999</v>
      </c>
      <c r="U3" s="3">
        <f>D3*G3</f>
        <v>11190</v>
      </c>
    </row>
    <row r="4" spans="1:21" s="3" customFormat="1" ht="50.25" customHeight="1" x14ac:dyDescent="0.25">
      <c r="A4" s="11">
        <v>2</v>
      </c>
      <c r="B4" s="11" t="s">
        <v>74</v>
      </c>
      <c r="C4" s="11" t="s">
        <v>40</v>
      </c>
      <c r="D4" s="71">
        <v>20</v>
      </c>
      <c r="E4" s="10">
        <v>839.31</v>
      </c>
      <c r="F4" s="10">
        <v>883.48</v>
      </c>
      <c r="G4" s="10">
        <v>889</v>
      </c>
      <c r="H4" s="17"/>
      <c r="I4" s="17"/>
      <c r="J4" s="12">
        <f>AVERAGE(E4,F4,G4,H4,I4)</f>
        <v>870.59666666666669</v>
      </c>
      <c r="K4" s="83">
        <f t="shared" ref="K4:K12" si="0">ROUND(J4,2)</f>
        <v>870.6</v>
      </c>
      <c r="L4" s="25">
        <f t="shared" ref="L4:L7" si="1">COUNT(E4:I4)</f>
        <v>3</v>
      </c>
      <c r="M4" s="6">
        <f t="shared" ref="M4:M7" si="2">STDEV(E4,F4,G4,H4,I4)</f>
        <v>27.235257173989293</v>
      </c>
      <c r="N4" s="6">
        <f t="shared" ref="N4:N7" si="3">M4/J4*100</f>
        <v>3.1283438378264665</v>
      </c>
      <c r="O4" s="24" t="str">
        <f t="shared" ref="O4:O11" si="4">IF(N4&lt;33,"ОДНОРОДНЫЕ","НЕОДНОРОДНЫЕ")</f>
        <v>ОДНОРОДНЫЕ</v>
      </c>
      <c r="P4" s="24">
        <f t="shared" ref="P4:P7" si="5">K4*D4</f>
        <v>17412</v>
      </c>
      <c r="S4" s="3">
        <f t="shared" ref="S4" si="6">D4*E4</f>
        <v>16786.199999999997</v>
      </c>
      <c r="T4" s="3">
        <f t="shared" ref="T4" si="7">D4*F4</f>
        <v>17669.599999999999</v>
      </c>
      <c r="U4" s="3">
        <f t="shared" ref="U4" si="8">D4*G4</f>
        <v>17780</v>
      </c>
    </row>
    <row r="5" spans="1:21" s="3" customFormat="1" ht="50.25" customHeight="1" x14ac:dyDescent="0.25">
      <c r="A5" s="11">
        <v>3</v>
      </c>
      <c r="B5" s="11" t="s">
        <v>75</v>
      </c>
      <c r="C5" s="11" t="s">
        <v>40</v>
      </c>
      <c r="D5" s="71">
        <v>20</v>
      </c>
      <c r="E5" s="10">
        <v>675.12</v>
      </c>
      <c r="F5" s="10">
        <v>710.65</v>
      </c>
      <c r="G5" s="10">
        <v>719</v>
      </c>
      <c r="H5" s="24"/>
      <c r="I5" s="24"/>
      <c r="J5" s="12">
        <f t="shared" ref="J5:J7" si="9">AVERAGE(E5,F5,G5,H5,I5)</f>
        <v>701.59</v>
      </c>
      <c r="K5" s="83">
        <f t="shared" si="0"/>
        <v>701.59</v>
      </c>
      <c r="L5" s="25">
        <f t="shared" si="1"/>
        <v>3</v>
      </c>
      <c r="M5" s="6">
        <f t="shared" si="2"/>
        <v>23.300778956936174</v>
      </c>
      <c r="N5" s="6">
        <f t="shared" si="3"/>
        <v>3.3211389781690408</v>
      </c>
      <c r="O5" s="24" t="str">
        <f t="shared" si="4"/>
        <v>ОДНОРОДНЫЕ</v>
      </c>
      <c r="P5" s="24">
        <f t="shared" si="5"/>
        <v>14031.800000000001</v>
      </c>
      <c r="S5" s="3">
        <f t="shared" ref="S5:S11" si="10">D5*E5</f>
        <v>13502.4</v>
      </c>
      <c r="T5" s="3">
        <f t="shared" ref="T5:T11" si="11">D5*F5</f>
        <v>14213</v>
      </c>
      <c r="U5" s="3">
        <f t="shared" ref="U5:U11" si="12">D5*G5</f>
        <v>14380</v>
      </c>
    </row>
    <row r="6" spans="1:21" s="3" customFormat="1" ht="69.75" customHeight="1" x14ac:dyDescent="0.25">
      <c r="A6" s="11">
        <v>4</v>
      </c>
      <c r="B6" s="11" t="s">
        <v>76</v>
      </c>
      <c r="C6" s="11" t="s">
        <v>84</v>
      </c>
      <c r="D6" s="71">
        <v>350</v>
      </c>
      <c r="E6" s="10">
        <v>84.55</v>
      </c>
      <c r="F6" s="10">
        <v>89</v>
      </c>
      <c r="G6" s="10">
        <v>103.24</v>
      </c>
      <c r="H6" s="24"/>
      <c r="I6" s="24"/>
      <c r="J6" s="12">
        <f t="shared" si="9"/>
        <v>92.263333333333335</v>
      </c>
      <c r="K6" s="83">
        <f t="shared" si="0"/>
        <v>92.26</v>
      </c>
      <c r="L6" s="25">
        <f t="shared" si="1"/>
        <v>3</v>
      </c>
      <c r="M6" s="6">
        <f t="shared" si="2"/>
        <v>9.7629930519965704</v>
      </c>
      <c r="N6" s="6">
        <f t="shared" si="3"/>
        <v>10.581660882253589</v>
      </c>
      <c r="O6" s="24" t="str">
        <f t="shared" si="4"/>
        <v>ОДНОРОДНЫЕ</v>
      </c>
      <c r="P6" s="24">
        <f t="shared" si="5"/>
        <v>32291</v>
      </c>
      <c r="S6" s="3">
        <f t="shared" si="10"/>
        <v>29592.5</v>
      </c>
      <c r="T6" s="3">
        <f t="shared" si="11"/>
        <v>31150</v>
      </c>
      <c r="U6" s="3">
        <f t="shared" si="12"/>
        <v>36134</v>
      </c>
    </row>
    <row r="7" spans="1:21" s="3" customFormat="1" ht="50.25" customHeight="1" x14ac:dyDescent="0.25">
      <c r="A7" s="11">
        <v>5</v>
      </c>
      <c r="B7" s="11" t="s">
        <v>77</v>
      </c>
      <c r="C7" s="11" t="s">
        <v>40</v>
      </c>
      <c r="D7" s="71">
        <v>60</v>
      </c>
      <c r="E7" s="10">
        <v>144.4</v>
      </c>
      <c r="F7" s="10">
        <v>152</v>
      </c>
      <c r="G7" s="10">
        <v>143</v>
      </c>
      <c r="H7" s="24"/>
      <c r="I7" s="24"/>
      <c r="J7" s="12">
        <f t="shared" si="9"/>
        <v>146.46666666666667</v>
      </c>
      <c r="K7" s="83">
        <f t="shared" si="0"/>
        <v>146.47</v>
      </c>
      <c r="L7" s="25">
        <f t="shared" si="1"/>
        <v>3</v>
      </c>
      <c r="M7" s="6">
        <f t="shared" si="2"/>
        <v>4.8428641663103997</v>
      </c>
      <c r="N7" s="6">
        <f t="shared" si="3"/>
        <v>3.3064616520098316</v>
      </c>
      <c r="O7" s="24" t="str">
        <f t="shared" si="4"/>
        <v>ОДНОРОДНЫЕ</v>
      </c>
      <c r="P7" s="24">
        <f t="shared" si="5"/>
        <v>8788.2000000000007</v>
      </c>
      <c r="S7" s="3">
        <f t="shared" si="10"/>
        <v>8664</v>
      </c>
      <c r="T7" s="3">
        <f t="shared" si="11"/>
        <v>9120</v>
      </c>
      <c r="U7" s="3">
        <f t="shared" si="12"/>
        <v>8580</v>
      </c>
    </row>
    <row r="8" spans="1:21" s="3" customFormat="1" ht="50.25" customHeight="1" x14ac:dyDescent="0.25">
      <c r="A8" s="11">
        <v>6</v>
      </c>
      <c r="B8" s="11" t="s">
        <v>78</v>
      </c>
      <c r="C8" s="11" t="s">
        <v>72</v>
      </c>
      <c r="D8" s="71">
        <v>15</v>
      </c>
      <c r="E8" s="10">
        <v>167.09</v>
      </c>
      <c r="F8" s="10">
        <v>175.88</v>
      </c>
      <c r="G8" s="10">
        <v>173</v>
      </c>
      <c r="H8" s="24"/>
      <c r="I8" s="24"/>
      <c r="J8" s="12">
        <f t="shared" ref="J8:J12" si="13">AVERAGE(E8,F8,G8,H8,I8)</f>
        <v>171.99</v>
      </c>
      <c r="K8" s="83">
        <f t="shared" si="0"/>
        <v>171.99</v>
      </c>
      <c r="L8" s="25">
        <f t="shared" ref="L8:L13" si="14">COUNT(E8:I8)</f>
        <v>3</v>
      </c>
      <c r="M8" s="6">
        <f t="shared" ref="M8:M13" si="15">STDEV(E8,F8,G8,H8,I8)</f>
        <v>4.4811940373074632</v>
      </c>
      <c r="N8" s="6">
        <f t="shared" ref="N8:N13" si="16">M8/J8*100</f>
        <v>2.6054968529027636</v>
      </c>
      <c r="O8" s="24" t="str">
        <f t="shared" si="4"/>
        <v>ОДНОРОДНЫЕ</v>
      </c>
      <c r="P8" s="24">
        <f t="shared" ref="P8:P12" si="17">K8*D8</f>
        <v>2579.8500000000004</v>
      </c>
      <c r="S8" s="3">
        <f t="shared" ref="S8:S10" si="18">D8*E8</f>
        <v>2506.35</v>
      </c>
      <c r="T8" s="3">
        <f t="shared" ref="T8:T10" si="19">D8*F8</f>
        <v>2638.2</v>
      </c>
      <c r="U8" s="3">
        <f t="shared" ref="U8:U10" si="20">D8*G8</f>
        <v>2595</v>
      </c>
    </row>
    <row r="9" spans="1:21" s="3" customFormat="1" ht="50.25" customHeight="1" x14ac:dyDescent="0.25">
      <c r="A9" s="11">
        <v>7</v>
      </c>
      <c r="B9" s="11" t="s">
        <v>79</v>
      </c>
      <c r="C9" s="11" t="s">
        <v>72</v>
      </c>
      <c r="D9" s="71">
        <v>15</v>
      </c>
      <c r="E9" s="10">
        <v>167.09</v>
      </c>
      <c r="F9" s="10">
        <v>175.88</v>
      </c>
      <c r="G9" s="10">
        <v>173</v>
      </c>
      <c r="H9" s="24"/>
      <c r="I9" s="24"/>
      <c r="J9" s="12">
        <f t="shared" si="13"/>
        <v>171.99</v>
      </c>
      <c r="K9" s="83">
        <f t="shared" si="0"/>
        <v>171.99</v>
      </c>
      <c r="L9" s="25">
        <f t="shared" si="14"/>
        <v>3</v>
      </c>
      <c r="M9" s="6">
        <f t="shared" si="15"/>
        <v>4.4811940373074632</v>
      </c>
      <c r="N9" s="6">
        <f t="shared" si="16"/>
        <v>2.6054968529027636</v>
      </c>
      <c r="O9" s="24" t="str">
        <f t="shared" si="4"/>
        <v>ОДНОРОДНЫЕ</v>
      </c>
      <c r="P9" s="24">
        <f t="shared" si="17"/>
        <v>2579.8500000000004</v>
      </c>
      <c r="S9" s="3">
        <f t="shared" si="18"/>
        <v>2506.35</v>
      </c>
      <c r="T9" s="3">
        <f t="shared" si="19"/>
        <v>2638.2</v>
      </c>
      <c r="U9" s="3">
        <f t="shared" si="20"/>
        <v>2595</v>
      </c>
    </row>
    <row r="10" spans="1:21" s="3" customFormat="1" ht="50.25" customHeight="1" x14ac:dyDescent="0.25">
      <c r="A10" s="11">
        <v>8</v>
      </c>
      <c r="B10" s="11" t="s">
        <v>80</v>
      </c>
      <c r="C10" s="11" t="s">
        <v>40</v>
      </c>
      <c r="D10" s="71">
        <v>100</v>
      </c>
      <c r="E10" s="10">
        <v>237.5</v>
      </c>
      <c r="F10" s="10">
        <v>250</v>
      </c>
      <c r="G10" s="10">
        <v>316</v>
      </c>
      <c r="H10" s="24"/>
      <c r="I10" s="24"/>
      <c r="J10" s="12">
        <f t="shared" si="13"/>
        <v>267.83333333333331</v>
      </c>
      <c r="K10" s="83">
        <f t="shared" si="0"/>
        <v>267.83</v>
      </c>
      <c r="L10" s="25">
        <f t="shared" si="14"/>
        <v>3</v>
      </c>
      <c r="M10" s="6">
        <f t="shared" si="15"/>
        <v>42.179181278603885</v>
      </c>
      <c r="N10" s="6">
        <f t="shared" si="16"/>
        <v>15.748294192384774</v>
      </c>
      <c r="O10" s="24" t="str">
        <f t="shared" si="4"/>
        <v>ОДНОРОДНЫЕ</v>
      </c>
      <c r="P10" s="24">
        <f t="shared" si="17"/>
        <v>26783</v>
      </c>
      <c r="S10" s="3">
        <f t="shared" si="18"/>
        <v>23750</v>
      </c>
      <c r="T10" s="3">
        <f t="shared" si="19"/>
        <v>25000</v>
      </c>
      <c r="U10" s="3">
        <f t="shared" si="20"/>
        <v>31600</v>
      </c>
    </row>
    <row r="11" spans="1:21" s="3" customFormat="1" ht="50.25" customHeight="1" x14ac:dyDescent="0.25">
      <c r="A11" s="11">
        <v>9</v>
      </c>
      <c r="B11" s="11" t="s">
        <v>81</v>
      </c>
      <c r="C11" s="11" t="s">
        <v>40</v>
      </c>
      <c r="D11" s="71">
        <v>15</v>
      </c>
      <c r="E11" s="10">
        <v>1045</v>
      </c>
      <c r="F11" s="10">
        <v>1100</v>
      </c>
      <c r="G11" s="10">
        <v>1530</v>
      </c>
      <c r="H11" s="24"/>
      <c r="I11" s="24"/>
      <c r="J11" s="12">
        <f t="shared" si="13"/>
        <v>1225</v>
      </c>
      <c r="K11" s="83">
        <f t="shared" si="0"/>
        <v>1225</v>
      </c>
      <c r="L11" s="25">
        <f t="shared" si="14"/>
        <v>3</v>
      </c>
      <c r="M11" s="6">
        <f t="shared" si="15"/>
        <v>265.56543449779002</v>
      </c>
      <c r="N11" s="6">
        <f t="shared" si="16"/>
        <v>21.678810979411431</v>
      </c>
      <c r="O11" s="24" t="str">
        <f t="shared" si="4"/>
        <v>ОДНОРОДНЫЕ</v>
      </c>
      <c r="P11" s="24">
        <f t="shared" si="17"/>
        <v>18375</v>
      </c>
      <c r="S11" s="3">
        <f t="shared" si="10"/>
        <v>15675</v>
      </c>
      <c r="T11" s="3">
        <f t="shared" si="11"/>
        <v>16500</v>
      </c>
      <c r="U11" s="3">
        <f t="shared" si="12"/>
        <v>22950</v>
      </c>
    </row>
    <row r="12" spans="1:21" s="3" customFormat="1" ht="50.25" customHeight="1" x14ac:dyDescent="0.25">
      <c r="A12" s="11">
        <v>10</v>
      </c>
      <c r="B12" s="11" t="s">
        <v>82</v>
      </c>
      <c r="C12" s="11" t="s">
        <v>40</v>
      </c>
      <c r="D12" s="71">
        <v>20</v>
      </c>
      <c r="E12" s="10">
        <v>4943.91</v>
      </c>
      <c r="F12" s="10">
        <v>5204.12</v>
      </c>
      <c r="G12" s="10">
        <v>5190</v>
      </c>
      <c r="H12" s="24"/>
      <c r="I12" s="24"/>
      <c r="J12" s="12">
        <f t="shared" si="13"/>
        <v>5112.6766666666663</v>
      </c>
      <c r="K12" s="84">
        <f t="shared" si="0"/>
        <v>5112.68</v>
      </c>
      <c r="L12" s="25">
        <f t="shared" si="14"/>
        <v>3</v>
      </c>
      <c r="M12" s="10">
        <f t="shared" si="15"/>
        <v>146.32663610338807</v>
      </c>
      <c r="N12" s="6">
        <f t="shared" si="16"/>
        <v>2.8620357914945025</v>
      </c>
      <c r="O12" s="24" t="str">
        <f>IF(N12&lt;33,"ОДНОРОДНЫЕ","НЕОДНОРОДНЫЕ")</f>
        <v>ОДНОРОДНЫЕ</v>
      </c>
      <c r="P12" s="24">
        <f t="shared" si="17"/>
        <v>102253.6</v>
      </c>
      <c r="S12" s="3">
        <f t="shared" ref="S12:S13" si="21">D12*E12</f>
        <v>98878.2</v>
      </c>
      <c r="T12" s="3">
        <f t="shared" ref="T12:T13" si="22">D12*F12</f>
        <v>104082.4</v>
      </c>
      <c r="U12" s="3">
        <f t="shared" ref="U12:U13" si="23">D12*G12</f>
        <v>103800</v>
      </c>
    </row>
    <row r="13" spans="1:21" s="3" customFormat="1" ht="50.25" customHeight="1" x14ac:dyDescent="0.25">
      <c r="A13" s="11">
        <v>11</v>
      </c>
      <c r="B13" s="11" t="s">
        <v>83</v>
      </c>
      <c r="C13" s="11" t="s">
        <v>40</v>
      </c>
      <c r="D13" s="71">
        <v>10</v>
      </c>
      <c r="E13" s="10">
        <v>6427.07</v>
      </c>
      <c r="F13" s="10">
        <v>6765.34</v>
      </c>
      <c r="G13" s="10">
        <v>8390</v>
      </c>
      <c r="H13" s="20"/>
      <c r="I13" s="20"/>
      <c r="J13" s="21">
        <f>AVERAGE(E13,F13,G13,H13,I13)</f>
        <v>7194.1366666666663</v>
      </c>
      <c r="K13" s="84">
        <f t="shared" ref="K13" si="24">ROUND(J13,2)</f>
        <v>7194.14</v>
      </c>
      <c r="L13" s="22">
        <f t="shared" si="14"/>
        <v>3</v>
      </c>
      <c r="M13" s="10">
        <f t="shared" si="15"/>
        <v>1049.3681347522092</v>
      </c>
      <c r="N13" s="6">
        <f t="shared" si="16"/>
        <v>14.586435918215933</v>
      </c>
      <c r="O13" s="20" t="str">
        <f>IF(N13&lt;33,"ОДНОРОДНЫЕ","НЕОДНОРОДНЫЕ")</f>
        <v>ОДНОРОДНЫЕ</v>
      </c>
      <c r="P13" s="72">
        <f>K13*D13</f>
        <v>71941.400000000009</v>
      </c>
      <c r="S13" s="23">
        <f t="shared" si="21"/>
        <v>64270.7</v>
      </c>
      <c r="T13" s="23">
        <f t="shared" si="22"/>
        <v>67653.399999999994</v>
      </c>
      <c r="U13" s="23">
        <f t="shared" si="23"/>
        <v>83900</v>
      </c>
    </row>
    <row r="21" spans="1:20" ht="31.5" customHeight="1" x14ac:dyDescent="0.25">
      <c r="A21" s="73" t="s">
        <v>15</v>
      </c>
      <c r="B21" s="73"/>
      <c r="C21" s="80">
        <f>SUM(P3:P13)</f>
        <v>308028.3</v>
      </c>
      <c r="D21" s="80"/>
      <c r="E21" s="80" t="str">
        <f>SUBSTITUTE(PROPER(INDEX(n_4,MID(TEXT(C21,n0),1,1)+1)&amp;INDEX(n0x,MID(TEXT(C21,n0),2,1)+1,MID(TEXT(C21,n0),3,1)+1)&amp;IF(-MID(TEXT(C21,n0),1,3),"миллиард"&amp;VLOOKUP(MID(TEXT(C21,n0),3,1)*AND(MID(TEXT(C21,n0),2,1)-1),мил,2),"")&amp;INDEX(n_4,MID(TEXT(C21,n0),4,1)+1)&amp;INDEX(n0x,MID(TEXT(C21,n0),5,1)+1,MID(TEXT(C21,n0),6,1)+1)&amp;IF(-MID(TEXT(C21,n0),4,3),"миллион"&amp;VLOOKUP(MID(TEXT(C21,n0),6,1)*AND(MID(TEXT(C21,n0),5,1)-1),мил,2),"")&amp;INDEX(n_4,MID(TEXT(C21,n0),7,1)+1)&amp;INDEX(n1x,MID(TEXT(C21,n0),8,1)+1,MID(TEXT(C21,n0),9,1)+1)&amp;IF(-MID(TEXT(C21,n0),7,3),VLOOKUP(MID(TEXT(C21,n0),9,1)*AND(MID(TEXT(C21,n0),8,1)-1),тыс,2),"")&amp;INDEX(n_4,MID(TEXT(C21,n0),10,1)+1)&amp;INDEX(n0x,MID(TEXT(C21,n0),11,1)+1,MID(TEXT(C21,n0),12,1)+1)),"z"," ")&amp;IF(TRUNC(TEXT(C21,n0)),"","Ноль ")&amp;"рубл"&amp;VLOOKUP(MOD(MAX(MOD(MID(TEXT(C21,n0),11,2)-11,100),9),10),{0,"ь ";1,"я ";4,"ей "},2)&amp;RIGHT(TEXT(C21,n0),2)&amp;" копе"&amp;VLOOKUP(MOD(MAX(MOD(RIGHT(TEXT(C21,n0),2)-11,100),9),10),{0,"йка";1,"йки";4,"ек"},2)</f>
        <v>Триста восемь тысяч двадцать восемь рублей 30 копеек</v>
      </c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7"/>
      <c r="R21" s="13"/>
      <c r="S21" s="13"/>
      <c r="T21" s="13"/>
    </row>
  </sheetData>
  <mergeCells count="13">
    <mergeCell ref="A21:B21"/>
    <mergeCell ref="P1:P2"/>
    <mergeCell ref="J1:J2"/>
    <mergeCell ref="B1:B2"/>
    <mergeCell ref="K1:K2"/>
    <mergeCell ref="L1:L2"/>
    <mergeCell ref="M1:M2"/>
    <mergeCell ref="N1:N2"/>
    <mergeCell ref="O1:O2"/>
    <mergeCell ref="C1:D1"/>
    <mergeCell ref="A1:A2"/>
    <mergeCell ref="C21:D21"/>
    <mergeCell ref="E21:P21"/>
  </mergeCells>
  <conditionalFormatting sqref="O3:O13">
    <cfRule type="containsText" dxfId="5" priority="22" operator="containsText" text="НЕ">
      <formula>NOT(ISERROR(SEARCH("НЕ",O3)))</formula>
    </cfRule>
    <cfRule type="containsText" dxfId="4" priority="23" operator="containsText" text="ОДНОРОДНЫЕ">
      <formula>NOT(ISERROR(SEARCH("ОДНОРОДНЫЕ",O3)))</formula>
    </cfRule>
    <cfRule type="containsText" dxfId="3" priority="24" operator="containsText" text="НЕОДНОРОДНЫЕ">
      <formula>NOT(ISERROR(SEARCH("НЕОДНОРОДНЫЕ",O3)))</formula>
    </cfRule>
  </conditionalFormatting>
  <conditionalFormatting sqref="O3:O13">
    <cfRule type="containsText" dxfId="2" priority="19" operator="containsText" text="НЕОДНОРОДНЫЕ">
      <formula>NOT(ISERROR(SEARCH("НЕОДНОРОДНЫЕ",O3)))</formula>
    </cfRule>
    <cfRule type="containsText" dxfId="1" priority="20" operator="containsText" text="ОДНОРОДНЫЕ">
      <formula>NOT(ISERROR(SEARCH("ОДНОРОДНЫЕ",O3)))</formula>
    </cfRule>
    <cfRule type="containsText" dxfId="0" priority="21" operator="containsText" text="НЕОДНОРОДНЫЕ">
      <formula>NOT(ISERROR(SEARCH("НЕОДНОРОДНЫЕ",O3)))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2"/>
  <sheetViews>
    <sheetView workbookViewId="0">
      <selection activeCell="U2" sqref="U2:U12"/>
    </sheetView>
  </sheetViews>
  <sheetFormatPr defaultRowHeight="11.25" x14ac:dyDescent="0.2"/>
  <cols>
    <col min="1" max="1" width="9.140625" style="58"/>
    <col min="2" max="2" width="24.85546875" style="58" customWidth="1"/>
    <col min="3" max="9" width="9.140625" style="58"/>
    <col min="10" max="10" width="22.28515625" style="58" customWidth="1"/>
    <col min="11" max="17" width="9.140625" style="58"/>
    <col min="18" max="18" width="20.85546875" style="58" customWidth="1"/>
    <col min="19" max="16384" width="9.140625" style="58"/>
  </cols>
  <sheetData>
    <row r="1" spans="1:23" ht="43.5" thickBot="1" x14ac:dyDescent="0.25">
      <c r="A1" s="26" t="s">
        <v>19</v>
      </c>
      <c r="B1" s="27" t="s">
        <v>20</v>
      </c>
      <c r="C1" s="28" t="s">
        <v>21</v>
      </c>
      <c r="D1" s="29" t="s">
        <v>22</v>
      </c>
      <c r="E1" s="30" t="s">
        <v>23</v>
      </c>
      <c r="F1" s="30" t="s">
        <v>24</v>
      </c>
      <c r="G1" s="26" t="s">
        <v>25</v>
      </c>
      <c r="J1" s="42" t="s">
        <v>26</v>
      </c>
      <c r="K1" s="43" t="s">
        <v>27</v>
      </c>
      <c r="L1" s="44" t="s">
        <v>28</v>
      </c>
      <c r="M1" s="45" t="s">
        <v>29</v>
      </c>
      <c r="N1" s="46" t="s">
        <v>30</v>
      </c>
      <c r="Q1" s="59" t="s">
        <v>31</v>
      </c>
      <c r="R1" s="60" t="s">
        <v>32</v>
      </c>
      <c r="S1" s="61" t="s">
        <v>27</v>
      </c>
      <c r="T1" s="59" t="s">
        <v>33</v>
      </c>
      <c r="U1" s="62" t="s">
        <v>34</v>
      </c>
      <c r="V1" s="62" t="s">
        <v>35</v>
      </c>
      <c r="W1" s="63" t="s">
        <v>36</v>
      </c>
    </row>
    <row r="2" spans="1:23" ht="34.5" thickBot="1" x14ac:dyDescent="0.25">
      <c r="A2" s="31">
        <v>1</v>
      </c>
      <c r="B2" s="32" t="s">
        <v>37</v>
      </c>
      <c r="C2" s="33" t="s">
        <v>18</v>
      </c>
      <c r="D2" s="34">
        <v>10</v>
      </c>
      <c r="E2" s="35">
        <v>604</v>
      </c>
      <c r="F2" s="35">
        <v>6040</v>
      </c>
      <c r="G2" s="30" t="s">
        <v>38</v>
      </c>
      <c r="J2" s="46" t="s">
        <v>39</v>
      </c>
      <c r="K2" s="47">
        <v>10</v>
      </c>
      <c r="L2" s="48" t="s">
        <v>40</v>
      </c>
      <c r="M2" s="49">
        <v>725</v>
      </c>
      <c r="N2" s="49">
        <v>7250</v>
      </c>
      <c r="Q2" s="64">
        <v>1</v>
      </c>
      <c r="R2" s="65" t="s">
        <v>37</v>
      </c>
      <c r="S2" s="64">
        <v>10</v>
      </c>
      <c r="T2" s="66" t="s">
        <v>41</v>
      </c>
      <c r="U2" s="67">
        <v>646</v>
      </c>
      <c r="V2" s="67">
        <v>6460</v>
      </c>
      <c r="W2" s="68" t="s">
        <v>38</v>
      </c>
    </row>
    <row r="3" spans="1:23" ht="34.5" thickBot="1" x14ac:dyDescent="0.25">
      <c r="A3" s="31">
        <v>2</v>
      </c>
      <c r="B3" s="32" t="s">
        <v>42</v>
      </c>
      <c r="C3" s="33" t="s">
        <v>18</v>
      </c>
      <c r="D3" s="34">
        <v>10</v>
      </c>
      <c r="E3" s="35">
        <v>715</v>
      </c>
      <c r="F3" s="35">
        <v>7150</v>
      </c>
      <c r="G3" s="30" t="s">
        <v>38</v>
      </c>
      <c r="J3" s="46" t="s">
        <v>43</v>
      </c>
      <c r="K3" s="47">
        <v>10</v>
      </c>
      <c r="L3" s="48" t="s">
        <v>40</v>
      </c>
      <c r="M3" s="49">
        <v>858</v>
      </c>
      <c r="N3" s="49">
        <v>8580</v>
      </c>
      <c r="Q3" s="64">
        <v>2</v>
      </c>
      <c r="R3" s="65" t="s">
        <v>42</v>
      </c>
      <c r="S3" s="64">
        <v>10</v>
      </c>
      <c r="T3" s="66" t="s">
        <v>40</v>
      </c>
      <c r="U3" s="67">
        <v>765</v>
      </c>
      <c r="V3" s="67">
        <v>7650</v>
      </c>
      <c r="W3" s="68" t="s">
        <v>38</v>
      </c>
    </row>
    <row r="4" spans="1:23" ht="34.5" thickBot="1" x14ac:dyDescent="0.25">
      <c r="A4" s="31">
        <v>3</v>
      </c>
      <c r="B4" s="32" t="s">
        <v>44</v>
      </c>
      <c r="C4" s="33" t="s">
        <v>18</v>
      </c>
      <c r="D4" s="34">
        <v>10</v>
      </c>
      <c r="E4" s="35">
        <v>798</v>
      </c>
      <c r="F4" s="35">
        <v>7980</v>
      </c>
      <c r="G4" s="30" t="s">
        <v>38</v>
      </c>
      <c r="J4" s="46" t="s">
        <v>45</v>
      </c>
      <c r="K4" s="47">
        <v>10</v>
      </c>
      <c r="L4" s="48" t="s">
        <v>40</v>
      </c>
      <c r="M4" s="49">
        <v>958</v>
      </c>
      <c r="N4" s="49">
        <v>9580</v>
      </c>
      <c r="Q4" s="64">
        <v>3</v>
      </c>
      <c r="R4" s="65" t="s">
        <v>44</v>
      </c>
      <c r="S4" s="64">
        <v>10</v>
      </c>
      <c r="T4" s="66" t="s">
        <v>40</v>
      </c>
      <c r="U4" s="67">
        <v>854</v>
      </c>
      <c r="V4" s="67">
        <v>8540</v>
      </c>
      <c r="W4" s="68" t="s">
        <v>46</v>
      </c>
    </row>
    <row r="5" spans="1:23" ht="34.5" thickBot="1" x14ac:dyDescent="0.25">
      <c r="A5" s="31">
        <v>4</v>
      </c>
      <c r="B5" s="32" t="s">
        <v>47</v>
      </c>
      <c r="C5" s="33" t="s">
        <v>18</v>
      </c>
      <c r="D5" s="34">
        <v>30</v>
      </c>
      <c r="E5" s="35">
        <v>674</v>
      </c>
      <c r="F5" s="35">
        <v>20220</v>
      </c>
      <c r="G5" s="30" t="s">
        <v>38</v>
      </c>
      <c r="J5" s="46" t="s">
        <v>48</v>
      </c>
      <c r="K5" s="47">
        <v>30</v>
      </c>
      <c r="L5" s="48" t="s">
        <v>40</v>
      </c>
      <c r="M5" s="49">
        <v>809</v>
      </c>
      <c r="N5" s="49">
        <v>24270</v>
      </c>
      <c r="Q5" s="64">
        <v>4</v>
      </c>
      <c r="R5" s="65" t="s">
        <v>47</v>
      </c>
      <c r="S5" s="64">
        <v>30</v>
      </c>
      <c r="T5" s="66" t="s">
        <v>40</v>
      </c>
      <c r="U5" s="67">
        <v>721</v>
      </c>
      <c r="V5" s="69">
        <v>21630</v>
      </c>
      <c r="W5" s="68" t="s">
        <v>38</v>
      </c>
    </row>
    <row r="6" spans="1:23" ht="12" thickBot="1" x14ac:dyDescent="0.25">
      <c r="A6" s="31">
        <v>5</v>
      </c>
      <c r="B6" s="36" t="s">
        <v>49</v>
      </c>
      <c r="C6" s="33" t="s">
        <v>18</v>
      </c>
      <c r="D6" s="34">
        <v>2</v>
      </c>
      <c r="E6" s="35">
        <v>8353</v>
      </c>
      <c r="F6" s="35">
        <v>16706</v>
      </c>
      <c r="G6" s="33" t="s">
        <v>50</v>
      </c>
      <c r="J6" s="50" t="s">
        <v>51</v>
      </c>
      <c r="K6" s="47">
        <v>2</v>
      </c>
      <c r="L6" s="48" t="s">
        <v>40</v>
      </c>
      <c r="M6" s="49">
        <v>10024</v>
      </c>
      <c r="N6" s="49">
        <v>20048</v>
      </c>
      <c r="Q6" s="64">
        <v>5</v>
      </c>
      <c r="R6" s="66" t="s">
        <v>49</v>
      </c>
      <c r="S6" s="64">
        <v>2</v>
      </c>
      <c r="T6" s="66" t="s">
        <v>40</v>
      </c>
      <c r="U6" s="67">
        <v>8938</v>
      </c>
      <c r="V6" s="69">
        <v>17876</v>
      </c>
      <c r="W6" s="68" t="s">
        <v>50</v>
      </c>
    </row>
    <row r="7" spans="1:23" ht="34.5" thickBot="1" x14ac:dyDescent="0.25">
      <c r="A7" s="31">
        <v>6</v>
      </c>
      <c r="B7" s="37" t="s">
        <v>52</v>
      </c>
      <c r="C7" s="33" t="s">
        <v>18</v>
      </c>
      <c r="D7" s="34">
        <v>10</v>
      </c>
      <c r="E7" s="35">
        <v>1126</v>
      </c>
      <c r="F7" s="35">
        <v>11260</v>
      </c>
      <c r="G7" s="30" t="s">
        <v>38</v>
      </c>
      <c r="J7" s="46" t="s">
        <v>53</v>
      </c>
      <c r="K7" s="47">
        <v>10</v>
      </c>
      <c r="L7" s="48" t="s">
        <v>40</v>
      </c>
      <c r="M7" s="49">
        <v>1351</v>
      </c>
      <c r="N7" s="49">
        <v>13510</v>
      </c>
      <c r="Q7" s="64">
        <v>6</v>
      </c>
      <c r="R7" s="65" t="s">
        <v>52</v>
      </c>
      <c r="S7" s="64">
        <v>10</v>
      </c>
      <c r="T7" s="66" t="s">
        <v>40</v>
      </c>
      <c r="U7" s="67">
        <v>1205</v>
      </c>
      <c r="V7" s="69">
        <v>12050</v>
      </c>
      <c r="W7" s="68" t="s">
        <v>38</v>
      </c>
    </row>
    <row r="8" spans="1:23" ht="34.5" thickBot="1" x14ac:dyDescent="0.25">
      <c r="A8" s="31">
        <v>7</v>
      </c>
      <c r="B8" s="32" t="s">
        <v>54</v>
      </c>
      <c r="C8" s="33" t="s">
        <v>18</v>
      </c>
      <c r="D8" s="34">
        <v>12</v>
      </c>
      <c r="E8" s="35">
        <v>886</v>
      </c>
      <c r="F8" s="35">
        <v>10632</v>
      </c>
      <c r="G8" s="30" t="s">
        <v>38</v>
      </c>
      <c r="J8" s="46" t="s">
        <v>55</v>
      </c>
      <c r="K8" s="47">
        <v>12</v>
      </c>
      <c r="L8" s="48" t="s">
        <v>40</v>
      </c>
      <c r="M8" s="49">
        <v>1063</v>
      </c>
      <c r="N8" s="49">
        <v>12756</v>
      </c>
      <c r="Q8" s="64">
        <v>7</v>
      </c>
      <c r="R8" s="65" t="s">
        <v>56</v>
      </c>
      <c r="S8" s="64">
        <v>12</v>
      </c>
      <c r="T8" s="66" t="s">
        <v>40</v>
      </c>
      <c r="U8" s="67">
        <v>948</v>
      </c>
      <c r="V8" s="69">
        <v>11376</v>
      </c>
      <c r="W8" s="68" t="s">
        <v>46</v>
      </c>
    </row>
    <row r="9" spans="1:23" ht="23.25" thickBot="1" x14ac:dyDescent="0.25">
      <c r="A9" s="38">
        <v>8</v>
      </c>
      <c r="B9" s="36" t="s">
        <v>57</v>
      </c>
      <c r="C9" s="33" t="s">
        <v>18</v>
      </c>
      <c r="D9" s="34">
        <v>10</v>
      </c>
      <c r="E9" s="35">
        <v>536</v>
      </c>
      <c r="F9" s="35">
        <v>5360</v>
      </c>
      <c r="G9" s="39" t="s">
        <v>58</v>
      </c>
      <c r="J9" s="51" t="s">
        <v>59</v>
      </c>
      <c r="K9" s="47">
        <v>10</v>
      </c>
      <c r="L9" s="48" t="s">
        <v>40</v>
      </c>
      <c r="M9" s="49">
        <v>643</v>
      </c>
      <c r="N9" s="49">
        <v>6430</v>
      </c>
      <c r="Q9" s="64">
        <v>8</v>
      </c>
      <c r="R9" s="66" t="s">
        <v>60</v>
      </c>
      <c r="S9" s="64">
        <v>10</v>
      </c>
      <c r="T9" s="66" t="s">
        <v>40</v>
      </c>
      <c r="U9" s="67">
        <v>574</v>
      </c>
      <c r="V9" s="67">
        <v>5740</v>
      </c>
      <c r="W9" s="66" t="s">
        <v>61</v>
      </c>
    </row>
    <row r="10" spans="1:23" ht="23.25" thickBot="1" x14ac:dyDescent="0.25">
      <c r="A10" s="31">
        <v>9</v>
      </c>
      <c r="B10" s="32" t="s">
        <v>62</v>
      </c>
      <c r="C10" s="33" t="s">
        <v>18</v>
      </c>
      <c r="D10" s="34">
        <v>1</v>
      </c>
      <c r="E10" s="35">
        <v>9540</v>
      </c>
      <c r="F10" s="35">
        <v>9540</v>
      </c>
      <c r="G10" s="30" t="s">
        <v>63</v>
      </c>
      <c r="J10" s="46" t="s">
        <v>64</v>
      </c>
      <c r="K10" s="47">
        <v>1</v>
      </c>
      <c r="L10" s="48" t="s">
        <v>40</v>
      </c>
      <c r="M10" s="49">
        <v>11448</v>
      </c>
      <c r="N10" s="49">
        <v>11448</v>
      </c>
      <c r="Q10" s="64">
        <v>9</v>
      </c>
      <c r="R10" s="65" t="s">
        <v>65</v>
      </c>
      <c r="S10" s="64">
        <v>1</v>
      </c>
      <c r="T10" s="66" t="s">
        <v>40</v>
      </c>
      <c r="U10" s="69">
        <v>10208</v>
      </c>
      <c r="V10" s="69">
        <v>10208</v>
      </c>
      <c r="W10" s="66" t="s">
        <v>63</v>
      </c>
    </row>
    <row r="11" spans="1:23" ht="12" thickBot="1" x14ac:dyDescent="0.25">
      <c r="A11" s="40">
        <v>10</v>
      </c>
      <c r="B11" s="28" t="s">
        <v>66</v>
      </c>
      <c r="C11" s="33" t="s">
        <v>18</v>
      </c>
      <c r="D11" s="34">
        <v>3</v>
      </c>
      <c r="E11" s="35">
        <v>1701</v>
      </c>
      <c r="F11" s="35">
        <v>5103</v>
      </c>
      <c r="G11" s="30" t="s">
        <v>63</v>
      </c>
      <c r="J11" s="52" t="s">
        <v>67</v>
      </c>
      <c r="K11" s="53">
        <v>3</v>
      </c>
      <c r="L11" s="54" t="s">
        <v>40</v>
      </c>
      <c r="M11" s="55">
        <v>2041</v>
      </c>
      <c r="N11" s="56">
        <v>6123</v>
      </c>
      <c r="Q11" s="64">
        <v>10</v>
      </c>
      <c r="R11" s="66" t="s">
        <v>68</v>
      </c>
      <c r="S11" s="64">
        <v>3</v>
      </c>
      <c r="T11" s="66" t="s">
        <v>40</v>
      </c>
      <c r="U11" s="67">
        <v>1820</v>
      </c>
      <c r="V11" s="67">
        <v>5460</v>
      </c>
      <c r="W11" s="66" t="s">
        <v>63</v>
      </c>
    </row>
    <row r="12" spans="1:23" ht="45.75" thickBot="1" x14ac:dyDescent="0.25">
      <c r="A12" s="41">
        <v>11</v>
      </c>
      <c r="B12" s="32" t="s">
        <v>69</v>
      </c>
      <c r="C12" s="33" t="s">
        <v>18</v>
      </c>
      <c r="D12" s="34">
        <v>1</v>
      </c>
      <c r="E12" s="35">
        <v>5485</v>
      </c>
      <c r="F12" s="35">
        <v>5485</v>
      </c>
      <c r="G12" s="30" t="s">
        <v>63</v>
      </c>
      <c r="J12" s="57" t="s">
        <v>70</v>
      </c>
      <c r="K12" s="47">
        <v>1</v>
      </c>
      <c r="L12" s="48" t="s">
        <v>40</v>
      </c>
      <c r="M12" s="49">
        <v>6582</v>
      </c>
      <c r="N12" s="49">
        <v>6582</v>
      </c>
      <c r="Q12" s="64">
        <v>11</v>
      </c>
      <c r="R12" s="70" t="s">
        <v>71</v>
      </c>
      <c r="S12" s="64">
        <v>1</v>
      </c>
      <c r="T12" s="66" t="s">
        <v>40</v>
      </c>
      <c r="U12" s="67">
        <v>5869</v>
      </c>
      <c r="V12" s="67">
        <v>5869</v>
      </c>
      <c r="W12" s="66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НМЦК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2026-06-25T07:50:27Z</dcterms:modified>
</cp:coreProperties>
</file>