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дим\Desktop\681 Вектон\"/>
    </mc:Choice>
  </mc:AlternateContent>
  <xr:revisionPtr revIDLastSave="0" documentId="13_ncr:1_{49B87CF0-127D-457F-B920-E492A04FD8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БОСНОВАНИЕ НМЦК" sheetId="4" r:id="rId1"/>
    <sheet name="Лист1" sheetId="6" r:id="rId2"/>
  </sheets>
  <calcPr calcId="191029" refMode="R1C1"/>
</workbook>
</file>

<file path=xl/calcChain.xml><?xml version="1.0" encoding="utf-8"?>
<calcChain xmlns="http://schemas.openxmlformats.org/spreadsheetml/2006/main">
  <c r="D2" i="6" l="1"/>
  <c r="D3" i="6"/>
  <c r="D4" i="6"/>
  <c r="D5" i="6"/>
  <c r="D6" i="6"/>
  <c r="D7" i="6"/>
  <c r="D1" i="6"/>
  <c r="C2" i="6"/>
  <c r="C3" i="6"/>
  <c r="C4" i="6"/>
  <c r="C5" i="6"/>
  <c r="C6" i="6"/>
  <c r="C7" i="6"/>
  <c r="C1" i="6"/>
  <c r="A11" i="4" l="1"/>
  <c r="A9" i="4"/>
  <c r="A10" i="4"/>
  <c r="M10" i="4"/>
  <c r="N10" i="4" s="1"/>
  <c r="O10" i="4" s="1"/>
  <c r="P10" i="4" s="1"/>
  <c r="J10" i="4"/>
  <c r="K10" i="4" s="1"/>
  <c r="L10" i="4" s="1"/>
  <c r="A6" i="4"/>
  <c r="A7" i="4" s="1"/>
  <c r="A8" i="4" s="1"/>
  <c r="M11" i="4"/>
  <c r="N11" i="4" s="1"/>
  <c r="O11" i="4" s="1"/>
  <c r="P11" i="4" s="1"/>
  <c r="J11" i="4"/>
  <c r="K11" i="4" s="1"/>
  <c r="L11" i="4" s="1"/>
  <c r="M9" i="4"/>
  <c r="N9" i="4" s="1"/>
  <c r="O9" i="4" s="1"/>
  <c r="P9" i="4" s="1"/>
  <c r="J9" i="4"/>
  <c r="K9" i="4" s="1"/>
  <c r="L9" i="4" s="1"/>
  <c r="M8" i="4"/>
  <c r="N8" i="4" s="1"/>
  <c r="O8" i="4" s="1"/>
  <c r="P8" i="4" s="1"/>
  <c r="J8" i="4"/>
  <c r="K8" i="4" s="1"/>
  <c r="L8" i="4" s="1"/>
  <c r="M7" i="4"/>
  <c r="N7" i="4" s="1"/>
  <c r="O7" i="4" s="1"/>
  <c r="P7" i="4" s="1"/>
  <c r="J7" i="4"/>
  <c r="K7" i="4" s="1"/>
  <c r="L7" i="4" s="1"/>
  <c r="M6" i="4"/>
  <c r="N6" i="4" s="1"/>
  <c r="O6" i="4" s="1"/>
  <c r="P6" i="4" s="1"/>
  <c r="J6" i="4"/>
  <c r="K6" i="4" s="1"/>
  <c r="L6" i="4" s="1"/>
  <c r="M5" i="4"/>
  <c r="N5" i="4" s="1"/>
  <c r="O5" i="4" s="1"/>
  <c r="P5" i="4" s="1"/>
  <c r="J5" i="4"/>
  <c r="K5" i="4" s="1"/>
  <c r="L5" i="4" s="1"/>
  <c r="P12" i="4" l="1"/>
  <c r="J14" i="4" s="1"/>
</calcChain>
</file>

<file path=xl/sharedStrings.xml><?xml version="1.0" encoding="utf-8"?>
<sst xmlns="http://schemas.openxmlformats.org/spreadsheetml/2006/main" count="54" uniqueCount="40">
  <si>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</si>
  <si>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</si>
  <si>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</si>
  <si>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</si>
  <si>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</si>
  <si>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</si>
  <si>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</si>
  <si>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</si>
  <si>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</si>
  <si>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</si>
  <si>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</si>
  <si>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</si>
  <si>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</si>
  <si>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</si>
  <si>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</si>
  <si>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</si>
  <si>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</si>
  <si>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</si>
  <si>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</si>
  <si>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</si>
  <si>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Ограничение</t>
  </si>
  <si>
    <t>Электроплитка «ВЕСТА-2» со стеклокерамической поверхностью, 2 конфорки / 2х1200 Вт</t>
  </si>
  <si>
    <t>pH-метр рН-150МИ с электродом ЭСК-10314/7 К 80.7 (комплект для измерения рН в пробах малых объёмов и емкостях с узким горлом)</t>
  </si>
  <si>
    <t>Весы лабораторные ВЛТЭ-4100С</t>
  </si>
  <si>
    <t>Устройство для твердофазной экстракции Stegler SPX-12</t>
  </si>
  <si>
    <t>Нагревательная плита Таглер ПН-3030Ч (400 °C, 300×300 мм, чугун)</t>
  </si>
  <si>
    <t>Якорь магнитный Ø10×60 мм</t>
  </si>
  <si>
    <t>Якорь магнитный Ø8×40 мм</t>
  </si>
  <si>
    <t>шт.</t>
  </si>
  <si>
    <t xml:space="preserve">ИЦИ 1
(вх. № 1806 от 14.08.2026)
</t>
  </si>
  <si>
    <t xml:space="preserve">ИЦИ 2
(вх. № 1807 от 14.08.2026)
</t>
  </si>
  <si>
    <t xml:space="preserve">ИЦИ 3
(вх. № 1808 от 14.08.2026)
</t>
  </si>
  <si>
    <t>(Триста семьдесят семь тысяч пятьсот девяносто один рубль 27 копеек).</t>
  </si>
  <si>
    <t xml:space="preserve">ИТОГО, стартовая цена = 371 549,78 руб. </t>
  </si>
  <si>
    <r>
      <t xml:space="preserve">
Ведущий</t>
    </r>
    <r>
      <rPr>
        <u/>
        <sz val="12"/>
        <rFont val="Times New Roman"/>
        <family val="1"/>
        <charset val="204"/>
      </rPr>
      <t xml:space="preserve">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/Л.В. Ветрова/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«14» августа 2026 г.
</t>
    </r>
  </si>
  <si>
    <t>28.21.13.129 - Оборудование индукционное или диэлектрическое нагревательное прочее, не включенное в другие группировки</t>
  </si>
  <si>
    <t>Преимущество</t>
  </si>
  <si>
    <t>26.51.53.190 - Приборы и аппаратура для физического или химического анализа прочие, не включенные в другие группировки</t>
  </si>
  <si>
    <t>28.29.31.115 - Весы лабораторные</t>
  </si>
  <si>
    <t>27.33.13.163 - Муфты электромагнитные, электромагниты, отводки электромагнитные, катушки ОДА, блоки, замки, ключи электромагнитные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</si>
</sst>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15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6" fillId="0" borderId="0" xfId="0" applyFont="1" applyAlignment="1">
      <alignment horizontal="right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</xdr:row>
      <xdr:rowOff>942975</xdr:rowOff>
    </xdr:from>
    <xdr:to>
      <xdr:col>10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3</xdr:row>
      <xdr:rowOff>1600200</xdr:rowOff>
    </xdr:from>
    <xdr:to>
      <xdr:col>12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1"/>
  <sheetViews>
    <sheetView tabSelected="1" topLeftCell="A10" zoomScale="86" zoomScaleNormal="86" workbookViewId="0">
      <selection activeCell="G11" sqref="G11"/>
    </sheetView>
  </sheetViews>
  <sheetFormatPr defaultRowHeight="12.75" x14ac:dyDescent="0.2"/>
  <cols>
    <col min="1" max="1" width="3.85546875" style="2" customWidth="1"/>
    <col min="2" max="2" width="15.7109375" style="25" customWidth="1"/>
    <col min="3" max="3" width="43.7109375" style="2" customWidth="1"/>
    <col min="4" max="4" width="20.85546875" style="2" customWidth="1"/>
    <col min="5" max="5" width="8.42578125" style="2" customWidth="1"/>
    <col min="6" max="6" width="8.140625" style="2" customWidth="1"/>
    <col min="7" max="7" width="13.85546875" style="2" customWidth="1"/>
    <col min="8" max="8" width="14.7109375" style="2" customWidth="1"/>
    <col min="9" max="9" width="14.5703125" style="2" customWidth="1"/>
    <col min="10" max="10" width="19.140625" style="2" customWidth="1"/>
    <col min="11" max="11" width="19.7109375" style="2" customWidth="1"/>
    <col min="12" max="12" width="12.5703125" style="2" customWidth="1"/>
    <col min="13" max="13" width="29" style="2" customWidth="1"/>
    <col min="14" max="14" width="16.42578125" style="2" customWidth="1"/>
    <col min="15" max="15" width="13.7109375" style="2" customWidth="1"/>
    <col min="16" max="16" width="13.85546875" style="2" customWidth="1"/>
    <col min="17" max="24" width="9.140625" style="7"/>
    <col min="25" max="16384" width="9.140625" style="2"/>
  </cols>
  <sheetData>
    <row r="1" spans="1:28" ht="39" customHeight="1" x14ac:dyDescent="0.2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  <c r="O1" s="44"/>
      <c r="P1" s="44"/>
      <c r="Y1" s="7"/>
      <c r="Z1" s="7"/>
      <c r="AA1" s="7"/>
      <c r="AB1" s="7"/>
    </row>
    <row r="2" spans="1:28" ht="39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  <c r="O2" s="48"/>
      <c r="P2" s="48"/>
      <c r="Y2" s="7"/>
      <c r="Z2" s="7"/>
      <c r="AA2" s="7"/>
      <c r="AB2" s="7"/>
    </row>
    <row r="3" spans="1:28" ht="39" customHeight="1" x14ac:dyDescent="0.2">
      <c r="A3" s="54" t="s">
        <v>19</v>
      </c>
      <c r="B3" s="55"/>
      <c r="C3" s="35" t="s">
        <v>14</v>
      </c>
      <c r="D3" s="45" t="s">
        <v>13</v>
      </c>
      <c r="E3" s="35" t="s">
        <v>15</v>
      </c>
      <c r="F3" s="35" t="s">
        <v>0</v>
      </c>
      <c r="G3" s="35" t="s">
        <v>17</v>
      </c>
      <c r="H3" s="35"/>
      <c r="I3" s="35"/>
      <c r="J3" s="53" t="s">
        <v>8</v>
      </c>
      <c r="K3" s="53"/>
      <c r="L3" s="53"/>
      <c r="M3" s="49" t="s">
        <v>4</v>
      </c>
      <c r="N3" s="50"/>
      <c r="O3" s="50"/>
      <c r="P3" s="51"/>
    </row>
    <row r="4" spans="1:28" ht="159" customHeight="1" thickBot="1" x14ac:dyDescent="0.25">
      <c r="A4" s="54"/>
      <c r="B4" s="56"/>
      <c r="C4" s="35"/>
      <c r="D4" s="46"/>
      <c r="E4" s="35"/>
      <c r="F4" s="35"/>
      <c r="G4" s="22" t="s">
        <v>29</v>
      </c>
      <c r="H4" s="22" t="s">
        <v>30</v>
      </c>
      <c r="I4" s="22" t="s">
        <v>31</v>
      </c>
      <c r="J4" s="3" t="s">
        <v>3</v>
      </c>
      <c r="K4" s="3" t="s">
        <v>1</v>
      </c>
      <c r="L4" s="3" t="s">
        <v>2</v>
      </c>
      <c r="M4" s="1" t="s">
        <v>9</v>
      </c>
      <c r="N4" s="4" t="s">
        <v>5</v>
      </c>
      <c r="O4" s="4" t="s">
        <v>6</v>
      </c>
      <c r="P4" s="4" t="s">
        <v>7</v>
      </c>
    </row>
    <row r="5" spans="1:28" s="30" customFormat="1" ht="106.5" customHeight="1" thickBot="1" x14ac:dyDescent="0.3">
      <c r="A5" s="24">
        <v>1</v>
      </c>
      <c r="B5" s="29" t="s">
        <v>36</v>
      </c>
      <c r="C5" s="23" t="s">
        <v>21</v>
      </c>
      <c r="D5" s="19" t="s">
        <v>35</v>
      </c>
      <c r="E5" s="27" t="s">
        <v>28</v>
      </c>
      <c r="F5" s="27">
        <v>2</v>
      </c>
      <c r="G5" s="21">
        <v>57230.2</v>
      </c>
      <c r="H5" s="32">
        <v>55620.53</v>
      </c>
      <c r="I5" s="32">
        <v>54571.09</v>
      </c>
      <c r="J5" s="8">
        <f t="shared" ref="J5:J11" si="0">AVERAGE(G5:I5)</f>
        <v>55807.273333333338</v>
      </c>
      <c r="K5" s="16">
        <f t="shared" ref="K5:K11" si="1">SQRT(((SUM((POWER(G5-J5,2)),(POWER(H5-J5,2)),(POWER(I5-J5,2)))/(COLUMNS(G5:I5)-1))))</f>
        <v>1339.3548082690165</v>
      </c>
      <c r="L5" s="16">
        <f t="shared" ref="L5:L11" si="2">K5/J5*100</f>
        <v>2.3999646072459666</v>
      </c>
      <c r="M5" s="16">
        <f t="shared" ref="M5:M11" si="3">((F5/3)*(SUM(G5:I5)))</f>
        <v>111614.54666666666</v>
      </c>
      <c r="N5" s="16">
        <f t="shared" ref="N5:N11" si="4">M5/F5</f>
        <v>55807.273333333331</v>
      </c>
      <c r="O5" s="16">
        <f t="shared" ref="O5:O11" si="5">ROUND(N5,2)</f>
        <v>55807.27</v>
      </c>
      <c r="P5" s="16">
        <f t="shared" ref="P5:P11" si="6">O5*F5</f>
        <v>111614.54</v>
      </c>
      <c r="Q5" s="31"/>
      <c r="R5" s="31"/>
      <c r="S5" s="31"/>
      <c r="T5" s="31"/>
      <c r="U5" s="31"/>
      <c r="V5" s="31"/>
      <c r="W5" s="31"/>
      <c r="X5" s="31"/>
    </row>
    <row r="6" spans="1:28" s="30" customFormat="1" ht="88.5" customHeight="1" thickBot="1" x14ac:dyDescent="0.3">
      <c r="A6" s="24">
        <f>A5+1</f>
        <v>2</v>
      </c>
      <c r="B6" s="29" t="s">
        <v>20</v>
      </c>
      <c r="C6" s="23" t="s">
        <v>22</v>
      </c>
      <c r="D6" s="19" t="s">
        <v>37</v>
      </c>
      <c r="E6" s="27" t="s">
        <v>28</v>
      </c>
      <c r="F6" s="28">
        <v>1</v>
      </c>
      <c r="G6" s="21">
        <v>41467.799999999996</v>
      </c>
      <c r="H6" s="32">
        <v>43955.87</v>
      </c>
      <c r="I6" s="32">
        <v>43126.51</v>
      </c>
      <c r="J6" s="8">
        <f t="shared" si="0"/>
        <v>42850.06</v>
      </c>
      <c r="K6" s="16">
        <f t="shared" si="1"/>
        <v>1266.862870677016</v>
      </c>
      <c r="L6" s="16">
        <f t="shared" si="2"/>
        <v>2.9565019761396272</v>
      </c>
      <c r="M6" s="16">
        <f t="shared" si="3"/>
        <v>42850.06</v>
      </c>
      <c r="N6" s="16">
        <f t="shared" si="4"/>
        <v>42850.06</v>
      </c>
      <c r="O6" s="16">
        <f t="shared" si="5"/>
        <v>42850.06</v>
      </c>
      <c r="P6" s="16">
        <f t="shared" si="6"/>
        <v>42850.06</v>
      </c>
      <c r="Q6" s="31"/>
      <c r="R6" s="31"/>
      <c r="S6" s="31"/>
      <c r="T6" s="31"/>
      <c r="U6" s="31"/>
      <c r="V6" s="31"/>
      <c r="W6" s="31"/>
      <c r="X6" s="31"/>
    </row>
    <row r="7" spans="1:28" s="30" customFormat="1" ht="26.25" thickBot="1" x14ac:dyDescent="0.3">
      <c r="A7" s="24">
        <f t="shared" ref="A7:A11" si="7">A6+1</f>
        <v>3</v>
      </c>
      <c r="B7" s="29" t="s">
        <v>20</v>
      </c>
      <c r="C7" s="23" t="s">
        <v>23</v>
      </c>
      <c r="D7" s="19" t="s">
        <v>38</v>
      </c>
      <c r="E7" s="27" t="s">
        <v>28</v>
      </c>
      <c r="F7" s="28">
        <v>1</v>
      </c>
      <c r="G7" s="21">
        <v>124121.58</v>
      </c>
      <c r="H7" s="32">
        <v>131568.88</v>
      </c>
      <c r="I7" s="32">
        <v>129086.44</v>
      </c>
      <c r="J7" s="8">
        <f t="shared" si="0"/>
        <v>128258.96666666667</v>
      </c>
      <c r="K7" s="16">
        <f t="shared" si="1"/>
        <v>3791.9788251694317</v>
      </c>
      <c r="L7" s="16">
        <f t="shared" si="2"/>
        <v>2.9565019302115836</v>
      </c>
      <c r="M7" s="16">
        <f t="shared" si="3"/>
        <v>128258.96666666667</v>
      </c>
      <c r="N7" s="16">
        <f t="shared" si="4"/>
        <v>128258.96666666667</v>
      </c>
      <c r="O7" s="16">
        <f t="shared" si="5"/>
        <v>128258.97</v>
      </c>
      <c r="P7" s="16">
        <f t="shared" si="6"/>
        <v>128258.97</v>
      </c>
      <c r="Q7" s="31"/>
      <c r="R7" s="31"/>
      <c r="S7" s="31"/>
      <c r="T7" s="31"/>
      <c r="U7" s="31"/>
      <c r="V7" s="31"/>
      <c r="W7" s="31"/>
      <c r="X7" s="31"/>
    </row>
    <row r="8" spans="1:28" s="30" customFormat="1" ht="93" customHeight="1" thickBot="1" x14ac:dyDescent="0.3">
      <c r="A8" s="24">
        <f t="shared" si="7"/>
        <v>4</v>
      </c>
      <c r="B8" s="29" t="s">
        <v>20</v>
      </c>
      <c r="C8" s="23" t="s">
        <v>24</v>
      </c>
      <c r="D8" s="19" t="s">
        <v>37</v>
      </c>
      <c r="E8" s="27" t="s">
        <v>28</v>
      </c>
      <c r="F8" s="28">
        <v>1</v>
      </c>
      <c r="G8" s="21">
        <v>46970</v>
      </c>
      <c r="H8" s="32">
        <v>49788.2</v>
      </c>
      <c r="I8" s="32">
        <v>48848.800000000003</v>
      </c>
      <c r="J8" s="8">
        <f t="shared" si="0"/>
        <v>48535.666666666664</v>
      </c>
      <c r="K8" s="16">
        <f t="shared" si="1"/>
        <v>1434.9572026138378</v>
      </c>
      <c r="L8" s="16">
        <f t="shared" si="2"/>
        <v>2.956500448358605</v>
      </c>
      <c r="M8" s="16">
        <f t="shared" si="3"/>
        <v>48535.666666666664</v>
      </c>
      <c r="N8" s="16">
        <f t="shared" si="4"/>
        <v>48535.666666666664</v>
      </c>
      <c r="O8" s="16">
        <f t="shared" si="5"/>
        <v>48535.67</v>
      </c>
      <c r="P8" s="16">
        <f t="shared" si="6"/>
        <v>48535.67</v>
      </c>
      <c r="Q8" s="31"/>
      <c r="R8" s="31"/>
      <c r="S8" s="31"/>
      <c r="T8" s="31"/>
      <c r="U8" s="31"/>
      <c r="V8" s="31"/>
      <c r="W8" s="31"/>
      <c r="X8" s="31"/>
    </row>
    <row r="9" spans="1:28" s="30" customFormat="1" ht="90" thickBot="1" x14ac:dyDescent="0.3">
      <c r="A9" s="24">
        <f t="shared" si="7"/>
        <v>5</v>
      </c>
      <c r="B9" s="29" t="s">
        <v>36</v>
      </c>
      <c r="C9" s="23" t="s">
        <v>25</v>
      </c>
      <c r="D9" s="19" t="s">
        <v>35</v>
      </c>
      <c r="E9" s="27" t="s">
        <v>28</v>
      </c>
      <c r="F9" s="28">
        <v>1</v>
      </c>
      <c r="G9" s="21">
        <v>38918</v>
      </c>
      <c r="H9" s="32">
        <v>41253.08</v>
      </c>
      <c r="I9" s="32">
        <v>40474.720000000001</v>
      </c>
      <c r="J9" s="8">
        <f t="shared" si="0"/>
        <v>40215.26666666667</v>
      </c>
      <c r="K9" s="16">
        <f t="shared" si="1"/>
        <v>1188.96453930861</v>
      </c>
      <c r="L9" s="16">
        <f t="shared" si="2"/>
        <v>2.9565004483586081</v>
      </c>
      <c r="M9" s="16">
        <f t="shared" si="3"/>
        <v>40215.266666666663</v>
      </c>
      <c r="N9" s="16">
        <f t="shared" si="4"/>
        <v>40215.266666666663</v>
      </c>
      <c r="O9" s="16">
        <f t="shared" si="5"/>
        <v>40215.269999999997</v>
      </c>
      <c r="P9" s="16">
        <f t="shared" si="6"/>
        <v>40215.269999999997</v>
      </c>
      <c r="Q9" s="31"/>
      <c r="R9" s="31"/>
      <c r="S9" s="31"/>
      <c r="T9" s="31"/>
      <c r="U9" s="31"/>
      <c r="V9" s="31"/>
      <c r="W9" s="31"/>
      <c r="X9" s="31"/>
    </row>
    <row r="10" spans="1:28" s="30" customFormat="1" ht="102.75" thickBot="1" x14ac:dyDescent="0.3">
      <c r="A10" s="24">
        <f t="shared" si="7"/>
        <v>6</v>
      </c>
      <c r="B10" s="29" t="s">
        <v>36</v>
      </c>
      <c r="C10" s="23" t="s">
        <v>26</v>
      </c>
      <c r="D10" s="19" t="s">
        <v>39</v>
      </c>
      <c r="E10" s="27" t="s">
        <v>28</v>
      </c>
      <c r="F10" s="27">
        <v>4</v>
      </c>
      <c r="G10" s="21">
        <v>976</v>
      </c>
      <c r="H10" s="32">
        <v>938.86</v>
      </c>
      <c r="I10" s="32">
        <v>921.15</v>
      </c>
      <c r="J10" s="8">
        <f t="shared" ref="J10" si="8">AVERAGE(G10:I10)</f>
        <v>945.3366666666667</v>
      </c>
      <c r="K10" s="16">
        <f t="shared" ref="K10" si="9">SQRT(((SUM((POWER(G10-J10,2)),(POWER(H10-J10,2)),(POWER(I10-J10,2)))/(COLUMNS(G10:I10)-1))))</f>
        <v>27.992696071177814</v>
      </c>
      <c r="L10" s="16">
        <f t="shared" ref="L10" si="10">K10/J10*100</f>
        <v>2.9611351234140022</v>
      </c>
      <c r="M10" s="16">
        <f t="shared" ref="M10" si="11">((F10/3)*(SUM(G10:I10)))</f>
        <v>3781.3466666666668</v>
      </c>
      <c r="N10" s="16">
        <f t="shared" ref="N10" si="12">M10/F10</f>
        <v>945.3366666666667</v>
      </c>
      <c r="O10" s="16">
        <f t="shared" ref="O10" si="13">ROUND(N10,2)</f>
        <v>945.34</v>
      </c>
      <c r="P10" s="16">
        <f t="shared" ref="P10" si="14">O10*F10</f>
        <v>3781.36</v>
      </c>
      <c r="Q10" s="31"/>
      <c r="R10" s="31"/>
      <c r="S10" s="31"/>
      <c r="T10" s="31"/>
      <c r="U10" s="31"/>
      <c r="V10" s="31"/>
      <c r="W10" s="31"/>
      <c r="X10" s="31"/>
    </row>
    <row r="11" spans="1:28" s="30" customFormat="1" ht="102.75" thickBot="1" x14ac:dyDescent="0.3">
      <c r="A11" s="24">
        <f t="shared" si="7"/>
        <v>7</v>
      </c>
      <c r="B11" s="29" t="s">
        <v>36</v>
      </c>
      <c r="C11" s="23" t="s">
        <v>27</v>
      </c>
      <c r="D11" s="19" t="s">
        <v>39</v>
      </c>
      <c r="E11" s="27" t="s">
        <v>28</v>
      </c>
      <c r="F11" s="28">
        <v>4</v>
      </c>
      <c r="G11" s="21">
        <v>427</v>
      </c>
      <c r="H11" s="32">
        <v>668.59</v>
      </c>
      <c r="I11" s="32">
        <v>655.97</v>
      </c>
      <c r="J11" s="8">
        <f t="shared" si="0"/>
        <v>583.85333333333335</v>
      </c>
      <c r="K11" s="16">
        <f t="shared" si="1"/>
        <v>135.98544860878806</v>
      </c>
      <c r="L11" s="16">
        <f t="shared" si="2"/>
        <v>23.291028901457224</v>
      </c>
      <c r="M11" s="16">
        <f t="shared" si="3"/>
        <v>2335.4133333333334</v>
      </c>
      <c r="N11" s="16">
        <f t="shared" si="4"/>
        <v>583.85333333333335</v>
      </c>
      <c r="O11" s="16">
        <f t="shared" si="5"/>
        <v>583.85</v>
      </c>
      <c r="P11" s="16">
        <f t="shared" si="6"/>
        <v>2335.4</v>
      </c>
      <c r="Q11" s="31"/>
      <c r="R11" s="31"/>
      <c r="S11" s="31"/>
      <c r="T11" s="31"/>
      <c r="U11" s="31"/>
      <c r="V11" s="31"/>
      <c r="W11" s="31"/>
      <c r="X11" s="31"/>
    </row>
    <row r="12" spans="1:28" ht="18" customHeight="1" x14ac:dyDescent="0.25">
      <c r="A12" s="15"/>
      <c r="C12" s="15"/>
      <c r="D12" s="15"/>
      <c r="E12" s="15"/>
      <c r="F12" s="15"/>
      <c r="G12" s="14"/>
      <c r="H12" s="14"/>
      <c r="I12" s="14"/>
      <c r="J12" s="15"/>
      <c r="K12" s="15"/>
      <c r="L12" s="15"/>
      <c r="M12" s="15"/>
      <c r="N12" s="15"/>
      <c r="O12" s="15"/>
      <c r="P12" s="20">
        <f>SUM(P5:P11)</f>
        <v>377591.26999999996</v>
      </c>
    </row>
    <row r="14" spans="1:28" ht="15.75" customHeight="1" x14ac:dyDescent="0.3">
      <c r="A14" s="52" t="s">
        <v>12</v>
      </c>
      <c r="B14" s="52"/>
      <c r="C14" s="52"/>
      <c r="D14" s="52"/>
      <c r="E14" s="52"/>
      <c r="F14" s="52"/>
      <c r="G14" s="52"/>
      <c r="H14" s="52"/>
      <c r="I14" s="52"/>
      <c r="J14" s="18">
        <f>P12</f>
        <v>377591.26999999996</v>
      </c>
      <c r="K14" s="39" t="s">
        <v>32</v>
      </c>
      <c r="L14" s="40"/>
      <c r="M14" s="40"/>
      <c r="N14" s="40"/>
      <c r="O14" s="40"/>
      <c r="P14" s="40"/>
    </row>
    <row r="15" spans="1:28" ht="15.75" customHeight="1" x14ac:dyDescent="0.2">
      <c r="A15" s="11"/>
      <c r="B15" s="26"/>
      <c r="C15" s="12"/>
      <c r="D15" s="12"/>
      <c r="E15" s="12"/>
      <c r="F15" s="12"/>
      <c r="G15" s="12"/>
      <c r="H15" s="12"/>
      <c r="I15" s="12"/>
      <c r="J15" s="13"/>
      <c r="K15" s="10"/>
      <c r="L15" s="5"/>
      <c r="M15" s="6"/>
      <c r="P15" s="9"/>
    </row>
    <row r="16" spans="1:28" ht="72.75" customHeight="1" x14ac:dyDescent="0.2">
      <c r="A16" s="36" t="s">
        <v>16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38"/>
      <c r="P16" s="38"/>
    </row>
    <row r="17" spans="1:16" ht="18.75" customHeight="1" x14ac:dyDescent="0.2">
      <c r="A17" s="15" t="s">
        <v>18</v>
      </c>
    </row>
    <row r="19" spans="1:16" ht="26.25" x14ac:dyDescent="0.2">
      <c r="C19" s="41" t="s">
        <v>33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1" spans="1:16" ht="98.25" customHeight="1" x14ac:dyDescent="0.2">
      <c r="C21" s="34" t="s">
        <v>34</v>
      </c>
      <c r="D21" s="34"/>
      <c r="E21" s="34"/>
      <c r="F21" s="34"/>
      <c r="G21" s="34"/>
      <c r="J21" s="17"/>
      <c r="N21" s="17"/>
    </row>
  </sheetData>
  <mergeCells count="16">
    <mergeCell ref="A1:P1"/>
    <mergeCell ref="D3:D4"/>
    <mergeCell ref="A2:P2"/>
    <mergeCell ref="M3:P3"/>
    <mergeCell ref="A14:I14"/>
    <mergeCell ref="G3:I3"/>
    <mergeCell ref="J3:L3"/>
    <mergeCell ref="A3:A4"/>
    <mergeCell ref="B3:B4"/>
    <mergeCell ref="C21:G21"/>
    <mergeCell ref="C3:C4"/>
    <mergeCell ref="E3:E4"/>
    <mergeCell ref="F3:F4"/>
    <mergeCell ref="A16:P16"/>
    <mergeCell ref="K14:P14"/>
    <mergeCell ref="C19:P19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1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EB0E-F156-41A0-8FC4-1FB6419F0569}">
  <dimension ref="A1:D7"/>
  <sheetViews>
    <sheetView workbookViewId="0">
      <selection activeCell="C1" sqref="C1:C7"/>
    </sheetView>
  </sheetViews>
  <sheetFormatPr defaultRowHeight="15" x14ac:dyDescent="0.25"/>
  <cols>
    <col min="3" max="3" width="13.5703125" customWidth="1"/>
  </cols>
  <sheetData>
    <row r="1" spans="1:4" x14ac:dyDescent="0.25">
      <c r="A1">
        <v>2</v>
      </c>
      <c r="B1">
        <v>46910</v>
      </c>
      <c r="C1" s="33">
        <f>B1*1.22</f>
        <v>57230.2</v>
      </c>
      <c r="D1">
        <f>A1*C1</f>
        <v>114460.4</v>
      </c>
    </row>
    <row r="2" spans="1:4" x14ac:dyDescent="0.25">
      <c r="A2">
        <v>1</v>
      </c>
      <c r="B2">
        <v>33990</v>
      </c>
      <c r="C2" s="33">
        <f t="shared" ref="C2:C7" si="0">B2*1.22</f>
        <v>41467.799999999996</v>
      </c>
      <c r="D2">
        <f t="shared" ref="D2:D7" si="1">A2*C2</f>
        <v>41467.799999999996</v>
      </c>
    </row>
    <row r="3" spans="1:4" x14ac:dyDescent="0.25">
      <c r="A3">
        <v>1</v>
      </c>
      <c r="B3">
        <v>101739</v>
      </c>
      <c r="C3" s="33">
        <f t="shared" si="0"/>
        <v>124121.58</v>
      </c>
      <c r="D3">
        <f t="shared" si="1"/>
        <v>124121.58</v>
      </c>
    </row>
    <row r="4" spans="1:4" x14ac:dyDescent="0.25">
      <c r="A4">
        <v>1</v>
      </c>
      <c r="B4">
        <v>38500</v>
      </c>
      <c r="C4" s="33">
        <f t="shared" si="0"/>
        <v>46970</v>
      </c>
      <c r="D4">
        <f t="shared" si="1"/>
        <v>46970</v>
      </c>
    </row>
    <row r="5" spans="1:4" x14ac:dyDescent="0.25">
      <c r="A5">
        <v>1</v>
      </c>
      <c r="B5">
        <v>31900</v>
      </c>
      <c r="C5" s="33">
        <f t="shared" si="0"/>
        <v>38918</v>
      </c>
      <c r="D5">
        <f t="shared" si="1"/>
        <v>38918</v>
      </c>
    </row>
    <row r="6" spans="1:4" x14ac:dyDescent="0.25">
      <c r="A6">
        <v>4</v>
      </c>
      <c r="B6">
        <v>800</v>
      </c>
      <c r="C6" s="33">
        <f t="shared" si="0"/>
        <v>976</v>
      </c>
      <c r="D6">
        <f t="shared" si="1"/>
        <v>3904</v>
      </c>
    </row>
    <row r="7" spans="1:4" x14ac:dyDescent="0.25">
      <c r="A7">
        <v>4</v>
      </c>
      <c r="B7">
        <v>350</v>
      </c>
      <c r="C7" s="33">
        <f t="shared" si="0"/>
        <v>427</v>
      </c>
      <c r="D7">
        <f t="shared" si="1"/>
        <v>1708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Оконный Завод ВИКРА</cp:lastModifiedBy>
  <cp:lastPrinted>2023-12-12T15:15:49Z</cp:lastPrinted>
  <dcterms:created xsi:type="dcterms:W3CDTF">2014-01-15T18:15:09Z</dcterms:created>
  <dcterms:modified xsi:type="dcterms:W3CDTF">2026-08-14T10:40:00Z</dcterms:modified>
</cp:coreProperties>
</file>