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9040" windowHeight="15720"/>
  </bookViews>
  <sheets>
    <sheet name="Лист1" sheetId="3" r:id="rId1"/>
    <sheet name="Лист2" sheetId="5" r:id="rId2"/>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T18" i="5"/>
  <c r="S18"/>
  <c r="Q18"/>
  <c r="R18" s="1"/>
  <c r="P18"/>
  <c r="M18"/>
  <c r="T17"/>
  <c r="P17"/>
  <c r="Q17" s="1"/>
  <c r="R17" s="1"/>
  <c r="M17"/>
  <c r="S17" s="1"/>
  <c r="T16"/>
  <c r="S16"/>
  <c r="P16"/>
  <c r="Q16" s="1"/>
  <c r="R16" s="1"/>
  <c r="O16"/>
  <c r="N16"/>
  <c r="M16"/>
  <c r="T15"/>
  <c r="P15"/>
  <c r="Q15" s="1"/>
  <c r="R15" s="1"/>
  <c r="M15"/>
  <c r="S15" s="1"/>
  <c r="T14"/>
  <c r="S14"/>
  <c r="P14"/>
  <c r="Q14" s="1"/>
  <c r="R14" s="1"/>
  <c r="M14"/>
  <c r="T13"/>
  <c r="P13"/>
  <c r="Q13" s="1"/>
  <c r="R13" s="1"/>
  <c r="M13"/>
  <c r="S13" s="1"/>
  <c r="T12"/>
  <c r="S12"/>
  <c r="R12"/>
  <c r="Q12"/>
  <c r="P12"/>
  <c r="M12"/>
  <c r="T11"/>
  <c r="P11"/>
  <c r="Q11" s="1"/>
  <c r="R11" s="1"/>
  <c r="M11"/>
  <c r="S11" s="1"/>
  <c r="T10"/>
  <c r="S10"/>
  <c r="R10"/>
  <c r="Q10"/>
  <c r="P10"/>
  <c r="M10"/>
  <c r="T9"/>
  <c r="P9"/>
  <c r="Q9" s="1"/>
  <c r="R9" s="1"/>
  <c r="M9"/>
  <c r="S9" s="1"/>
  <c r="T8"/>
  <c r="S8"/>
  <c r="R8"/>
  <c r="Q8"/>
  <c r="P8"/>
  <c r="M8"/>
  <c r="T7"/>
  <c r="P7"/>
  <c r="Q7" s="1"/>
  <c r="R7" s="1"/>
  <c r="M7"/>
  <c r="S7" s="1"/>
  <c r="T6"/>
  <c r="T19" s="1"/>
  <c r="C3" s="1"/>
  <c r="S6"/>
  <c r="R6"/>
  <c r="Q6"/>
  <c r="P6"/>
  <c r="M6"/>
  <c r="S19" l="1"/>
  <c r="T18" i="3" l="1"/>
  <c r="P18"/>
  <c r="M18"/>
  <c r="S18" s="1"/>
  <c r="T17"/>
  <c r="P17"/>
  <c r="M17"/>
  <c r="S17" s="1"/>
  <c r="T16"/>
  <c r="P16"/>
  <c r="O16"/>
  <c r="M16"/>
  <c r="S16" s="1"/>
  <c r="T15"/>
  <c r="P15"/>
  <c r="M15"/>
  <c r="S15" s="1"/>
  <c r="T14"/>
  <c r="P14"/>
  <c r="M14"/>
  <c r="S14" s="1"/>
  <c r="Q16" l="1"/>
  <c r="R16" s="1"/>
  <c r="Q14"/>
  <c r="R14" s="1"/>
  <c r="Q18"/>
  <c r="R18" s="1"/>
  <c r="Q17"/>
  <c r="R17" s="1"/>
  <c r="Q15"/>
  <c r="R15" s="1"/>
  <c r="N16"/>
  <c r="T13" l="1"/>
  <c r="P13"/>
  <c r="M13"/>
  <c r="S13" s="1"/>
  <c r="T12"/>
  <c r="P12"/>
  <c r="M12"/>
  <c r="S12" s="1"/>
  <c r="T11"/>
  <c r="P11"/>
  <c r="M11"/>
  <c r="S11" s="1"/>
  <c r="T6"/>
  <c r="T7"/>
  <c r="T8"/>
  <c r="T9"/>
  <c r="T10"/>
  <c r="Q11" l="1"/>
  <c r="R11" s="1"/>
  <c r="Q13"/>
  <c r="R13" s="1"/>
  <c r="Q12"/>
  <c r="R12" s="1"/>
  <c r="P10"/>
  <c r="M10"/>
  <c r="S10" s="1"/>
  <c r="Q10" l="1"/>
  <c r="R10" s="1"/>
  <c r="P6"/>
  <c r="P7"/>
  <c r="P8"/>
  <c r="P9"/>
  <c r="M6"/>
  <c r="S6" s="1"/>
  <c r="M7"/>
  <c r="S7" s="1"/>
  <c r="M8"/>
  <c r="S8" s="1"/>
  <c r="M9"/>
  <c r="S9" s="1"/>
  <c r="Q9" l="1"/>
  <c r="R9" s="1"/>
  <c r="Q7"/>
  <c r="R7" s="1"/>
  <c r="Q8"/>
  <c r="R8" s="1"/>
  <c r="Q6"/>
  <c r="R6" s="1"/>
  <c r="S19"/>
  <c r="T19" l="1"/>
  <c r="C3" s="1"/>
</calcChain>
</file>

<file path=xl/sharedStrings.xml><?xml version="1.0" encoding="utf-8"?>
<sst xmlns="http://schemas.openxmlformats.org/spreadsheetml/2006/main" count="122" uniqueCount="45">
  <si>
    <t>дата</t>
  </si>
  <si>
    <t>Начальник планово-экономического отдела:</t>
  </si>
  <si>
    <t>Д.С. Вяткин</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</si>
  <si>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</si>
  <si>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</si>
  <si>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</si>
  <si>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</si>
  <si>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</si>
  <si>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</si>
  <si>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</si>
  <si>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</si>
  <si>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Объем</t>
  </si>
  <si>
    <t>Ед.изм.</t>
  </si>
  <si>
    <t>Кол-во</t>
  </si>
  <si>
    <t>Цена за ед.изм.</t>
  </si>
  <si>
    <t>подпись, расшифровка подписи</t>
  </si>
  <si>
    <t>Средняя цена (руб.)</t>
  </si>
  <si>
    <t>Коэфф. вариации V=</t>
  </si>
  <si>
    <t>Источник №6</t>
  </si>
  <si>
    <t>Цена договора, заключаемого с единственным поставщиком</t>
  </si>
  <si>
    <t>Н(М)ЦД по средней цене</t>
  </si>
  <si>
    <t>ЦДЕП по наименьшей цене</t>
  </si>
  <si>
    <t>Существенные условия исполнения договора</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</si>
  <si>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</si>
  <si>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2025г.</t>
  </si>
  <si>
    <t>шт</t>
  </si>
  <si>
    <t xml:space="preserve">Источник №1 </t>
  </si>
  <si>
    <t xml:space="preserve">Источник №2 </t>
  </si>
  <si>
    <t xml:space="preserve">Источник №3 </t>
  </si>
  <si>
    <t>Обоснование начальной (максимальной) цены контракта, цены контракта, заключаемого с единственным поставщиком (подрядчиком, исполнителем) (Н(М)ЦК, ЦДЕП)</t>
  </si>
  <si>
    <t>Рулетка измерительная 3м</t>
  </si>
  <si>
    <t>Рулетка 5м,</t>
  </si>
  <si>
    <t>Ограничитель окна металл.</t>
  </si>
  <si>
    <t>Ручка оконная белая</t>
  </si>
  <si>
    <t>Наконечник-насадка для плунжерного шприца быстросъемный, со шлангом 300мм, нейлоновым</t>
  </si>
  <si>
    <t>Ножовка по дереву пила</t>
  </si>
  <si>
    <t>Ножовка для точного реза</t>
  </si>
  <si>
    <t>Ножовка по металлу</t>
  </si>
  <si>
    <t>наука</t>
  </si>
  <si>
    <t>клиника</t>
  </si>
  <si>
    <t>смазка универсальная WD-40</t>
  </si>
  <si>
    <t>Рукав для газовой сварки ацетилен/пропан</t>
  </si>
  <si>
    <t>Рукав кислородный</t>
  </si>
  <si>
    <t>Редуктор пропановый</t>
  </si>
  <si>
    <t>Угловая шлифмашина</t>
  </si>
</sst>
</file>

<file path=xl/styles.xml><?xml version="1.0" encoding="utf-8"?>
<styleSheet xmlns="http://schemas.openxmlformats.org/spreadsheetml/2006/main">
  <numFmts count="1">
    <numFmt numFmtId="164" formatCode="#,##0.00_р_."/>
  </numFmts>
  <fonts count="10">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b/>
      <sz val="11"/>
      <color indexed="8"/>
      <name val="Times New Roman"/>
      <family val="1"/>
      <charset val="204"/>
    </font>
    <font>
      <i/>
      <sz val="11"/>
      <color indexed="8"/>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6" fillId="0" borderId="0"/>
  </cellStyleXfs>
  <cellXfs count="50">
    <xf numFmtId="0" fontId="0" fillId="0" borderId="0" xfId="0"/>
    <xf numFmtId="0" fontId="2" fillId="2" borderId="0" xfId="1" applyFont="1" applyFill="1"/>
    <xf numFmtId="0" fontId="3" fillId="2" borderId="0" xfId="1" applyFont="1" applyFill="1" applyBorder="1" applyAlignment="1">
      <alignment horizontal="left" wrapText="1"/>
    </xf>
    <xf numFmtId="0" fontId="5" fillId="2" borderId="0" xfId="1" applyFont="1" applyFill="1" applyAlignment="1" applyProtection="1">
      <alignment vertical="center"/>
      <protection locked="0"/>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2" fontId="3"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7" fillId="0" borderId="2" xfId="2" applyFont="1" applyBorder="1" applyAlignment="1">
      <alignment vertical="center" wrapText="1"/>
    </xf>
    <xf numFmtId="2" fontId="7" fillId="0" borderId="2" xfId="2" applyNumberFormat="1" applyFont="1" applyBorder="1" applyAlignment="1">
      <alignment horizontal="center" vertical="center"/>
    </xf>
    <xf numFmtId="0" fontId="5" fillId="2" borderId="0" xfId="1" applyFont="1" applyFill="1"/>
    <xf numFmtId="0" fontId="8" fillId="2" borderId="0" xfId="1" applyFont="1" applyFill="1" applyBorder="1" applyAlignment="1">
      <alignment vertical="center" wrapText="1"/>
    </xf>
    <xf numFmtId="0" fontId="5" fillId="0" borderId="0" xfId="1" applyFont="1" applyBorder="1" applyAlignment="1"/>
    <xf numFmtId="0" fontId="2" fillId="2" borderId="0" xfId="1" applyFont="1" applyFill="1" applyAlignment="1">
      <alignment vertical="center"/>
    </xf>
    <xf numFmtId="14" fontId="5" fillId="2" borderId="1" xfId="1" applyNumberFormat="1" applyFont="1" applyFill="1" applyBorder="1" applyAlignment="1"/>
    <xf numFmtId="4" fontId="2"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4" fontId="3"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9" fillId="2" borderId="0" xfId="1" applyFont="1" applyFill="1" applyBorder="1" applyAlignment="1" applyProtection="1">
      <alignment horizontal="center" wrapText="1"/>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2" fontId="2" fillId="2" borderId="2" xfId="1" applyNumberFormat="1" applyFont="1" applyFill="1" applyBorder="1" applyAlignment="1">
      <alignment horizontal="center" vertical="center" wrapText="1"/>
    </xf>
    <xf numFmtId="2" fontId="5" fillId="2" borderId="0" xfId="1" applyNumberFormat="1" applyFont="1" applyFill="1"/>
    <xf numFmtId="0" fontId="4" fillId="2" borderId="2" xfId="1" applyFont="1" applyFill="1" applyBorder="1" applyAlignment="1">
      <alignment horizontal="center" vertical="center" wrapText="1"/>
    </xf>
    <xf numFmtId="0" fontId="9" fillId="2" borderId="0" xfId="1" applyFont="1" applyFill="1" applyBorder="1" applyAlignment="1" applyProtection="1">
      <alignment horizontal="center" wrapText="1"/>
      <protection locked="0"/>
    </xf>
    <xf numFmtId="0" fontId="2" fillId="2" borderId="2" xfId="1" applyFont="1" applyFill="1" applyBorder="1" applyAlignment="1">
      <alignment horizontal="left"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vertical="center"/>
    </xf>
    <xf numFmtId="0" fontId="2" fillId="2" borderId="0" xfId="1" applyFont="1" applyFill="1" applyBorder="1" applyAlignment="1">
      <alignment horizontal="left" vertical="top" wrapText="1"/>
    </xf>
    <xf numFmtId="0" fontId="8" fillId="2" borderId="0" xfId="1" applyFont="1" applyFill="1" applyBorder="1" applyAlignment="1">
      <alignment horizontal="center" vertical="center" wrapText="1"/>
    </xf>
    <xf numFmtId="0" fontId="4" fillId="2" borderId="2"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2" fontId="4" fillId="2" borderId="2"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9" fillId="2" borderId="0" xfId="1" applyFont="1" applyFill="1" applyBorder="1" applyAlignment="1" applyProtection="1">
      <alignment horizontal="center" wrapText="1"/>
      <protection locked="0"/>
    </xf>
    <xf numFmtId="0" fontId="2" fillId="2" borderId="2" xfId="1" applyFont="1" applyFill="1" applyBorder="1" applyAlignment="1">
      <alignment horizontal="left" vertical="center" wrapText="1"/>
    </xf>
    <xf numFmtId="0" fontId="2" fillId="2" borderId="5" xfId="1" applyFont="1" applyFill="1" applyBorder="1" applyAlignment="1">
      <alignment horizontal="left" vertical="center" wrapText="1"/>
    </xf>
    <xf numFmtId="0" fontId="5" fillId="2" borderId="0" xfId="1" applyFont="1" applyFill="1" applyBorder="1" applyAlignment="1">
      <alignment horizontal="left"/>
    </xf>
    <xf numFmtId="0" fontId="5" fillId="2" borderId="1" xfId="1" applyFont="1" applyFill="1" applyBorder="1" applyAlignment="1" applyProtection="1">
      <alignment horizontal="right" wrapText="1"/>
      <protection locked="0"/>
    </xf>
    <xf numFmtId="0" fontId="3" fillId="2" borderId="3"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4" xfId="1" applyFont="1" applyFill="1" applyBorder="1" applyAlignment="1">
      <alignment horizontal="center" vertical="center"/>
    </xf>
  </cellXfs>
  <cellStyles count="3">
    <cellStyle name="Обычный" xfId="0" builtinId="0"/>
    <cellStyle name="Обычный 2" xfId="1"/>
    <cellStyle name="Обычный 3" xfId="2"/>
  </cellStyles>
  <dxfs count="3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 xmlns:a16="http://schemas.microsoft.com/office/drawing/2014/main" id="{F6AF9F95-A029-4252-8FB3-1D7417A99AA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 xmlns:a16="http://schemas.microsoft.com/office/drawing/2014/main" id="{3DB010CB-DF0E-4C86-B5A1-D2A170624ABB}"/>
            </a:ext>
          </a:extLst>
        </xdr:cNvPr>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 xmlns:a16="http://schemas.microsoft.com/office/drawing/2014/main" id="{7995195E-BB91-4E2A-8EF1-B7F0B622F674}"/>
            </a:ext>
          </a:extLst>
        </xdr:cNvPr>
        <xdr:cNvPicPr>
          <a:picLocks noChangeAspect="1" noChangeArrowheads="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 xmlns:a16="http://schemas.microsoft.com/office/drawing/2014/main" id="{32F626FF-6A97-45FF-A6CE-5D09B9EACFE8}"/>
            </a:ext>
          </a:extLst>
        </xdr:cNvPr>
        <xdr:cNvPicPr>
          <a:picLocks noChangeAspect="1" noChangeArrowheads="1"/>
        </xdr:cNvPicPr>
      </xdr:nvPicPr>
      <xdr:blipFill>
        <a:blip xmlns:r="http://schemas.openxmlformats.org/officeDocument/2006/relationships" r:embed="rId4">
          <a:extLst>
            <a:ext uri="{28A0092B-C50C-407E-A947-70E740481C1C}">
              <a14:useLocalDpi xmlns=""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 xmlns:a16="http://schemas.microsoft.com/office/drawing/2014/main" id="{880837C6-77F9-4A2B-BD65-3E2923A49B13}"/>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 xmlns:a16="http://schemas.microsoft.com/office/drawing/2014/main" id="{517AC148-C265-4B77-B54D-5B0F32E0D594}"/>
            </a:ext>
          </a:extLst>
        </xdr:cNvPr>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 xmlns:a16="http://schemas.microsoft.com/office/drawing/2014/main" id="{D850610D-D52E-453A-A93B-3DBD1322467E}"/>
            </a:ext>
          </a:extLst>
        </xdr:cNvPr>
        <xdr:cNvPicPr>
          <a:picLocks noChangeAspect="1" noChangeArrowheads="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 xmlns:a16="http://schemas.microsoft.com/office/drawing/2014/main" id="{2C7F83BB-710E-45C0-947D-03363BBE78FC}"/>
            </a:ext>
          </a:extLst>
        </xdr:cNvPr>
        <xdr:cNvPicPr>
          <a:picLocks noChangeAspect="1" noChangeArrowheads="1"/>
        </xdr:cNvPicPr>
      </xdr:nvPicPr>
      <xdr:blipFill>
        <a:blip xmlns:r="http://schemas.openxmlformats.org/officeDocument/2006/relationships" r:embed="rId4">
          <a:extLst>
            <a:ext uri="{28A0092B-C50C-407E-A947-70E740481C1C}">
              <a14:useLocalDpi xmlns=""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 xmlns:a16="http://schemas.microsoft.com/office/drawing/2014/main" id="{AF14EF9B-888E-404C-B3EB-52D03230C025}"/>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9801225" y="1524000"/>
          <a:ext cx="885825"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 xmlns:a16="http://schemas.microsoft.com/office/drawing/2014/main" id="{17E241D8-55B3-49CB-9521-D90338AC3634}"/>
            </a:ext>
          </a:extLst>
        </xdr:cNvPr>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8896350" y="1524000"/>
          <a:ext cx="885825"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 xmlns:a16="http://schemas.microsoft.com/office/drawing/2014/main" id="{ADBCAD09-0EBB-4233-AF3F-E5FED9BF91EE}"/>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6010275" y="55245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 xmlns:a16="http://schemas.microsoft.com/office/drawing/2014/main" id="{877B4DBD-D5AC-47D6-B78C-6C97C86E9268}"/>
            </a:ext>
          </a:extLst>
        </xdr:cNvPr>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6010275" y="55245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 xmlns:a16="http://schemas.microsoft.com/office/drawing/2014/main" id="{14339D6E-9C4D-4E82-BC00-1F6BC695EAC2}"/>
            </a:ext>
          </a:extLst>
        </xdr:cNvPr>
        <xdr:cNvPicPr>
          <a:picLocks noChangeAspect="1" noChangeArrowheads="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10153650" y="552450"/>
          <a:ext cx="93345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 xmlns:a16="http://schemas.microsoft.com/office/drawing/2014/main" id="{383EBE59-F66E-4FC6-A00C-6F478E49E94C}"/>
            </a:ext>
          </a:extLst>
        </xdr:cNvPr>
        <xdr:cNvPicPr>
          <a:picLocks noChangeAspect="1" noChangeArrowheads="1"/>
        </xdr:cNvPicPr>
      </xdr:nvPicPr>
      <xdr:blipFill>
        <a:blip xmlns:r="http://schemas.openxmlformats.org/officeDocument/2006/relationships" r:embed="rId4">
          <a:extLst>
            <a:ext uri="{28A0092B-C50C-407E-A947-70E740481C1C}">
              <a14:useLocalDpi xmlns="" xmlns:a14="http://schemas.microsoft.com/office/drawing/2010/main" val="0"/>
            </a:ext>
          </a:extLst>
        </a:blip>
        <a:srcRect/>
        <a:stretch>
          <a:fillRect/>
        </a:stretch>
      </xdr:blipFill>
      <xdr:spPr bwMode="auto">
        <a:xfrm>
          <a:off x="10401300" y="552450"/>
          <a:ext cx="15240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 xmlns:a16="http://schemas.microsoft.com/office/drawing/2014/main" id="{AC0F228F-B969-4BA3-8E4D-3ED37C81107B}"/>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6010275" y="55245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 xmlns:a16="http://schemas.microsoft.com/office/drawing/2014/main" id="{C708A2BA-DD50-485F-8102-172405E4AD2A}"/>
            </a:ext>
          </a:extLst>
        </xdr:cNvPr>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6010275" y="55245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 xmlns:a16="http://schemas.microsoft.com/office/drawing/2014/main" id="{B3FB215C-C4F5-4AF2-864C-E78919612D68}"/>
            </a:ext>
          </a:extLst>
        </xdr:cNvPr>
        <xdr:cNvPicPr>
          <a:picLocks noChangeAspect="1" noChangeArrowheads="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10153650" y="552450"/>
          <a:ext cx="93345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 xmlns:a16="http://schemas.microsoft.com/office/drawing/2014/main" id="{05E5D0DC-F5A0-4BA2-B4E0-675804D4E55B}"/>
            </a:ext>
          </a:extLst>
        </xdr:cNvPr>
        <xdr:cNvPicPr>
          <a:picLocks noChangeAspect="1" noChangeArrowheads="1"/>
        </xdr:cNvPicPr>
      </xdr:nvPicPr>
      <xdr:blipFill>
        <a:blip xmlns:r="http://schemas.openxmlformats.org/officeDocument/2006/relationships" r:embed="rId4">
          <a:extLst>
            <a:ext uri="{28A0092B-C50C-407E-A947-70E740481C1C}">
              <a14:useLocalDpi xmlns="" xmlns:a14="http://schemas.microsoft.com/office/drawing/2010/main" val="0"/>
            </a:ext>
          </a:extLst>
        </a:blip>
        <a:srcRect/>
        <a:stretch>
          <a:fillRect/>
        </a:stretch>
      </xdr:blipFill>
      <xdr:spPr bwMode="auto">
        <a:xfrm>
          <a:off x="10401300" y="552450"/>
          <a:ext cx="15240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 xmlns:a16="http://schemas.microsoft.com/office/drawing/2014/main" id="{B4425484-E8EB-41D8-A2FF-842CF4E8657B}"/>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9248775" y="552450"/>
          <a:ext cx="885825"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 xmlns:a16="http://schemas.microsoft.com/office/drawing/2014/main" id="{088E8ED0-8C93-4F73-A6A9-860A54F93144}"/>
            </a:ext>
          </a:extLst>
        </xdr:cNvPr>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8343900" y="552450"/>
          <a:ext cx="885825"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Y21"/>
  <sheetViews>
    <sheetView tabSelected="1" workbookViewId="0">
      <selection activeCell="U11" sqref="U11"/>
    </sheetView>
  </sheetViews>
  <sheetFormatPr defaultColWidth="9.140625" defaultRowHeight="15"/>
  <cols>
    <col min="1" max="1" width="3.140625" style="10" customWidth="1"/>
    <col min="2" max="2" width="23.5703125" style="10" customWidth="1"/>
    <col min="3" max="3" width="8.28515625" style="10" hidden="1" customWidth="1"/>
    <col min="4" max="5" width="6.5703125" style="10" customWidth="1"/>
    <col min="6" max="8" width="12.5703125" style="10" customWidth="1"/>
    <col min="9" max="12" width="12.5703125" style="10" hidden="1" customWidth="1"/>
    <col min="13" max="13" width="12.5703125" style="10" customWidth="1"/>
    <col min="14" max="14" width="12.5703125" style="10" hidden="1" customWidth="1"/>
    <col min="15" max="15" width="10.5703125" style="10" hidden="1" customWidth="1"/>
    <col min="16" max="17" width="10.5703125" style="10" customWidth="1"/>
    <col min="18" max="18" width="13.5703125" style="10" customWidth="1"/>
    <col min="19" max="19" width="13.5703125" style="25" customWidth="1"/>
    <col min="20" max="20" width="13.5703125" style="10" customWidth="1"/>
    <col min="21" max="21" width="14.28515625" style="10" customWidth="1"/>
    <col min="22" max="22" width="22.7109375" style="10" customWidth="1"/>
    <col min="23" max="23" width="3" style="10" customWidth="1"/>
    <col min="24" max="24" width="0" style="10" hidden="1" customWidth="1"/>
    <col min="25" max="25" width="9.5703125" style="10" hidden="1" customWidth="1"/>
    <col min="26" max="16384" width="9.140625" style="10"/>
  </cols>
  <sheetData>
    <row r="1" spans="1:25" s="1" customFormat="1" ht="15" customHeight="1">
      <c r="P1" s="32"/>
      <c r="Q1" s="32"/>
      <c r="R1" s="32"/>
      <c r="S1" s="32"/>
      <c r="T1" s="32"/>
      <c r="U1" s="2"/>
      <c r="V1" s="2"/>
    </row>
    <row r="2" spans="1:25" ht="28.5" customHeight="1">
      <c r="A2" s="33" t="s">
        <v>29</v>
      </c>
      <c r="B2" s="33"/>
      <c r="C2" s="33"/>
      <c r="D2" s="33"/>
      <c r="E2" s="33"/>
      <c r="F2" s="33"/>
      <c r="G2" s="33"/>
      <c r="H2" s="33"/>
      <c r="I2" s="33"/>
      <c r="J2" s="33"/>
      <c r="K2" s="33"/>
      <c r="L2" s="33"/>
      <c r="M2" s="33"/>
      <c r="N2" s="33"/>
      <c r="O2" s="33"/>
      <c r="P2" s="33"/>
      <c r="Q2" s="33"/>
      <c r="R2" s="33"/>
      <c r="S2" s="33"/>
      <c r="T2" s="33"/>
      <c r="U2" s="11"/>
      <c r="V2" s="11"/>
      <c r="W2" s="11"/>
      <c r="X2" s="11"/>
      <c r="Y2" s="11"/>
    </row>
    <row r="3" spans="1:25" s="13" customFormat="1" ht="35.85" customHeight="1">
      <c r="A3" s="34" t="s">
        <v>19</v>
      </c>
      <c r="B3" s="34"/>
      <c r="C3" s="35">
        <f>VALUE(T19)</f>
        <v>139016</v>
      </c>
      <c r="D3" s="35"/>
      <c r="E3" s="35"/>
      <c r="F3" s="36" t="s">
        <v>26</v>
      </c>
      <c r="G3" s="36" t="s">
        <v>27</v>
      </c>
      <c r="H3" s="36" t="s">
        <v>28</v>
      </c>
      <c r="I3" s="37" t="s">
        <v>3</v>
      </c>
      <c r="J3" s="37" t="s">
        <v>4</v>
      </c>
      <c r="K3" s="36" t="s">
        <v>3</v>
      </c>
      <c r="L3" s="37" t="s">
        <v>18</v>
      </c>
      <c r="M3" s="36" t="s">
        <v>16</v>
      </c>
      <c r="N3" s="36" t="s">
        <v>5</v>
      </c>
      <c r="O3" s="34" t="s">
        <v>6</v>
      </c>
      <c r="P3" s="34" t="s">
        <v>7</v>
      </c>
      <c r="Q3" s="34" t="s">
        <v>17</v>
      </c>
      <c r="R3" s="34" t="s">
        <v>8</v>
      </c>
      <c r="S3" s="39" t="s">
        <v>20</v>
      </c>
      <c r="T3" s="40" t="s">
        <v>21</v>
      </c>
    </row>
    <row r="4" spans="1:25" s="13" customFormat="1" ht="12.75">
      <c r="A4" s="34" t="s">
        <v>9</v>
      </c>
      <c r="B4" s="34" t="s">
        <v>10</v>
      </c>
      <c r="C4" s="41" t="s">
        <v>22</v>
      </c>
      <c r="D4" s="34" t="s">
        <v>11</v>
      </c>
      <c r="E4" s="34"/>
      <c r="F4" s="36"/>
      <c r="G4" s="36"/>
      <c r="H4" s="36"/>
      <c r="I4" s="38"/>
      <c r="J4" s="38"/>
      <c r="K4" s="36"/>
      <c r="L4" s="38"/>
      <c r="M4" s="36"/>
      <c r="N4" s="36"/>
      <c r="O4" s="34"/>
      <c r="P4" s="34"/>
      <c r="Q4" s="34"/>
      <c r="R4" s="34"/>
      <c r="S4" s="39"/>
      <c r="T4" s="40"/>
    </row>
    <row r="5" spans="1:25" s="13" customFormat="1" ht="25.5">
      <c r="A5" s="34"/>
      <c r="B5" s="34"/>
      <c r="C5" s="41"/>
      <c r="D5" s="20" t="s">
        <v>12</v>
      </c>
      <c r="E5" s="20" t="s">
        <v>13</v>
      </c>
      <c r="F5" s="21" t="s">
        <v>14</v>
      </c>
      <c r="G5" s="21" t="s">
        <v>14</v>
      </c>
      <c r="H5" s="21" t="s">
        <v>14</v>
      </c>
      <c r="I5" s="21"/>
      <c r="J5" s="21"/>
      <c r="K5" s="21" t="s">
        <v>14</v>
      </c>
      <c r="L5" s="21" t="s">
        <v>14</v>
      </c>
      <c r="M5" s="36"/>
      <c r="N5" s="36"/>
      <c r="O5" s="34"/>
      <c r="P5" s="34"/>
      <c r="Q5" s="34"/>
      <c r="R5" s="34"/>
      <c r="S5" s="39"/>
      <c r="T5" s="40"/>
    </row>
    <row r="6" spans="1:25" s="13" customFormat="1" ht="25.5">
      <c r="A6" s="22">
        <v>1</v>
      </c>
      <c r="B6" s="8" t="s">
        <v>30</v>
      </c>
      <c r="C6" s="22"/>
      <c r="D6" s="23" t="s">
        <v>25</v>
      </c>
      <c r="E6" s="4">
        <v>3</v>
      </c>
      <c r="F6" s="16">
        <v>364</v>
      </c>
      <c r="G6" s="15">
        <v>378</v>
      </c>
      <c r="H6" s="15">
        <v>393</v>
      </c>
      <c r="I6" s="9"/>
      <c r="J6" s="9"/>
      <c r="K6" s="5"/>
      <c r="L6" s="5"/>
      <c r="M6" s="5">
        <f t="shared" ref="M6:M10" si="0">AVERAGE(F6,G6,H6)</f>
        <v>378.33333333333331</v>
      </c>
      <c r="N6" s="5"/>
      <c r="O6" s="23"/>
      <c r="P6" s="23">
        <f t="shared" ref="P6:P10" si="1">STDEV(F6,G6,H6)</f>
        <v>14.502873278538061</v>
      </c>
      <c r="Q6" s="23">
        <f t="shared" ref="Q6:Q10" si="2">P6/M6*100</f>
        <v>3.8333585758250384</v>
      </c>
      <c r="R6" s="23" t="str">
        <f t="shared" ref="R6:R10" si="3">IF(Q6&lt;33,"ОДНОРОДНЫЕ","НЕОДНОРОДНЫЕ")</f>
        <v>ОДНОРОДНЫЕ</v>
      </c>
      <c r="S6" s="24">
        <f t="shared" ref="S6:S10" si="4">M6*E6</f>
        <v>1135</v>
      </c>
      <c r="T6" s="6">
        <f t="shared" ref="T6:T10" si="5">SMALL(F6:H6,1)*E6</f>
        <v>1092</v>
      </c>
    </row>
    <row r="7" spans="1:25" s="13" customFormat="1" ht="25.5">
      <c r="A7" s="22">
        <v>2</v>
      </c>
      <c r="B7" s="8" t="s">
        <v>31</v>
      </c>
      <c r="C7" s="22"/>
      <c r="D7" s="23" t="s">
        <v>25</v>
      </c>
      <c r="E7" s="4">
        <v>3</v>
      </c>
      <c r="F7" s="16">
        <v>440</v>
      </c>
      <c r="G7" s="15">
        <v>458</v>
      </c>
      <c r="H7" s="15">
        <v>476</v>
      </c>
      <c r="I7" s="9"/>
      <c r="J7" s="9"/>
      <c r="K7" s="5"/>
      <c r="L7" s="5"/>
      <c r="M7" s="5">
        <f t="shared" si="0"/>
        <v>458</v>
      </c>
      <c r="N7" s="5"/>
      <c r="O7" s="23"/>
      <c r="P7" s="23">
        <f t="shared" si="1"/>
        <v>18</v>
      </c>
      <c r="Q7" s="23">
        <f t="shared" si="2"/>
        <v>3.9301310043668125</v>
      </c>
      <c r="R7" s="23" t="str">
        <f t="shared" si="3"/>
        <v>ОДНОРОДНЫЕ</v>
      </c>
      <c r="S7" s="24">
        <f t="shared" si="4"/>
        <v>1374</v>
      </c>
      <c r="T7" s="6">
        <f t="shared" si="5"/>
        <v>1320</v>
      </c>
    </row>
    <row r="8" spans="1:25" s="13" customFormat="1" ht="25.5">
      <c r="A8" s="22">
        <v>3</v>
      </c>
      <c r="B8" s="8" t="s">
        <v>32</v>
      </c>
      <c r="C8" s="22"/>
      <c r="D8" s="23" t="s">
        <v>25</v>
      </c>
      <c r="E8" s="4">
        <v>150</v>
      </c>
      <c r="F8" s="17">
        <v>270</v>
      </c>
      <c r="G8" s="18">
        <v>281</v>
      </c>
      <c r="H8" s="18">
        <v>293</v>
      </c>
      <c r="I8" s="9"/>
      <c r="J8" s="9"/>
      <c r="K8" s="5"/>
      <c r="L8" s="5"/>
      <c r="M8" s="5">
        <f t="shared" si="0"/>
        <v>281.33333333333331</v>
      </c>
      <c r="N8" s="5"/>
      <c r="O8" s="23"/>
      <c r="P8" s="23">
        <f t="shared" si="1"/>
        <v>11.503622617824931</v>
      </c>
      <c r="Q8" s="23">
        <f t="shared" si="2"/>
        <v>4.0889653854827959</v>
      </c>
      <c r="R8" s="23" t="str">
        <f t="shared" si="3"/>
        <v>ОДНОРОДНЫЕ</v>
      </c>
      <c r="S8" s="24">
        <f t="shared" si="4"/>
        <v>42200</v>
      </c>
      <c r="T8" s="6">
        <f t="shared" si="5"/>
        <v>40500</v>
      </c>
    </row>
    <row r="9" spans="1:25" s="13" customFormat="1" ht="25.5">
      <c r="A9" s="28">
        <v>4</v>
      </c>
      <c r="B9" s="8" t="s">
        <v>33</v>
      </c>
      <c r="C9" s="22"/>
      <c r="D9" s="23" t="s">
        <v>25</v>
      </c>
      <c r="E9" s="4">
        <v>100</v>
      </c>
      <c r="F9" s="17">
        <v>253</v>
      </c>
      <c r="G9" s="18">
        <v>263</v>
      </c>
      <c r="H9" s="18">
        <v>274</v>
      </c>
      <c r="I9" s="9"/>
      <c r="J9" s="9"/>
      <c r="K9" s="5"/>
      <c r="L9" s="5"/>
      <c r="M9" s="5">
        <f t="shared" si="0"/>
        <v>263.33333333333331</v>
      </c>
      <c r="N9" s="5"/>
      <c r="O9" s="23"/>
      <c r="P9" s="23">
        <f t="shared" si="1"/>
        <v>10.503967504392488</v>
      </c>
      <c r="Q9" s="23">
        <f t="shared" si="2"/>
        <v>3.9888484193895528</v>
      </c>
      <c r="R9" s="23" t="str">
        <f t="shared" si="3"/>
        <v>ОДНОРОДНЫЕ</v>
      </c>
      <c r="S9" s="24">
        <f t="shared" si="4"/>
        <v>26333.333333333332</v>
      </c>
      <c r="T9" s="6">
        <f t="shared" si="5"/>
        <v>25300</v>
      </c>
    </row>
    <row r="10" spans="1:25" s="13" customFormat="1" ht="63.75">
      <c r="A10" s="28">
        <v>5</v>
      </c>
      <c r="B10" s="8" t="s">
        <v>34</v>
      </c>
      <c r="C10" s="22"/>
      <c r="D10" s="23" t="s">
        <v>25</v>
      </c>
      <c r="E10" s="4">
        <v>1</v>
      </c>
      <c r="F10" s="17">
        <v>1257</v>
      </c>
      <c r="G10" s="18">
        <v>1307</v>
      </c>
      <c r="H10" s="18">
        <v>1359</v>
      </c>
      <c r="I10" s="9"/>
      <c r="J10" s="9"/>
      <c r="K10" s="5"/>
      <c r="L10" s="5"/>
      <c r="M10" s="5">
        <f t="shared" si="0"/>
        <v>1307.6666666666667</v>
      </c>
      <c r="N10" s="5"/>
      <c r="O10" s="23"/>
      <c r="P10" s="23">
        <f t="shared" si="1"/>
        <v>51.003267869160432</v>
      </c>
      <c r="Q10" s="23">
        <f t="shared" si="2"/>
        <v>3.9003263728646771</v>
      </c>
      <c r="R10" s="23" t="str">
        <f t="shared" si="3"/>
        <v>ОДНОРОДНЫЕ</v>
      </c>
      <c r="S10" s="24">
        <f t="shared" si="4"/>
        <v>1307.6666666666667</v>
      </c>
      <c r="T10" s="6">
        <f t="shared" si="5"/>
        <v>1257</v>
      </c>
    </row>
    <row r="11" spans="1:25" s="13" customFormat="1" ht="25.5">
      <c r="A11" s="28">
        <v>6</v>
      </c>
      <c r="B11" s="8" t="s">
        <v>35</v>
      </c>
      <c r="C11" s="28"/>
      <c r="D11" s="30" t="s">
        <v>25</v>
      </c>
      <c r="E11" s="4">
        <v>2</v>
      </c>
      <c r="F11" s="17">
        <v>880</v>
      </c>
      <c r="G11" s="18">
        <v>915</v>
      </c>
      <c r="H11" s="18">
        <v>952</v>
      </c>
      <c r="I11" s="9"/>
      <c r="J11" s="9"/>
      <c r="K11" s="5"/>
      <c r="L11" s="5"/>
      <c r="M11" s="5">
        <f t="shared" ref="M11:M18" si="6">AVERAGE(F11,G11,H11)</f>
        <v>915.66666666666663</v>
      </c>
      <c r="N11" s="5"/>
      <c r="O11" s="30"/>
      <c r="P11" s="30">
        <f t="shared" ref="P11:P18" si="7">STDEV(F11,G11,H11)</f>
        <v>36.004629331980816</v>
      </c>
      <c r="Q11" s="30">
        <f t="shared" ref="Q11:Q18" si="8">P11/M11*100</f>
        <v>3.9320672732414437</v>
      </c>
      <c r="R11" s="30" t="str">
        <f t="shared" ref="R11:R18" si="9">IF(Q11&lt;33,"ОДНОРОДНЫЕ","НЕОДНОРОДНЫЕ")</f>
        <v>ОДНОРОДНЫЕ</v>
      </c>
      <c r="S11" s="24">
        <f t="shared" ref="S11:S18" si="10">M11*E11</f>
        <v>1831.3333333333333</v>
      </c>
      <c r="T11" s="6">
        <f t="shared" ref="T11:T13" si="11">SMALL(F11:H11,1)*E11</f>
        <v>1760</v>
      </c>
    </row>
    <row r="12" spans="1:25" s="13" customFormat="1" ht="25.5">
      <c r="A12" s="28">
        <v>7</v>
      </c>
      <c r="B12" s="8" t="s">
        <v>36</v>
      </c>
      <c r="C12" s="28"/>
      <c r="D12" s="30" t="s">
        <v>25</v>
      </c>
      <c r="E12" s="4">
        <v>4</v>
      </c>
      <c r="F12" s="17">
        <v>2015</v>
      </c>
      <c r="G12" s="18">
        <v>2096</v>
      </c>
      <c r="H12" s="18">
        <v>2180</v>
      </c>
      <c r="I12" s="9"/>
      <c r="J12" s="9"/>
      <c r="K12" s="5"/>
      <c r="L12" s="5"/>
      <c r="M12" s="5">
        <f t="shared" si="6"/>
        <v>2097</v>
      </c>
      <c r="N12" s="5"/>
      <c r="O12" s="30"/>
      <c r="P12" s="30">
        <f t="shared" si="7"/>
        <v>82.504545329333226</v>
      </c>
      <c r="Q12" s="30">
        <f t="shared" si="8"/>
        <v>3.9344084563344408</v>
      </c>
      <c r="R12" s="30" t="str">
        <f t="shared" si="9"/>
        <v>ОДНОРОДНЫЕ</v>
      </c>
      <c r="S12" s="24">
        <f t="shared" si="10"/>
        <v>8388</v>
      </c>
      <c r="T12" s="6">
        <f t="shared" si="11"/>
        <v>8060</v>
      </c>
    </row>
    <row r="13" spans="1:25" s="13" customFormat="1" ht="25.5">
      <c r="A13" s="28">
        <v>8</v>
      </c>
      <c r="B13" s="8" t="s">
        <v>37</v>
      </c>
      <c r="C13" s="28"/>
      <c r="D13" s="30" t="s">
        <v>25</v>
      </c>
      <c r="E13" s="4">
        <v>4</v>
      </c>
      <c r="F13" s="17">
        <v>2185</v>
      </c>
      <c r="G13" s="18">
        <v>2272</v>
      </c>
      <c r="H13" s="18">
        <v>2363</v>
      </c>
      <c r="I13" s="9"/>
      <c r="J13" s="9"/>
      <c r="K13" s="5"/>
      <c r="L13" s="5"/>
      <c r="M13" s="5">
        <f t="shared" si="6"/>
        <v>2273.3333333333335</v>
      </c>
      <c r="N13" s="5"/>
      <c r="O13" s="30"/>
      <c r="P13" s="30">
        <f t="shared" si="7"/>
        <v>89.007490321507959</v>
      </c>
      <c r="Q13" s="30">
        <f t="shared" si="8"/>
        <v>3.9152854980135459</v>
      </c>
      <c r="R13" s="30" t="str">
        <f t="shared" si="9"/>
        <v>ОДНОРОДНЫЕ</v>
      </c>
      <c r="S13" s="24">
        <f t="shared" si="10"/>
        <v>9093.3333333333339</v>
      </c>
      <c r="T13" s="6">
        <f t="shared" si="11"/>
        <v>8740</v>
      </c>
    </row>
    <row r="14" spans="1:25" s="13" customFormat="1" ht="25.5">
      <c r="A14" s="28">
        <v>9</v>
      </c>
      <c r="B14" s="8" t="s">
        <v>40</v>
      </c>
      <c r="C14" s="28"/>
      <c r="D14" s="30" t="s">
        <v>25</v>
      </c>
      <c r="E14" s="4">
        <v>50</v>
      </c>
      <c r="F14" s="17">
        <v>650</v>
      </c>
      <c r="G14" s="18">
        <v>676</v>
      </c>
      <c r="H14" s="18">
        <v>703</v>
      </c>
      <c r="I14" s="9"/>
      <c r="J14" s="9"/>
      <c r="K14" s="5"/>
      <c r="L14" s="5"/>
      <c r="M14" s="5">
        <f t="shared" si="6"/>
        <v>676.33333333333337</v>
      </c>
      <c r="N14" s="5"/>
      <c r="O14" s="30"/>
      <c r="P14" s="30">
        <f t="shared" si="7"/>
        <v>26.501572280401277</v>
      </c>
      <c r="Q14" s="30">
        <f t="shared" si="8"/>
        <v>3.9184187698966895</v>
      </c>
      <c r="R14" s="30" t="str">
        <f t="shared" si="9"/>
        <v>ОДНОРОДНЫЕ</v>
      </c>
      <c r="S14" s="24">
        <f t="shared" si="10"/>
        <v>33816.666666666672</v>
      </c>
      <c r="T14" s="6">
        <f t="shared" ref="T14:T18" si="12">SMALL(F14:K14,1)*E14</f>
        <v>32500</v>
      </c>
    </row>
    <row r="15" spans="1:25" s="13" customFormat="1" ht="25.5">
      <c r="A15" s="28">
        <v>10</v>
      </c>
      <c r="B15" s="8" t="s">
        <v>41</v>
      </c>
      <c r="C15" s="28"/>
      <c r="D15" s="30" t="s">
        <v>25</v>
      </c>
      <c r="E15" s="4">
        <v>1</v>
      </c>
      <c r="F15" s="17">
        <v>2860</v>
      </c>
      <c r="G15" s="18">
        <v>2974</v>
      </c>
      <c r="H15" s="18">
        <v>3093</v>
      </c>
      <c r="I15" s="9"/>
      <c r="J15" s="9"/>
      <c r="K15" s="5"/>
      <c r="L15" s="5"/>
      <c r="M15" s="5">
        <f t="shared" si="6"/>
        <v>2975.6666666666665</v>
      </c>
      <c r="N15" s="5"/>
      <c r="O15" s="30"/>
      <c r="P15" s="30">
        <f t="shared" si="7"/>
        <v>116.50894100168163</v>
      </c>
      <c r="Q15" s="30">
        <f t="shared" si="8"/>
        <v>3.9153895262131164</v>
      </c>
      <c r="R15" s="30" t="str">
        <f t="shared" si="9"/>
        <v>ОДНОРОДНЫЕ</v>
      </c>
      <c r="S15" s="24">
        <f t="shared" si="10"/>
        <v>2975.6666666666665</v>
      </c>
      <c r="T15" s="6">
        <f t="shared" si="12"/>
        <v>2860</v>
      </c>
    </row>
    <row r="16" spans="1:25" s="13" customFormat="1" ht="25.5">
      <c r="A16" s="28">
        <v>11</v>
      </c>
      <c r="B16" s="8" t="s">
        <v>42</v>
      </c>
      <c r="C16" s="28" t="s">
        <v>24</v>
      </c>
      <c r="D16" s="30" t="s">
        <v>25</v>
      </c>
      <c r="E16" s="4">
        <v>1</v>
      </c>
      <c r="F16" s="17">
        <v>3900</v>
      </c>
      <c r="G16" s="18">
        <v>4056</v>
      </c>
      <c r="H16" s="18">
        <v>4218</v>
      </c>
      <c r="I16" s="9"/>
      <c r="J16" s="9"/>
      <c r="K16" s="5"/>
      <c r="L16" s="5"/>
      <c r="M16" s="5">
        <f t="shared" si="6"/>
        <v>4058</v>
      </c>
      <c r="N16" s="5">
        <f t="shared" ref="N16" si="13">ROUND(M16,2)</f>
        <v>4058</v>
      </c>
      <c r="O16" s="30">
        <f t="shared" ref="O16" si="14">COUNT(F16:L16)</f>
        <v>3</v>
      </c>
      <c r="P16" s="30">
        <f t="shared" si="7"/>
        <v>159.00943368240766</v>
      </c>
      <c r="Q16" s="30">
        <f t="shared" si="8"/>
        <v>3.9184187698966895</v>
      </c>
      <c r="R16" s="30" t="str">
        <f t="shared" si="9"/>
        <v>ОДНОРОДНЫЕ</v>
      </c>
      <c r="S16" s="24">
        <f t="shared" si="10"/>
        <v>4058</v>
      </c>
      <c r="T16" s="6">
        <f t="shared" si="12"/>
        <v>3900</v>
      </c>
    </row>
    <row r="17" spans="1:25" s="13" customFormat="1" ht="25.5">
      <c r="A17" s="28">
        <v>12</v>
      </c>
      <c r="B17" s="8" t="s">
        <v>43</v>
      </c>
      <c r="C17" s="28"/>
      <c r="D17" s="30" t="s">
        <v>25</v>
      </c>
      <c r="E17" s="4">
        <v>1</v>
      </c>
      <c r="F17" s="17">
        <v>1427</v>
      </c>
      <c r="G17" s="18">
        <v>1485</v>
      </c>
      <c r="H17" s="18">
        <v>1544</v>
      </c>
      <c r="I17" s="9"/>
      <c r="J17" s="9"/>
      <c r="K17" s="5"/>
      <c r="L17" s="5"/>
      <c r="M17" s="5">
        <f t="shared" si="6"/>
        <v>1485.3333333333333</v>
      </c>
      <c r="N17" s="5"/>
      <c r="O17" s="30"/>
      <c r="P17" s="30">
        <f t="shared" si="7"/>
        <v>58.500712246376395</v>
      </c>
      <c r="Q17" s="30">
        <f t="shared" si="8"/>
        <v>3.9385578262820733</v>
      </c>
      <c r="R17" s="30" t="str">
        <f t="shared" si="9"/>
        <v>ОДНОРОДНЫЕ</v>
      </c>
      <c r="S17" s="24">
        <f t="shared" si="10"/>
        <v>1485.3333333333333</v>
      </c>
      <c r="T17" s="6">
        <f t="shared" si="12"/>
        <v>1427</v>
      </c>
    </row>
    <row r="18" spans="1:25" s="13" customFormat="1" ht="25.5">
      <c r="A18" s="28">
        <v>13</v>
      </c>
      <c r="B18" s="8" t="s">
        <v>44</v>
      </c>
      <c r="C18" s="28"/>
      <c r="D18" s="30" t="s">
        <v>25</v>
      </c>
      <c r="E18" s="4">
        <v>2</v>
      </c>
      <c r="F18" s="17">
        <v>5150</v>
      </c>
      <c r="G18" s="18">
        <v>5356</v>
      </c>
      <c r="H18" s="18">
        <v>5570</v>
      </c>
      <c r="I18" s="9"/>
      <c r="J18" s="9"/>
      <c r="K18" s="5"/>
      <c r="L18" s="5"/>
      <c r="M18" s="5">
        <f t="shared" si="6"/>
        <v>5358.666666666667</v>
      </c>
      <c r="N18" s="5"/>
      <c r="O18" s="30"/>
      <c r="P18" s="30">
        <f t="shared" si="7"/>
        <v>210.01269802879381</v>
      </c>
      <c r="Q18" s="30">
        <f t="shared" si="8"/>
        <v>3.9191222573176248</v>
      </c>
      <c r="R18" s="30" t="str">
        <f t="shared" si="9"/>
        <v>ОДНОРОДНЫЕ</v>
      </c>
      <c r="S18" s="24">
        <f t="shared" si="10"/>
        <v>10717.333333333334</v>
      </c>
      <c r="T18" s="6">
        <f t="shared" si="12"/>
        <v>10300</v>
      </c>
    </row>
    <row r="19" spans="1:25" s="13" customFormat="1" ht="39" customHeight="1">
      <c r="A19" s="43" t="s">
        <v>23</v>
      </c>
      <c r="B19" s="43"/>
      <c r="C19" s="43"/>
      <c r="D19" s="43"/>
      <c r="E19" s="43"/>
      <c r="F19" s="43"/>
      <c r="G19" s="43"/>
      <c r="H19" s="43"/>
      <c r="I19" s="43"/>
      <c r="J19" s="43"/>
      <c r="K19" s="43"/>
      <c r="L19" s="43"/>
      <c r="M19" s="43"/>
      <c r="N19" s="43"/>
      <c r="O19" s="43"/>
      <c r="P19" s="43"/>
      <c r="Q19" s="43"/>
      <c r="R19" s="44"/>
      <c r="S19" s="24">
        <f>SUM(S6:S18)</f>
        <v>144715.66666666669</v>
      </c>
      <c r="T19" s="6">
        <f>SUM(T6:T18)</f>
        <v>139016</v>
      </c>
    </row>
    <row r="20" spans="1:25" ht="26.25" customHeight="1">
      <c r="A20" s="45" t="s">
        <v>1</v>
      </c>
      <c r="B20" s="45"/>
      <c r="C20" s="45"/>
      <c r="G20" s="7"/>
      <c r="H20" s="7"/>
      <c r="I20" s="7"/>
      <c r="J20" s="7"/>
      <c r="K20" s="7"/>
      <c r="L20" s="7"/>
      <c r="M20" s="7"/>
      <c r="N20" s="7"/>
      <c r="O20" s="7"/>
      <c r="P20" s="7"/>
      <c r="Q20" s="14"/>
      <c r="R20" s="46" t="s">
        <v>2</v>
      </c>
      <c r="S20" s="46"/>
      <c r="T20" s="46"/>
      <c r="U20" s="3"/>
      <c r="V20" s="3"/>
      <c r="W20" s="3"/>
      <c r="X20" s="3"/>
      <c r="Y20" s="3"/>
    </row>
    <row r="21" spans="1:25" ht="13.15" customHeight="1">
      <c r="A21" s="12"/>
      <c r="B21" s="12"/>
      <c r="C21" s="12"/>
      <c r="G21" s="7"/>
      <c r="H21" s="7"/>
      <c r="I21" s="7"/>
      <c r="J21" s="7"/>
      <c r="K21" s="7"/>
      <c r="L21" s="7"/>
      <c r="M21" s="7"/>
      <c r="N21" s="7"/>
      <c r="O21" s="7"/>
      <c r="P21" s="7"/>
      <c r="Q21" s="19" t="s">
        <v>0</v>
      </c>
      <c r="R21" s="42" t="s">
        <v>15</v>
      </c>
      <c r="S21" s="42"/>
      <c r="T21" s="42"/>
      <c r="U21" s="3"/>
      <c r="V21" s="3"/>
      <c r="W21" s="3"/>
      <c r="X21" s="3"/>
      <c r="Y21" s="3"/>
    </row>
  </sheetData>
  <mergeCells count="27">
    <mergeCell ref="P3:P5"/>
    <mergeCell ref="Q3:Q5"/>
    <mergeCell ref="R21:T21"/>
    <mergeCell ref="A19:R19"/>
    <mergeCell ref="A20:C20"/>
    <mergeCell ref="R20:T20"/>
    <mergeCell ref="D4:E4"/>
    <mergeCell ref="L3:L4"/>
    <mergeCell ref="M3:M5"/>
    <mergeCell ref="N3:N5"/>
    <mergeCell ref="O3:O5"/>
    <mergeCell ref="P1:T1"/>
    <mergeCell ref="A2:T2"/>
    <mergeCell ref="A3:B3"/>
    <mergeCell ref="C3:E3"/>
    <mergeCell ref="F3:F4"/>
    <mergeCell ref="G3:G4"/>
    <mergeCell ref="H3:H4"/>
    <mergeCell ref="I3:I4"/>
    <mergeCell ref="J3:J4"/>
    <mergeCell ref="K3:K4"/>
    <mergeCell ref="R3:R5"/>
    <mergeCell ref="S3:S5"/>
    <mergeCell ref="T3:T5"/>
    <mergeCell ref="A4:A5"/>
    <mergeCell ref="B4:B5"/>
    <mergeCell ref="C4:C5"/>
  </mergeCells>
  <conditionalFormatting sqref="R6:R13">
    <cfRule type="containsText" dxfId="35" priority="44" operator="containsText" text="ОДНОРОДНЫЕ">
      <formula>NOT(ISERROR(SEARCH("ОДНОРОДНЫЕ",R6)))</formula>
    </cfRule>
    <cfRule type="containsText" dxfId="34" priority="45" operator="containsText" text="НЕОДНОРОДНЫЕ">
      <formula>NOT(ISERROR(SEARCH("НЕОДНОРОДНЫЕ",R6)))</formula>
    </cfRule>
  </conditionalFormatting>
  <conditionalFormatting sqref="R6:R13">
    <cfRule type="containsText" dxfId="33" priority="39" operator="containsText" text="НЕОДНОРОДНЫЕ">
      <formula>NOT(ISERROR(SEARCH("НЕОДНОРОДНЫЕ",R6)))</formula>
    </cfRule>
    <cfRule type="containsText" dxfId="32" priority="41" operator="containsText" text="ОДНОРОДНЫЕ">
      <formula>NOT(ISERROR(SEARCH("ОДНОРОДНЫЕ",R6)))</formula>
    </cfRule>
    <cfRule type="containsText" dxfId="31" priority="42" operator="containsText" text="НЕОДНОРОДНЫЕ">
      <formula>NOT(ISERROR(SEARCH("НЕОДНОРОДНЫЕ",R6)))</formula>
    </cfRule>
    <cfRule type="containsText" dxfId="30" priority="43" operator="containsText" text="НЕ">
      <formula>NOT(ISERROR(SEARCH("НЕ",R6)))</formula>
    </cfRule>
  </conditionalFormatting>
  <conditionalFormatting sqref="R14:R17">
    <cfRule type="containsText" dxfId="29" priority="11" operator="containsText" text="ОДНОРОДНЫЕ">
      <formula>NOT(ISERROR(SEARCH("ОДНОРОДНЫЕ",R14)))</formula>
    </cfRule>
    <cfRule type="containsText" dxfId="28" priority="12" operator="containsText" text="НЕОДНОРОДНЫЕ">
      <formula>NOT(ISERROR(SEARCH("НЕОДНОРОДНЫЕ",R14)))</formula>
    </cfRule>
  </conditionalFormatting>
  <conditionalFormatting sqref="R14:R17">
    <cfRule type="containsText" dxfId="27" priority="7" operator="containsText" text="НЕОДНОРОДНЫЕ">
      <formula>NOT(ISERROR(SEARCH("НЕОДНОРОДНЫЕ",R14)))</formula>
    </cfRule>
    <cfRule type="containsText" dxfId="26" priority="8" operator="containsText" text="ОДНОРОДНЫЕ">
      <formula>NOT(ISERROR(SEARCH("ОДНОРОДНЫЕ",R14)))</formula>
    </cfRule>
    <cfRule type="containsText" dxfId="25" priority="9" operator="containsText" text="НЕОДНОРОДНЫЕ">
      <formula>NOT(ISERROR(SEARCH("НЕОДНОРОДНЫЕ",R14)))</formula>
    </cfRule>
    <cfRule type="containsText" dxfId="24" priority="10" operator="containsText" text="НЕ">
      <formula>NOT(ISERROR(SEARCH("НЕ",R14)))</formula>
    </cfRule>
  </conditionalFormatting>
  <conditionalFormatting sqref="R18">
    <cfRule type="containsText" dxfId="23" priority="5" operator="containsText" text="ОДНОРОДНЫЕ">
      <formula>NOT(ISERROR(SEARCH("ОДНОРОДНЫЕ",R18)))</formula>
    </cfRule>
    <cfRule type="containsText" dxfId="22" priority="6" operator="containsText" text="НЕОДНОРОДНЫЕ">
      <formula>NOT(ISERROR(SEARCH("НЕОДНОРОДНЫЕ",R18)))</formula>
    </cfRule>
  </conditionalFormatting>
  <conditionalFormatting sqref="R18">
    <cfRule type="containsText" dxfId="21" priority="1" operator="containsText" text="НЕОДНОРОДНЫЕ">
      <formula>NOT(ISERROR(SEARCH("НЕОДНОРОДНЫЕ",R18)))</formula>
    </cfRule>
    <cfRule type="containsText" dxfId="20" priority="2" operator="containsText" text="ОДНОРОДНЫЕ">
      <formula>NOT(ISERROR(SEARCH("ОДНОРОДНЫЕ",R18)))</formula>
    </cfRule>
    <cfRule type="containsText" dxfId="19" priority="3" operator="containsText" text="НЕОДНОРОДНЫЕ">
      <formula>NOT(ISERROR(SEARCH("НЕОДНОРОДНЫЕ",R18)))</formula>
    </cfRule>
    <cfRule type="containsText" dxfId="18" priority="4" operator="containsText" text="НЕ">
      <formula>NOT(ISERROR(SEARCH("НЕ",R18)))</formula>
    </cfRule>
  </conditionalFormatting>
  <pageMargins left="0.25" right="0.25"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dimension ref="A1:Y21"/>
  <sheetViews>
    <sheetView workbookViewId="0">
      <selection activeCell="AA10" sqref="AA10"/>
    </sheetView>
  </sheetViews>
  <sheetFormatPr defaultColWidth="9.140625" defaultRowHeight="15"/>
  <cols>
    <col min="1" max="1" width="3.140625" style="10" customWidth="1"/>
    <col min="2" max="2" width="23.5703125" style="10" customWidth="1"/>
    <col min="3" max="3" width="8.28515625" style="10" hidden="1" customWidth="1"/>
    <col min="4" max="5" width="6.5703125" style="10" customWidth="1"/>
    <col min="6" max="14" width="12.5703125" style="10" hidden="1" customWidth="1"/>
    <col min="15" max="17" width="10.5703125" style="10" hidden="1" customWidth="1"/>
    <col min="18" max="18" width="13.5703125" style="10" hidden="1" customWidth="1"/>
    <col min="19" max="19" width="13.5703125" style="25" hidden="1" customWidth="1"/>
    <col min="20" max="20" width="13.5703125" style="10" hidden="1" customWidth="1"/>
    <col min="21" max="21" width="6.7109375" style="10" customWidth="1"/>
    <col min="22" max="22" width="7.28515625" style="10" customWidth="1"/>
    <col min="23" max="23" width="3" style="10" customWidth="1"/>
    <col min="24" max="24" width="0" style="10" hidden="1" customWidth="1"/>
    <col min="25" max="25" width="9.5703125" style="10" hidden="1" customWidth="1"/>
    <col min="26" max="16384" width="9.140625" style="10"/>
  </cols>
  <sheetData>
    <row r="1" spans="1:25" s="1" customFormat="1" ht="15" customHeight="1">
      <c r="P1" s="32"/>
      <c r="Q1" s="32"/>
      <c r="R1" s="32"/>
      <c r="S1" s="32"/>
      <c r="T1" s="32"/>
      <c r="U1" s="2"/>
      <c r="V1" s="2"/>
    </row>
    <row r="2" spans="1:25" ht="28.5" customHeight="1">
      <c r="A2" s="33" t="s">
        <v>29</v>
      </c>
      <c r="B2" s="33"/>
      <c r="C2" s="33"/>
      <c r="D2" s="33"/>
      <c r="E2" s="33"/>
      <c r="F2" s="33"/>
      <c r="G2" s="33"/>
      <c r="H2" s="33"/>
      <c r="I2" s="33"/>
      <c r="J2" s="33"/>
      <c r="K2" s="33"/>
      <c r="L2" s="33"/>
      <c r="M2" s="33"/>
      <c r="N2" s="33"/>
      <c r="O2" s="33"/>
      <c r="P2" s="33"/>
      <c r="Q2" s="33"/>
      <c r="R2" s="33"/>
      <c r="S2" s="33"/>
      <c r="T2" s="33"/>
      <c r="U2" s="11"/>
      <c r="V2" s="11"/>
      <c r="W2" s="11"/>
      <c r="X2" s="11"/>
      <c r="Y2" s="11"/>
    </row>
    <row r="3" spans="1:25" s="13" customFormat="1" ht="35.85" customHeight="1">
      <c r="A3" s="34" t="s">
        <v>19</v>
      </c>
      <c r="B3" s="34"/>
      <c r="C3" s="35">
        <f>VALUE(T19)</f>
        <v>139016</v>
      </c>
      <c r="D3" s="35"/>
      <c r="E3" s="35"/>
      <c r="F3" s="36" t="s">
        <v>26</v>
      </c>
      <c r="G3" s="36" t="s">
        <v>27</v>
      </c>
      <c r="H3" s="36" t="s">
        <v>28</v>
      </c>
      <c r="I3" s="37" t="s">
        <v>3</v>
      </c>
      <c r="J3" s="37" t="s">
        <v>4</v>
      </c>
      <c r="K3" s="36" t="s">
        <v>3</v>
      </c>
      <c r="L3" s="37" t="s">
        <v>18</v>
      </c>
      <c r="M3" s="36" t="s">
        <v>16</v>
      </c>
      <c r="N3" s="36" t="s">
        <v>5</v>
      </c>
      <c r="O3" s="34" t="s">
        <v>6</v>
      </c>
      <c r="P3" s="34" t="s">
        <v>7</v>
      </c>
      <c r="Q3" s="34" t="s">
        <v>17</v>
      </c>
      <c r="R3" s="34" t="s">
        <v>8</v>
      </c>
      <c r="S3" s="39" t="s">
        <v>20</v>
      </c>
      <c r="T3" s="40" t="s">
        <v>21</v>
      </c>
      <c r="U3" s="47" t="s">
        <v>38</v>
      </c>
      <c r="V3" s="47" t="s">
        <v>39</v>
      </c>
    </row>
    <row r="4" spans="1:25" s="13" customFormat="1" ht="12.75">
      <c r="A4" s="34" t="s">
        <v>9</v>
      </c>
      <c r="B4" s="34" t="s">
        <v>10</v>
      </c>
      <c r="C4" s="41" t="s">
        <v>22</v>
      </c>
      <c r="D4" s="34" t="s">
        <v>11</v>
      </c>
      <c r="E4" s="34"/>
      <c r="F4" s="36"/>
      <c r="G4" s="36"/>
      <c r="H4" s="36"/>
      <c r="I4" s="38"/>
      <c r="J4" s="38"/>
      <c r="K4" s="36"/>
      <c r="L4" s="38"/>
      <c r="M4" s="36"/>
      <c r="N4" s="36"/>
      <c r="O4" s="34"/>
      <c r="P4" s="34"/>
      <c r="Q4" s="34"/>
      <c r="R4" s="34"/>
      <c r="S4" s="39"/>
      <c r="T4" s="40"/>
      <c r="U4" s="48"/>
      <c r="V4" s="48"/>
    </row>
    <row r="5" spans="1:25" s="13" customFormat="1" ht="25.5">
      <c r="A5" s="34"/>
      <c r="B5" s="34"/>
      <c r="C5" s="41"/>
      <c r="D5" s="26" t="s">
        <v>12</v>
      </c>
      <c r="E5" s="26" t="s">
        <v>13</v>
      </c>
      <c r="F5" s="29" t="s">
        <v>14</v>
      </c>
      <c r="G5" s="29" t="s">
        <v>14</v>
      </c>
      <c r="H5" s="29" t="s">
        <v>14</v>
      </c>
      <c r="I5" s="29"/>
      <c r="J5" s="29"/>
      <c r="K5" s="29" t="s">
        <v>14</v>
      </c>
      <c r="L5" s="29" t="s">
        <v>14</v>
      </c>
      <c r="M5" s="36"/>
      <c r="N5" s="36"/>
      <c r="O5" s="34"/>
      <c r="P5" s="34"/>
      <c r="Q5" s="34"/>
      <c r="R5" s="34"/>
      <c r="S5" s="39"/>
      <c r="T5" s="40"/>
      <c r="U5" s="49"/>
      <c r="V5" s="49"/>
    </row>
    <row r="6" spans="1:25" s="13" customFormat="1" ht="25.5">
      <c r="A6" s="28">
        <v>1</v>
      </c>
      <c r="B6" s="8" t="s">
        <v>30</v>
      </c>
      <c r="C6" s="28"/>
      <c r="D6" s="30" t="s">
        <v>25</v>
      </c>
      <c r="E6" s="4">
        <v>3</v>
      </c>
      <c r="F6" s="16">
        <v>364</v>
      </c>
      <c r="G6" s="15">
        <v>378</v>
      </c>
      <c r="H6" s="15">
        <v>393</v>
      </c>
      <c r="I6" s="9"/>
      <c r="J6" s="9"/>
      <c r="K6" s="5"/>
      <c r="L6" s="5"/>
      <c r="M6" s="5">
        <f t="shared" ref="M6:M18" si="0">AVERAGE(F6,G6,H6)</f>
        <v>378.33333333333331</v>
      </c>
      <c r="N6" s="5"/>
      <c r="O6" s="30"/>
      <c r="P6" s="30">
        <f t="shared" ref="P6:P18" si="1">STDEV(F6,G6,H6)</f>
        <v>14.502873278538061</v>
      </c>
      <c r="Q6" s="30">
        <f t="shared" ref="Q6:Q18" si="2">P6/M6*100</f>
        <v>3.8333585758250384</v>
      </c>
      <c r="R6" s="30" t="str">
        <f t="shared" ref="R6:R18" si="3">IF(Q6&lt;33,"ОДНОРОДНЫЕ","НЕОДНОРОДНЫЕ")</f>
        <v>ОДНОРОДНЫЕ</v>
      </c>
      <c r="S6" s="24">
        <f t="shared" ref="S6:S18" si="4">M6*E6</f>
        <v>1135</v>
      </c>
      <c r="T6" s="6">
        <f t="shared" ref="T6:T13" si="5">SMALL(F6:H6,1)*E6</f>
        <v>1092</v>
      </c>
      <c r="U6" s="31">
        <v>2</v>
      </c>
      <c r="V6" s="31">
        <v>1</v>
      </c>
    </row>
    <row r="7" spans="1:25" s="13" customFormat="1" ht="25.5">
      <c r="A7" s="28">
        <v>2</v>
      </c>
      <c r="B7" s="8" t="s">
        <v>31</v>
      </c>
      <c r="C7" s="28"/>
      <c r="D7" s="30" t="s">
        <v>25</v>
      </c>
      <c r="E7" s="4">
        <v>3</v>
      </c>
      <c r="F7" s="16">
        <v>440</v>
      </c>
      <c r="G7" s="15">
        <v>458</v>
      </c>
      <c r="H7" s="15">
        <v>476</v>
      </c>
      <c r="I7" s="9"/>
      <c r="J7" s="9"/>
      <c r="K7" s="5"/>
      <c r="L7" s="5"/>
      <c r="M7" s="5">
        <f t="shared" si="0"/>
        <v>458</v>
      </c>
      <c r="N7" s="5"/>
      <c r="O7" s="30"/>
      <c r="P7" s="30">
        <f t="shared" si="1"/>
        <v>18</v>
      </c>
      <c r="Q7" s="30">
        <f t="shared" si="2"/>
        <v>3.9301310043668125</v>
      </c>
      <c r="R7" s="30" t="str">
        <f t="shared" si="3"/>
        <v>ОДНОРОДНЫЕ</v>
      </c>
      <c r="S7" s="24">
        <f t="shared" si="4"/>
        <v>1374</v>
      </c>
      <c r="T7" s="6">
        <f t="shared" si="5"/>
        <v>1320</v>
      </c>
      <c r="U7" s="31">
        <v>2</v>
      </c>
      <c r="V7" s="31">
        <v>1</v>
      </c>
    </row>
    <row r="8" spans="1:25" s="13" customFormat="1" ht="25.5">
      <c r="A8" s="28">
        <v>3</v>
      </c>
      <c r="B8" s="8" t="s">
        <v>32</v>
      </c>
      <c r="C8" s="28"/>
      <c r="D8" s="30" t="s">
        <v>25</v>
      </c>
      <c r="E8" s="4">
        <v>150</v>
      </c>
      <c r="F8" s="17">
        <v>270</v>
      </c>
      <c r="G8" s="18">
        <v>281</v>
      </c>
      <c r="H8" s="18">
        <v>293</v>
      </c>
      <c r="I8" s="9"/>
      <c r="J8" s="9"/>
      <c r="K8" s="5"/>
      <c r="L8" s="5"/>
      <c r="M8" s="5">
        <f t="shared" si="0"/>
        <v>281.33333333333331</v>
      </c>
      <c r="N8" s="5"/>
      <c r="O8" s="30"/>
      <c r="P8" s="30">
        <f t="shared" si="1"/>
        <v>11.503622617824931</v>
      </c>
      <c r="Q8" s="30">
        <f t="shared" si="2"/>
        <v>4.0889653854827959</v>
      </c>
      <c r="R8" s="30" t="str">
        <f t="shared" si="3"/>
        <v>ОДНОРОДНЫЕ</v>
      </c>
      <c r="S8" s="24">
        <f t="shared" si="4"/>
        <v>42200</v>
      </c>
      <c r="T8" s="6">
        <f t="shared" si="5"/>
        <v>40500</v>
      </c>
      <c r="U8" s="31">
        <v>75</v>
      </c>
      <c r="V8" s="31">
        <v>75</v>
      </c>
    </row>
    <row r="9" spans="1:25" s="13" customFormat="1" ht="25.5">
      <c r="A9" s="28">
        <v>4</v>
      </c>
      <c r="B9" s="8" t="s">
        <v>33</v>
      </c>
      <c r="C9" s="28"/>
      <c r="D9" s="30" t="s">
        <v>25</v>
      </c>
      <c r="E9" s="4">
        <v>100</v>
      </c>
      <c r="F9" s="17">
        <v>253</v>
      </c>
      <c r="G9" s="18">
        <v>263</v>
      </c>
      <c r="H9" s="18">
        <v>274</v>
      </c>
      <c r="I9" s="9"/>
      <c r="J9" s="9"/>
      <c r="K9" s="5"/>
      <c r="L9" s="5"/>
      <c r="M9" s="5">
        <f t="shared" si="0"/>
        <v>263.33333333333331</v>
      </c>
      <c r="N9" s="5"/>
      <c r="O9" s="30"/>
      <c r="P9" s="30">
        <f t="shared" si="1"/>
        <v>10.503967504392488</v>
      </c>
      <c r="Q9" s="30">
        <f t="shared" si="2"/>
        <v>3.9888484193895528</v>
      </c>
      <c r="R9" s="30" t="str">
        <f t="shared" si="3"/>
        <v>ОДНОРОДНЫЕ</v>
      </c>
      <c r="S9" s="24">
        <f t="shared" si="4"/>
        <v>26333.333333333332</v>
      </c>
      <c r="T9" s="6">
        <f t="shared" si="5"/>
        <v>25300</v>
      </c>
      <c r="U9" s="31">
        <v>50</v>
      </c>
      <c r="V9" s="31">
        <v>50</v>
      </c>
    </row>
    <row r="10" spans="1:25" s="13" customFormat="1" ht="63.75">
      <c r="A10" s="28">
        <v>5</v>
      </c>
      <c r="B10" s="8" t="s">
        <v>34</v>
      </c>
      <c r="C10" s="28"/>
      <c r="D10" s="30" t="s">
        <v>25</v>
      </c>
      <c r="E10" s="4">
        <v>1</v>
      </c>
      <c r="F10" s="17">
        <v>1257</v>
      </c>
      <c r="G10" s="18">
        <v>1307</v>
      </c>
      <c r="H10" s="18">
        <v>1359</v>
      </c>
      <c r="I10" s="9"/>
      <c r="J10" s="9"/>
      <c r="K10" s="5"/>
      <c r="L10" s="5"/>
      <c r="M10" s="5">
        <f t="shared" si="0"/>
        <v>1307.6666666666667</v>
      </c>
      <c r="N10" s="5"/>
      <c r="O10" s="30"/>
      <c r="P10" s="30">
        <f t="shared" si="1"/>
        <v>51.003267869160432</v>
      </c>
      <c r="Q10" s="30">
        <f t="shared" si="2"/>
        <v>3.9003263728646771</v>
      </c>
      <c r="R10" s="30" t="str">
        <f t="shared" si="3"/>
        <v>ОДНОРОДНЫЕ</v>
      </c>
      <c r="S10" s="24">
        <f t="shared" si="4"/>
        <v>1307.6666666666667</v>
      </c>
      <c r="T10" s="6">
        <f t="shared" si="5"/>
        <v>1257</v>
      </c>
      <c r="U10" s="31"/>
      <c r="V10" s="31">
        <v>1</v>
      </c>
    </row>
    <row r="11" spans="1:25" s="13" customFormat="1" ht="25.5">
      <c r="A11" s="28">
        <v>6</v>
      </c>
      <c r="B11" s="8" t="s">
        <v>35</v>
      </c>
      <c r="C11" s="28"/>
      <c r="D11" s="30" t="s">
        <v>25</v>
      </c>
      <c r="E11" s="4">
        <v>2</v>
      </c>
      <c r="F11" s="17">
        <v>880</v>
      </c>
      <c r="G11" s="18">
        <v>915</v>
      </c>
      <c r="H11" s="18">
        <v>952</v>
      </c>
      <c r="I11" s="9"/>
      <c r="J11" s="9"/>
      <c r="K11" s="5"/>
      <c r="L11" s="5"/>
      <c r="M11" s="5">
        <f t="shared" si="0"/>
        <v>915.66666666666663</v>
      </c>
      <c r="N11" s="5"/>
      <c r="O11" s="30"/>
      <c r="P11" s="30">
        <f t="shared" si="1"/>
        <v>36.004629331980816</v>
      </c>
      <c r="Q11" s="30">
        <f t="shared" si="2"/>
        <v>3.9320672732414437</v>
      </c>
      <c r="R11" s="30" t="str">
        <f t="shared" si="3"/>
        <v>ОДНОРОДНЫЕ</v>
      </c>
      <c r="S11" s="24">
        <f t="shared" si="4"/>
        <v>1831.3333333333333</v>
      </c>
      <c r="T11" s="6">
        <f t="shared" si="5"/>
        <v>1760</v>
      </c>
      <c r="U11" s="31">
        <v>1</v>
      </c>
      <c r="V11" s="31">
        <v>1</v>
      </c>
    </row>
    <row r="12" spans="1:25" s="13" customFormat="1" ht="25.5">
      <c r="A12" s="28">
        <v>7</v>
      </c>
      <c r="B12" s="8" t="s">
        <v>36</v>
      </c>
      <c r="C12" s="28"/>
      <c r="D12" s="30" t="s">
        <v>25</v>
      </c>
      <c r="E12" s="4">
        <v>4</v>
      </c>
      <c r="F12" s="17">
        <v>2015</v>
      </c>
      <c r="G12" s="18">
        <v>2096</v>
      </c>
      <c r="H12" s="18">
        <v>2180</v>
      </c>
      <c r="I12" s="9"/>
      <c r="J12" s="9"/>
      <c r="K12" s="5"/>
      <c r="L12" s="5"/>
      <c r="M12" s="5">
        <f t="shared" si="0"/>
        <v>2097</v>
      </c>
      <c r="N12" s="5"/>
      <c r="O12" s="30"/>
      <c r="P12" s="30">
        <f t="shared" si="1"/>
        <v>82.504545329333226</v>
      </c>
      <c r="Q12" s="30">
        <f t="shared" si="2"/>
        <v>3.9344084563344408</v>
      </c>
      <c r="R12" s="30" t="str">
        <f t="shared" si="3"/>
        <v>ОДНОРОДНЫЕ</v>
      </c>
      <c r="S12" s="24">
        <f t="shared" si="4"/>
        <v>8388</v>
      </c>
      <c r="T12" s="6">
        <f t="shared" si="5"/>
        <v>8060</v>
      </c>
      <c r="U12" s="31">
        <v>2</v>
      </c>
      <c r="V12" s="31">
        <v>2</v>
      </c>
    </row>
    <row r="13" spans="1:25" s="13" customFormat="1" ht="25.5">
      <c r="A13" s="28">
        <v>8</v>
      </c>
      <c r="B13" s="8" t="s">
        <v>37</v>
      </c>
      <c r="C13" s="28"/>
      <c r="D13" s="30" t="s">
        <v>25</v>
      </c>
      <c r="E13" s="4">
        <v>4</v>
      </c>
      <c r="F13" s="17">
        <v>2185</v>
      </c>
      <c r="G13" s="18">
        <v>2272</v>
      </c>
      <c r="H13" s="18">
        <v>2363</v>
      </c>
      <c r="I13" s="9"/>
      <c r="J13" s="9"/>
      <c r="K13" s="5"/>
      <c r="L13" s="5"/>
      <c r="M13" s="5">
        <f t="shared" si="0"/>
        <v>2273.3333333333335</v>
      </c>
      <c r="N13" s="5"/>
      <c r="O13" s="30"/>
      <c r="P13" s="30">
        <f t="shared" si="1"/>
        <v>89.007490321507959</v>
      </c>
      <c r="Q13" s="30">
        <f t="shared" si="2"/>
        <v>3.9152854980135459</v>
      </c>
      <c r="R13" s="30" t="str">
        <f t="shared" si="3"/>
        <v>ОДНОРОДНЫЕ</v>
      </c>
      <c r="S13" s="24">
        <f t="shared" si="4"/>
        <v>9093.3333333333339</v>
      </c>
      <c r="T13" s="6">
        <f t="shared" si="5"/>
        <v>8740</v>
      </c>
      <c r="U13" s="31">
        <v>2</v>
      </c>
      <c r="V13" s="31">
        <v>2</v>
      </c>
    </row>
    <row r="14" spans="1:25" s="13" customFormat="1" ht="25.5">
      <c r="A14" s="28">
        <v>9</v>
      </c>
      <c r="B14" s="8" t="s">
        <v>40</v>
      </c>
      <c r="C14" s="28"/>
      <c r="D14" s="30" t="s">
        <v>25</v>
      </c>
      <c r="E14" s="4">
        <v>50</v>
      </c>
      <c r="F14" s="17">
        <v>650</v>
      </c>
      <c r="G14" s="18">
        <v>676</v>
      </c>
      <c r="H14" s="18">
        <v>703</v>
      </c>
      <c r="I14" s="9"/>
      <c r="J14" s="9"/>
      <c r="K14" s="5"/>
      <c r="L14" s="5"/>
      <c r="M14" s="5">
        <f t="shared" si="0"/>
        <v>676.33333333333337</v>
      </c>
      <c r="N14" s="5"/>
      <c r="O14" s="30"/>
      <c r="P14" s="30">
        <f t="shared" si="1"/>
        <v>26.501572280401277</v>
      </c>
      <c r="Q14" s="30">
        <f t="shared" si="2"/>
        <v>3.9184187698966895</v>
      </c>
      <c r="R14" s="30" t="str">
        <f t="shared" si="3"/>
        <v>ОДНОРОДНЫЕ</v>
      </c>
      <c r="S14" s="24">
        <f t="shared" si="4"/>
        <v>33816.666666666672</v>
      </c>
      <c r="T14" s="6">
        <f t="shared" ref="T14:T18" si="6">SMALL(F14:K14,1)*E14</f>
        <v>32500</v>
      </c>
      <c r="U14" s="31">
        <v>25</v>
      </c>
      <c r="V14" s="31">
        <v>25</v>
      </c>
    </row>
    <row r="15" spans="1:25" s="13" customFormat="1" ht="25.5">
      <c r="A15" s="28">
        <v>10</v>
      </c>
      <c r="B15" s="8" t="s">
        <v>41</v>
      </c>
      <c r="C15" s="28"/>
      <c r="D15" s="30" t="s">
        <v>25</v>
      </c>
      <c r="E15" s="4">
        <v>1</v>
      </c>
      <c r="F15" s="17">
        <v>2860</v>
      </c>
      <c r="G15" s="18">
        <v>2974</v>
      </c>
      <c r="H15" s="18">
        <v>3093</v>
      </c>
      <c r="I15" s="9"/>
      <c r="J15" s="9"/>
      <c r="K15" s="5"/>
      <c r="L15" s="5"/>
      <c r="M15" s="5">
        <f t="shared" si="0"/>
        <v>2975.6666666666665</v>
      </c>
      <c r="N15" s="5"/>
      <c r="O15" s="30"/>
      <c r="P15" s="30">
        <f t="shared" si="1"/>
        <v>116.50894100168163</v>
      </c>
      <c r="Q15" s="30">
        <f t="shared" si="2"/>
        <v>3.9153895262131164</v>
      </c>
      <c r="R15" s="30" t="str">
        <f t="shared" si="3"/>
        <v>ОДНОРОДНЫЕ</v>
      </c>
      <c r="S15" s="24">
        <f t="shared" si="4"/>
        <v>2975.6666666666665</v>
      </c>
      <c r="T15" s="6">
        <f t="shared" si="6"/>
        <v>2860</v>
      </c>
      <c r="U15" s="31"/>
      <c r="V15" s="31">
        <v>1</v>
      </c>
    </row>
    <row r="16" spans="1:25" s="13" customFormat="1" ht="25.5">
      <c r="A16" s="28">
        <v>11</v>
      </c>
      <c r="B16" s="8" t="s">
        <v>42</v>
      </c>
      <c r="C16" s="28" t="s">
        <v>24</v>
      </c>
      <c r="D16" s="30" t="s">
        <v>25</v>
      </c>
      <c r="E16" s="4">
        <v>1</v>
      </c>
      <c r="F16" s="17">
        <v>3900</v>
      </c>
      <c r="G16" s="18">
        <v>4056</v>
      </c>
      <c r="H16" s="18">
        <v>4218</v>
      </c>
      <c r="I16" s="9"/>
      <c r="J16" s="9"/>
      <c r="K16" s="5"/>
      <c r="L16" s="5"/>
      <c r="M16" s="5">
        <f t="shared" si="0"/>
        <v>4058</v>
      </c>
      <c r="N16" s="5">
        <f t="shared" ref="N16" si="7">ROUND(M16,2)</f>
        <v>4058</v>
      </c>
      <c r="O16" s="30">
        <f t="shared" ref="O16" si="8">COUNT(F16:L16)</f>
        <v>3</v>
      </c>
      <c r="P16" s="30">
        <f t="shared" si="1"/>
        <v>159.00943368240766</v>
      </c>
      <c r="Q16" s="30">
        <f t="shared" si="2"/>
        <v>3.9184187698966895</v>
      </c>
      <c r="R16" s="30" t="str">
        <f t="shared" si="3"/>
        <v>ОДНОРОДНЫЕ</v>
      </c>
      <c r="S16" s="24">
        <f t="shared" si="4"/>
        <v>4058</v>
      </c>
      <c r="T16" s="6">
        <f t="shared" si="6"/>
        <v>3900</v>
      </c>
      <c r="U16" s="31"/>
      <c r="V16" s="31">
        <v>1</v>
      </c>
    </row>
    <row r="17" spans="1:25" s="13" customFormat="1" ht="25.5">
      <c r="A17" s="28">
        <v>12</v>
      </c>
      <c r="B17" s="8" t="s">
        <v>43</v>
      </c>
      <c r="C17" s="28"/>
      <c r="D17" s="30" t="s">
        <v>25</v>
      </c>
      <c r="E17" s="4">
        <v>1</v>
      </c>
      <c r="F17" s="17">
        <v>1427</v>
      </c>
      <c r="G17" s="18">
        <v>1485</v>
      </c>
      <c r="H17" s="18">
        <v>1544</v>
      </c>
      <c r="I17" s="9"/>
      <c r="J17" s="9"/>
      <c r="K17" s="5"/>
      <c r="L17" s="5"/>
      <c r="M17" s="5">
        <f t="shared" si="0"/>
        <v>1485.3333333333333</v>
      </c>
      <c r="N17" s="5"/>
      <c r="O17" s="30"/>
      <c r="P17" s="30">
        <f t="shared" si="1"/>
        <v>58.500712246376395</v>
      </c>
      <c r="Q17" s="30">
        <f t="shared" si="2"/>
        <v>3.9385578262820733</v>
      </c>
      <c r="R17" s="30" t="str">
        <f t="shared" si="3"/>
        <v>ОДНОРОДНЫЕ</v>
      </c>
      <c r="S17" s="24">
        <f t="shared" si="4"/>
        <v>1485.3333333333333</v>
      </c>
      <c r="T17" s="6">
        <f t="shared" si="6"/>
        <v>1427</v>
      </c>
      <c r="U17" s="31"/>
      <c r="V17" s="31">
        <v>1</v>
      </c>
    </row>
    <row r="18" spans="1:25" s="13" customFormat="1" ht="25.5">
      <c r="A18" s="28">
        <v>13</v>
      </c>
      <c r="B18" s="8" t="s">
        <v>44</v>
      </c>
      <c r="C18" s="28"/>
      <c r="D18" s="30" t="s">
        <v>25</v>
      </c>
      <c r="E18" s="4">
        <v>2</v>
      </c>
      <c r="F18" s="17">
        <v>5150</v>
      </c>
      <c r="G18" s="18">
        <v>5356</v>
      </c>
      <c r="H18" s="18">
        <v>5570</v>
      </c>
      <c r="I18" s="9"/>
      <c r="J18" s="9"/>
      <c r="K18" s="5"/>
      <c r="L18" s="5"/>
      <c r="M18" s="5">
        <f t="shared" si="0"/>
        <v>5358.666666666667</v>
      </c>
      <c r="N18" s="5"/>
      <c r="O18" s="30"/>
      <c r="P18" s="30">
        <f t="shared" si="1"/>
        <v>210.01269802879381</v>
      </c>
      <c r="Q18" s="30">
        <f t="shared" si="2"/>
        <v>3.9191222573176248</v>
      </c>
      <c r="R18" s="30" t="str">
        <f t="shared" si="3"/>
        <v>ОДНОРОДНЫЕ</v>
      </c>
      <c r="S18" s="24">
        <f t="shared" si="4"/>
        <v>10717.333333333334</v>
      </c>
      <c r="T18" s="6">
        <f t="shared" si="6"/>
        <v>10300</v>
      </c>
      <c r="U18" s="31">
        <v>1</v>
      </c>
      <c r="V18" s="31">
        <v>1</v>
      </c>
    </row>
    <row r="19" spans="1:25" s="13" customFormat="1" ht="39" customHeight="1">
      <c r="A19" s="43" t="s">
        <v>23</v>
      </c>
      <c r="B19" s="43"/>
      <c r="C19" s="43"/>
      <c r="D19" s="43"/>
      <c r="E19" s="43"/>
      <c r="F19" s="43"/>
      <c r="G19" s="43"/>
      <c r="H19" s="43"/>
      <c r="I19" s="43"/>
      <c r="J19" s="43"/>
      <c r="K19" s="43"/>
      <c r="L19" s="43"/>
      <c r="M19" s="43"/>
      <c r="N19" s="43"/>
      <c r="O19" s="43"/>
      <c r="P19" s="43"/>
      <c r="Q19" s="43"/>
      <c r="R19" s="44"/>
      <c r="S19" s="24">
        <f>SUM(S6:S18)</f>
        <v>144715.66666666669</v>
      </c>
      <c r="T19" s="6">
        <f>SUM(T6:T18)</f>
        <v>139016</v>
      </c>
    </row>
    <row r="20" spans="1:25" ht="26.25" customHeight="1">
      <c r="A20" s="45" t="s">
        <v>1</v>
      </c>
      <c r="B20" s="45"/>
      <c r="C20" s="45"/>
      <c r="G20" s="7"/>
      <c r="H20" s="7"/>
      <c r="I20" s="7"/>
      <c r="J20" s="7"/>
      <c r="K20" s="7"/>
      <c r="L20" s="7"/>
      <c r="M20" s="7"/>
      <c r="N20" s="7"/>
      <c r="O20" s="7"/>
      <c r="P20" s="7"/>
      <c r="Q20" s="14"/>
      <c r="R20" s="46" t="s">
        <v>2</v>
      </c>
      <c r="S20" s="46"/>
      <c r="T20" s="46"/>
      <c r="U20" s="3"/>
      <c r="V20" s="3"/>
      <c r="W20" s="3"/>
      <c r="X20" s="3"/>
      <c r="Y20" s="3"/>
    </row>
    <row r="21" spans="1:25" ht="13.15" customHeight="1">
      <c r="A21" s="12"/>
      <c r="B21" s="12"/>
      <c r="C21" s="12"/>
      <c r="G21" s="7"/>
      <c r="H21" s="7"/>
      <c r="I21" s="7"/>
      <c r="J21" s="7"/>
      <c r="K21" s="7"/>
      <c r="L21" s="7"/>
      <c r="M21" s="7"/>
      <c r="N21" s="7"/>
      <c r="O21" s="7"/>
      <c r="P21" s="7"/>
      <c r="Q21" s="27" t="s">
        <v>0</v>
      </c>
      <c r="R21" s="42" t="s">
        <v>15</v>
      </c>
      <c r="S21" s="42"/>
      <c r="T21" s="42"/>
      <c r="U21" s="3"/>
      <c r="V21" s="3"/>
      <c r="W21" s="3"/>
      <c r="X21" s="3"/>
      <c r="Y21" s="3"/>
    </row>
  </sheetData>
  <mergeCells count="29">
    <mergeCell ref="A19:R19"/>
    <mergeCell ref="A20:C20"/>
    <mergeCell ref="R20:T20"/>
    <mergeCell ref="R21:T21"/>
    <mergeCell ref="U3:U5"/>
    <mergeCell ref="V3:V5"/>
    <mergeCell ref="R3:R5"/>
    <mergeCell ref="S3:S5"/>
    <mergeCell ref="T3:T5"/>
    <mergeCell ref="A4:A5"/>
    <mergeCell ref="B4:B5"/>
    <mergeCell ref="C4:C5"/>
    <mergeCell ref="D4:E4"/>
    <mergeCell ref="L3:L4"/>
    <mergeCell ref="M3:M5"/>
    <mergeCell ref="N3:N5"/>
    <mergeCell ref="O3:O5"/>
    <mergeCell ref="P3:P5"/>
    <mergeCell ref="Q3:Q5"/>
    <mergeCell ref="P1:T1"/>
    <mergeCell ref="A2:T2"/>
    <mergeCell ref="A3:B3"/>
    <mergeCell ref="C3:E3"/>
    <mergeCell ref="F3:F4"/>
    <mergeCell ref="G3:G4"/>
    <mergeCell ref="H3:H4"/>
    <mergeCell ref="I3:I4"/>
    <mergeCell ref="J3:J4"/>
    <mergeCell ref="K3:K4"/>
  </mergeCells>
  <conditionalFormatting sqref="R6:R13">
    <cfRule type="containsText" dxfId="17" priority="17" operator="containsText" text="ОДНОРОДНЫЕ">
      <formula>NOT(ISERROR(SEARCH("ОДНОРОДНЫЕ",R6)))</formula>
    </cfRule>
    <cfRule type="containsText" dxfId="16" priority="18" operator="containsText" text="НЕОДНОРОДНЫЕ">
      <formula>NOT(ISERROR(SEARCH("НЕОДНОРОДНЫЕ",R6)))</formula>
    </cfRule>
  </conditionalFormatting>
  <conditionalFormatting sqref="R6:R13">
    <cfRule type="containsText" dxfId="15" priority="13" operator="containsText" text="НЕОДНОРОДНЫЕ">
      <formula>NOT(ISERROR(SEARCH("НЕОДНОРОДНЫЕ",R6)))</formula>
    </cfRule>
    <cfRule type="containsText" dxfId="14" priority="14" operator="containsText" text="ОДНОРОДНЫЕ">
      <formula>NOT(ISERROR(SEARCH("ОДНОРОДНЫЕ",R6)))</formula>
    </cfRule>
    <cfRule type="containsText" dxfId="13" priority="15" operator="containsText" text="НЕОДНОРОДНЫЕ">
      <formula>NOT(ISERROR(SEARCH("НЕОДНОРОДНЫЕ",R6)))</formula>
    </cfRule>
    <cfRule type="containsText" dxfId="12" priority="16" operator="containsText" text="НЕ">
      <formula>NOT(ISERROR(SEARCH("НЕ",R6)))</formula>
    </cfRule>
  </conditionalFormatting>
  <conditionalFormatting sqref="R14:R17">
    <cfRule type="containsText" dxfId="11" priority="11" operator="containsText" text="ОДНОРОДНЫЕ">
      <formula>NOT(ISERROR(SEARCH("ОДНОРОДНЫЕ",R14)))</formula>
    </cfRule>
    <cfRule type="containsText" dxfId="10" priority="12" operator="containsText" text="НЕОДНОРОДНЫЕ">
      <formula>NOT(ISERROR(SEARCH("НЕОДНОРОДНЫЕ",R14)))</formula>
    </cfRule>
  </conditionalFormatting>
  <conditionalFormatting sqref="R14:R17">
    <cfRule type="containsText" dxfId="9" priority="7" operator="containsText" text="НЕОДНОРОДНЫЕ">
      <formula>NOT(ISERROR(SEARCH("НЕОДНОРОДНЫЕ",R14)))</formula>
    </cfRule>
    <cfRule type="containsText" dxfId="8" priority="8" operator="containsText" text="ОДНОРОДНЫЕ">
      <formula>NOT(ISERROR(SEARCH("ОДНОРОДНЫЕ",R14)))</formula>
    </cfRule>
    <cfRule type="containsText" dxfId="7" priority="9" operator="containsText" text="НЕОДНОРОДНЫЕ">
      <formula>NOT(ISERROR(SEARCH("НЕОДНОРОДНЫЕ",R14)))</formula>
    </cfRule>
    <cfRule type="containsText" dxfId="6" priority="10" operator="containsText" text="НЕ">
      <formula>NOT(ISERROR(SEARCH("НЕ",R14)))</formula>
    </cfRule>
  </conditionalFormatting>
  <conditionalFormatting sqref="R18">
    <cfRule type="containsText" dxfId="5" priority="5" operator="containsText" text="ОДНОРОДНЫЕ">
      <formula>NOT(ISERROR(SEARCH("ОДНОРОДНЫЕ",R18)))</formula>
    </cfRule>
    <cfRule type="containsText" dxfId="4" priority="6" operator="containsText" text="НЕОДНОРОДНЫЕ">
      <formula>NOT(ISERROR(SEARCH("НЕОДНОРОДНЫЕ",R18)))</formula>
    </cfRule>
  </conditionalFormatting>
  <conditionalFormatting sqref="R18">
    <cfRule type="containsText" dxfId="3" priority="1" operator="containsText" text="НЕОДНОРОДНЫЕ">
      <formula>NOT(ISERROR(SEARCH("НЕОДНОРОДНЫЕ",R18)))</formula>
    </cfRule>
    <cfRule type="containsText" dxfId="2" priority="2" operator="containsText" text="ОДНОРОДНЫЕ">
      <formula>NOT(ISERROR(SEARCH("ОДНОРОДНЫЕ",R18)))</formula>
    </cfRule>
    <cfRule type="containsText" dxfId="1" priority="3" operator="containsText" text="НЕОДНОРОДНЫЕ">
      <formula>NOT(ISERROR(SEARCH("НЕОДНОРОДНЫЕ",R18)))</formula>
    </cfRule>
    <cfRule type="containsText" dxfId="0" priority="4" operator="containsText" text="НЕ">
      <formula>NOT(ISERROR(SEARCH("НЕ",R18)))</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Дмитрий</cp:lastModifiedBy>
  <cp:lastPrinted>2026-06-19T12:21:40Z</cp:lastPrinted>
  <dcterms:created xsi:type="dcterms:W3CDTF">2022-08-17T08:59:46Z</dcterms:created>
  <dcterms:modified xsi:type="dcterms:W3CDTF">2026-06-23T10:49:53Z</dcterms:modified>
</cp:coreProperties>
</file>