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74BD7B69-E944-4BFB-B473-6C456A1497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Лист1!$A$1:$R$19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7" i="1" l="1"/>
  <c r="Q7" i="1" s="1"/>
  <c r="R7" i="1" s="1"/>
  <c r="N7" i="1"/>
  <c r="M7" i="1"/>
  <c r="J7" i="1"/>
  <c r="K7" i="1" s="1"/>
  <c r="P6" i="1"/>
  <c r="Q6" i="1" s="1"/>
  <c r="R6" i="1" s="1"/>
  <c r="N6" i="1"/>
  <c r="O6" i="1" s="1"/>
  <c r="M6" i="1"/>
  <c r="J6" i="1"/>
  <c r="K6" i="1" s="1"/>
  <c r="P5" i="1"/>
  <c r="Q5" i="1" s="1"/>
  <c r="R5" i="1" s="1"/>
  <c r="N5" i="1"/>
  <c r="M5" i="1"/>
  <c r="J5" i="1"/>
  <c r="K5" i="1" s="1"/>
  <c r="P8" i="1"/>
  <c r="Q8" i="1" s="1"/>
  <c r="R8" i="1" s="1"/>
  <c r="O5" i="1" l="1"/>
  <c r="R9" i="1"/>
  <c r="O7" i="1"/>
  <c r="M8" i="1"/>
  <c r="N8" i="1"/>
  <c r="J8" i="1"/>
  <c r="K8" i="1" s="1"/>
  <c r="O8" i="1" l="1"/>
</calcChain>
</file>

<file path=xl/sharedStrings.xml><?xml version="1.0" encoding="utf-8"?>
<sst xmlns="http://schemas.openxmlformats.org/spreadsheetml/2006/main" count="46" uniqueCount="41">
  <si>
    <t>ОБОСНОВАНИЕ НАЧАЛЬНОЙ (МАКСИМАЛЬНОЙ) ЦЕНЫ КОНТРАКТА</t>
  </si>
  <si>
    <t>КП</t>
  </si>
  <si>
    <t>Применяемые сокращения:</t>
  </si>
  <si>
    <t>Коммерческие предложения</t>
  </si>
  <si>
    <t>РК</t>
  </si>
  <si>
    <t>Реестр контрактов</t>
  </si>
  <si>
    <t>№ п/п</t>
  </si>
  <si>
    <t>* Тарифный метод применяется при наличии цен на медицинское изделие в указанном государственном реестре предельных отпускных цен производителей на медицинские изделия.
** На основании статьи 34 Бюджетного кодекса Российской Федерации Заказчик в целях эффективности и экономности расходования бюджетных средств определяет минимальное значение цены единицы медицинского изделия.</t>
  </si>
  <si>
    <t>Цена за единицу изм. с округлением (вниз) до сотых долей после запятой (руб.)</t>
  </si>
  <si>
    <t>Ставка НДС в отношении МИ*, %</t>
  </si>
  <si>
    <t>Ед. изм.</t>
  </si>
  <si>
    <t>Кол-во</t>
  </si>
  <si>
    <t xml:space="preserve">Среднее квадратичное отклонение     </t>
  </si>
  <si>
    <t>коэфициент  вариации цен V (%)                    (не должен превышать 33%)</t>
  </si>
  <si>
    <r>
      <t xml:space="preserve">Н(М)ЦК  контракта </t>
    </r>
    <r>
      <rPr>
        <b/>
        <sz val="11"/>
        <color indexed="63"/>
        <rFont val="Times New Roman"/>
        <family val="1"/>
        <charset val="204"/>
      </rPr>
      <t>исходя из имеющегося у него объема финансового обеспечения</t>
    </r>
    <r>
      <rPr>
        <b/>
        <sz val="11"/>
        <color indexed="8"/>
        <rFont val="Times New Roman"/>
        <family val="1"/>
        <charset val="204"/>
      </rPr>
      <t xml:space="preserve"> (руб.)</t>
    </r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</si>
  <si>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</si>
  <si>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</si>
  <si>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</si>
  <si>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Итого:</t>
  </si>
  <si>
    <r>
      <t xml:space="preserve">Н(М)ЦК  контракта </t>
    </r>
    <r>
      <rPr>
        <sz val="11"/>
        <rFont val="Times New Roman"/>
        <family val="1"/>
        <charset val="204"/>
      </rPr>
      <t xml:space="preserve">с учетом округления цены за единицу </t>
    </r>
    <r>
      <rPr>
        <b/>
        <sz val="11"/>
        <rFont val="Times New Roman"/>
        <family val="1"/>
        <charset val="204"/>
      </rPr>
      <t>(руб.)</t>
    </r>
  </si>
  <si>
    <t xml:space="preserve">Цена за ЕИ, согласно информации, полученной заказчиком, без учета НДС,  руб.
</t>
  </si>
  <si>
    <t>Наименьшая цена, руб.         (без НДС), руб.</t>
  </si>
  <si>
    <t>Цена за ЕИ минимальная, руб. с НДС</t>
  </si>
  <si>
    <t xml:space="preserve">Средняя арифмети- ческая цена за единицу с НДС &lt;ц&gt; </t>
  </si>
  <si>
    <t>Н(М)ЦК определена в размере:</t>
  </si>
  <si>
    <t>Расчет произведен 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нужд",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</si>
  <si>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Поставка изделий медицинского назначения</t>
  </si>
  <si>
    <t xml:space="preserve">Источник 1 КП </t>
  </si>
  <si>
    <t xml:space="preserve">Источник 2 КП </t>
  </si>
  <si>
    <t xml:space="preserve">Источник 3  КП </t>
  </si>
  <si>
    <t>шт</t>
  </si>
  <si>
    <t xml:space="preserve"> ОКПД2</t>
  </si>
  <si>
    <t>Наименование, основные характеристики</t>
  </si>
  <si>
    <t>Набор кровопроводящих магистралей OMNiset# 1,6 м2, включающий гемофильтр, 7211370</t>
  </si>
  <si>
    <t>Набор кровопроводящих магистралей OMNiset® Pro 1,6 м2, включающий гемофильтр, 7211373</t>
  </si>
  <si>
    <t>Гемодиафильтрационный раствор DUOSOL K-4, 8960</t>
  </si>
  <si>
    <t>Раствор натрия цитрат 4%, 250 мл, RU00003320</t>
  </si>
  <si>
    <t>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Заказчик определяет максимальную цену контракта в размере 553604,00 руб.</t>
  </si>
  <si>
    <t>32.50.50.190
-00000663</t>
  </si>
  <si>
    <t>21.20.23.199-00000069</t>
  </si>
  <si>
    <t>21.20.23.199-00000011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</si>
</sst>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00%"/>
    <numFmt numFmtId="166" formatCode="#,##0.0"/>
  </numFmts>
  <fonts count="34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Arial Cyr"/>
    </font>
    <font>
      <sz val="10"/>
      <color rgb="FF008000"/>
      <name val="Arial Cy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9" fontId="27" fillId="0" borderId="1">
      <alignment vertical="top" wrapText="1"/>
    </xf>
    <xf numFmtId="49" fontId="27" fillId="0" borderId="1">
      <alignment vertical="top" wrapText="1"/>
    </xf>
    <xf numFmtId="4" fontId="28" fillId="0" borderId="1">
      <alignment vertical="top" shrinkToFit="1"/>
    </xf>
    <xf numFmtId="4" fontId="28" fillId="0" borderId="1">
      <alignment vertical="top" shrinkToFit="1"/>
    </xf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2" applyNumberFormat="0" applyAlignment="0" applyProtection="0"/>
    <xf numFmtId="0" fontId="3" fillId="7" borderId="2" applyNumberFormat="0" applyAlignment="0" applyProtection="0"/>
    <xf numFmtId="0" fontId="4" fillId="20" borderId="3" applyNumberFormat="0" applyAlignment="0" applyProtection="0"/>
    <xf numFmtId="0" fontId="4" fillId="20" borderId="3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10" fillId="21" borderId="8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21" fillId="0" borderId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9" fillId="23" borderId="9" applyNumberFormat="0" applyAlignment="0" applyProtection="0"/>
    <xf numFmtId="0" fontId="19" fillId="23" borderId="9" applyNumberFormat="0" applyAlignment="0" applyProtection="0"/>
    <xf numFmtId="9" fontId="19" fillId="0" borderId="0" applyFont="0" applyFill="0" applyBorder="0" applyAlignment="0" applyProtection="0"/>
    <xf numFmtId="0" fontId="15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51">
    <xf numFmtId="0" fontId="0" fillId="0" borderId="0" xfId="0"/>
    <xf numFmtId="0" fontId="22" fillId="0" borderId="0" xfId="0" applyFont="1" applyAlignment="1">
      <alignment vertical="top" wrapText="1"/>
    </xf>
    <xf numFmtId="0" fontId="22" fillId="0" borderId="0" xfId="0" applyFont="1" applyBorder="1" applyAlignment="1">
      <alignment vertical="top" wrapText="1"/>
    </xf>
    <xf numFmtId="4" fontId="22" fillId="0" borderId="0" xfId="0" applyNumberFormat="1" applyFont="1" applyAlignment="1">
      <alignment vertical="top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6" fillId="0" borderId="0" xfId="0" applyFont="1" applyAlignment="1">
      <alignment vertical="center"/>
    </xf>
    <xf numFmtId="10" fontId="22" fillId="0" borderId="0" xfId="0" applyNumberFormat="1" applyFont="1" applyAlignment="1">
      <alignment vertical="top" wrapText="1"/>
    </xf>
    <xf numFmtId="4" fontId="24" fillId="24" borderId="1" xfId="48" applyNumberFormat="1" applyFont="1" applyFill="1" applyBorder="1" applyAlignment="1">
      <alignment horizontal="center" vertical="center" wrapText="1"/>
    </xf>
    <xf numFmtId="165" fontId="29" fillId="24" borderId="1" xfId="53" applyNumberFormat="1" applyFont="1" applyFill="1" applyBorder="1" applyAlignment="1" applyProtection="1">
      <alignment horizontal="center" vertical="center" wrapText="1"/>
    </xf>
    <xf numFmtId="164" fontId="29" fillId="24" borderId="1" xfId="0" applyNumberFormat="1" applyFont="1" applyFill="1" applyBorder="1" applyAlignment="1">
      <alignment horizontal="center" vertical="center" wrapText="1"/>
    </xf>
    <xf numFmtId="0" fontId="22" fillId="24" borderId="0" xfId="0" applyFont="1" applyFill="1" applyAlignment="1">
      <alignment vertical="top" wrapText="1"/>
    </xf>
    <xf numFmtId="2" fontId="22" fillId="0" borderId="0" xfId="0" applyNumberFormat="1" applyFont="1" applyAlignment="1">
      <alignment vertical="top" wrapText="1"/>
    </xf>
    <xf numFmtId="2" fontId="29" fillId="24" borderId="1" xfId="0" applyNumberFormat="1" applyFont="1" applyFill="1" applyBorder="1" applyAlignment="1">
      <alignment horizontal="center" vertical="center" wrapText="1"/>
    </xf>
    <xf numFmtId="2" fontId="30" fillId="24" borderId="1" xfId="0" applyNumberFormat="1" applyFont="1" applyFill="1" applyBorder="1" applyAlignment="1">
      <alignment horizontal="center" vertical="center" wrapText="1"/>
    </xf>
    <xf numFmtId="4" fontId="29" fillId="24" borderId="1" xfId="0" applyNumberFormat="1" applyFont="1" applyFill="1" applyBorder="1" applyAlignment="1">
      <alignment horizontal="center" vertical="center" wrapText="1"/>
    </xf>
    <xf numFmtId="10" fontId="29" fillId="24" borderId="1" xfId="0" applyNumberFormat="1" applyFont="1" applyFill="1" applyBorder="1" applyAlignment="1">
      <alignment horizontal="center" vertical="center" wrapText="1"/>
    </xf>
    <xf numFmtId="4" fontId="31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/>
    </xf>
    <xf numFmtId="2" fontId="26" fillId="0" borderId="1" xfId="0" applyNumberFormat="1" applyFont="1" applyBorder="1" applyAlignment="1">
      <alignment horizontal="center" vertical="center" wrapText="1"/>
    </xf>
    <xf numFmtId="10" fontId="26" fillId="24" borderId="1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33" fillId="0" borderId="1" xfId="0" applyFont="1" applyBorder="1" applyAlignment="1">
      <alignment horizontal="center" vertical="center" wrapText="1"/>
    </xf>
    <xf numFmtId="0" fontId="29" fillId="24" borderId="1" xfId="0" applyFont="1" applyFill="1" applyBorder="1" applyAlignment="1">
      <alignment horizontal="center" vertical="center" wrapText="1"/>
    </xf>
    <xf numFmtId="4" fontId="29" fillId="24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24" borderId="0" xfId="0" applyNumberFormat="1" applyFont="1" applyFill="1" applyBorder="1" applyAlignment="1">
      <alignment horizontal="center" vertical="top" wrapText="1"/>
    </xf>
    <xf numFmtId="4" fontId="24" fillId="24" borderId="1" xfId="0" applyNumberFormat="1" applyFont="1" applyFill="1" applyBorder="1" applyAlignment="1">
      <alignment horizontal="center" vertical="center" wrapText="1"/>
    </xf>
    <xf numFmtId="4" fontId="29" fillId="24" borderId="1" xfId="0" applyNumberFormat="1" applyFont="1" applyFill="1" applyBorder="1" applyAlignment="1">
      <alignment horizontal="center" vertical="center" wrapText="1"/>
    </xf>
    <xf numFmtId="0" fontId="20" fillId="24" borderId="11" xfId="0" applyFont="1" applyFill="1" applyBorder="1" applyAlignment="1">
      <alignment horizontal="center" vertical="top" wrapText="1"/>
    </xf>
    <xf numFmtId="0" fontId="22" fillId="0" borderId="0" xfId="0" applyNumberFormat="1" applyFont="1" applyBorder="1" applyAlignment="1">
      <alignment horizontal="center" vertical="top" wrapText="1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Border="1" applyAlignment="1">
      <alignment horizontal="center" vertical="top" wrapText="1"/>
    </xf>
    <xf numFmtId="0" fontId="30" fillId="24" borderId="1" xfId="0" applyFont="1" applyFill="1" applyBorder="1" applyAlignment="1">
      <alignment horizontal="center" vertical="center" wrapText="1"/>
    </xf>
    <xf numFmtId="164" fontId="24" fillId="24" borderId="1" xfId="0" applyNumberFormat="1" applyFont="1" applyFill="1" applyBorder="1" applyAlignment="1">
      <alignment horizontal="center" vertical="center" wrapText="1"/>
    </xf>
    <xf numFmtId="0" fontId="29" fillId="24" borderId="1" xfId="0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2" fontId="32" fillId="24" borderId="1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top" wrapText="1"/>
    </xf>
    <xf numFmtId="0" fontId="20" fillId="24" borderId="0" xfId="0" applyFont="1" applyFill="1" applyBorder="1" applyAlignment="1">
      <alignment horizontal="center" vertical="top" wrapText="1"/>
    </xf>
    <xf numFmtId="10" fontId="24" fillId="24" borderId="1" xfId="0" applyNumberFormat="1" applyFont="1" applyFill="1" applyBorder="1" applyAlignment="1">
      <alignment horizontal="center" vertical="center" wrapText="1"/>
    </xf>
    <xf numFmtId="10" fontId="29" fillId="24" borderId="1" xfId="0" applyNumberFormat="1" applyFont="1" applyFill="1" applyBorder="1" applyAlignment="1">
      <alignment horizontal="center" vertical="center" wrapText="1"/>
    </xf>
    <xf numFmtId="0" fontId="26" fillId="0" borderId="12" xfId="0" applyFont="1" applyBorder="1" applyAlignment="1">
      <alignment vertical="top" wrapText="1"/>
    </xf>
    <xf numFmtId="3" fontId="26" fillId="0" borderId="13" xfId="0" applyNumberFormat="1" applyFont="1" applyBorder="1" applyAlignment="1">
      <alignment vertical="top" wrapText="1"/>
    </xf>
    <xf numFmtId="166" fontId="26" fillId="0" borderId="13" xfId="0" applyNumberFormat="1" applyFont="1" applyBorder="1" applyAlignment="1">
      <alignment vertical="top" wrapText="1"/>
    </xf>
  </cellXfs>
  <cellStyles count="57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Excel Built-in Excel Built-in Excel Built-in Normal" xfId="19" xr:uid="{00000000-0005-0000-0000-000012000000}"/>
    <cellStyle name="Excel Built-in Normal" xfId="20" xr:uid="{00000000-0005-0000-0000-000013000000}"/>
    <cellStyle name="Excel Built-in Normal 2" xfId="21" xr:uid="{00000000-0005-0000-0000-000014000000}"/>
    <cellStyle name="st15" xfId="22" xr:uid="{00000000-0005-0000-0000-000015000000}"/>
    <cellStyle name="st15 2" xfId="23" xr:uid="{00000000-0005-0000-0000-000016000000}"/>
    <cellStyle name="st18" xfId="24" xr:uid="{00000000-0005-0000-0000-000017000000}"/>
    <cellStyle name="st18 2" xfId="25" xr:uid="{00000000-0005-0000-0000-000018000000}"/>
    <cellStyle name="Акцент1" xfId="26" builtinId="29" customBuiltin="1"/>
    <cellStyle name="Акцент2" xfId="27" builtinId="33" customBuiltin="1"/>
    <cellStyle name="Акцент3" xfId="28" builtinId="37" customBuiltin="1"/>
    <cellStyle name="Акцент4" xfId="29" builtinId="41" customBuiltin="1"/>
    <cellStyle name="Акцент5" xfId="30" builtinId="45" customBuiltin="1"/>
    <cellStyle name="Акцент6" xfId="31" builtinId="49" customBuiltin="1"/>
    <cellStyle name="Ввод " xfId="32" builtinId="20" customBuiltin="1"/>
    <cellStyle name="Ввод  2" xfId="33" xr:uid="{00000000-0005-0000-0000-000020000000}"/>
    <cellStyle name="Вывод" xfId="34" builtinId="21" customBuiltin="1"/>
    <cellStyle name="Вывод 2" xfId="35" xr:uid="{00000000-0005-0000-0000-000022000000}"/>
    <cellStyle name="Вычисление" xfId="36" builtinId="22" customBuiltin="1"/>
    <cellStyle name="Вычисление 2" xfId="37" xr:uid="{00000000-0005-0000-0000-000024000000}"/>
    <cellStyle name="Заголовок 1" xfId="38" builtinId="16" customBuiltin="1"/>
    <cellStyle name="Заголовок 2" xfId="39" builtinId="17" customBuiltin="1"/>
    <cellStyle name="Заголовок 3" xfId="40" builtinId="18" customBuiltin="1"/>
    <cellStyle name="Заголовок 4" xfId="41" builtinId="19" customBuiltin="1"/>
    <cellStyle name="Итог" xfId="42" builtinId="25" customBuiltin="1"/>
    <cellStyle name="Итог 2" xfId="43" xr:uid="{00000000-0005-0000-0000-00002A000000}"/>
    <cellStyle name="Контрольная ячейка" xfId="44" builtinId="23" customBuiltin="1"/>
    <cellStyle name="Название" xfId="45" builtinId="15" customBuiltin="1"/>
    <cellStyle name="Нейтральный" xfId="46" builtinId="28" customBuiltin="1"/>
    <cellStyle name="Обычный" xfId="0" builtinId="0"/>
    <cellStyle name="Обычный 2" xfId="47" xr:uid="{00000000-0005-0000-0000-00002F000000}"/>
    <cellStyle name="Обычный 3" xfId="48" xr:uid="{00000000-0005-0000-0000-000030000000}"/>
    <cellStyle name="Плохой" xfId="49" builtinId="27" customBuiltin="1"/>
    <cellStyle name="Пояснение" xfId="50" builtinId="53" customBuiltin="1"/>
    <cellStyle name="Примечание" xfId="51" builtinId="10" customBuiltin="1"/>
    <cellStyle name="Примечание 2" xfId="52" xr:uid="{00000000-0005-0000-0000-000034000000}"/>
    <cellStyle name="Процентный" xfId="53" builtinId="5"/>
    <cellStyle name="Связанная ячейка" xfId="54" builtinId="24" customBuiltin="1"/>
    <cellStyle name="Текст предупреждения" xfId="55" builtinId="11" customBuiltin="1"/>
    <cellStyle name="Хороший" xfId="5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198120</xdr:rowOff>
    </xdr:to>
    <xdr:pic>
      <xdr:nvPicPr>
        <xdr:cNvPr id="1052" name="Рисунок 3">
          <a:extLst>
            <a:ext uri="{FF2B5EF4-FFF2-40B4-BE49-F238E27FC236}">
              <a16:creationId xmlns:a16="http://schemas.microsoft.com/office/drawing/2014/main" id="{BB0887F5-CE8C-4F7C-9DD9-B22EB9F37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53" name="Рисунок 3">
          <a:extLst>
            <a:ext uri="{FF2B5EF4-FFF2-40B4-BE49-F238E27FC236}">
              <a16:creationId xmlns:a16="http://schemas.microsoft.com/office/drawing/2014/main" id="{6E2C6128-39FD-496E-A57E-4EE772CCA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54" name="Рисунок 3">
          <a:extLst>
            <a:ext uri="{FF2B5EF4-FFF2-40B4-BE49-F238E27FC236}">
              <a16:creationId xmlns:a16="http://schemas.microsoft.com/office/drawing/2014/main" id="{4FC48FF8-1042-401D-84AE-EF87D5440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55" name="Рисунок 3">
          <a:extLst>
            <a:ext uri="{FF2B5EF4-FFF2-40B4-BE49-F238E27FC236}">
              <a16:creationId xmlns:a16="http://schemas.microsoft.com/office/drawing/2014/main" id="{C5EC568F-BE41-4A2F-B673-ACE69F27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56" name="Рисунок 3">
          <a:extLst>
            <a:ext uri="{FF2B5EF4-FFF2-40B4-BE49-F238E27FC236}">
              <a16:creationId xmlns:a16="http://schemas.microsoft.com/office/drawing/2014/main" id="{F8BFBEB7-5C02-451E-BAA6-D3B22D98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57" name="Рисунок 3">
          <a:extLst>
            <a:ext uri="{FF2B5EF4-FFF2-40B4-BE49-F238E27FC236}">
              <a16:creationId xmlns:a16="http://schemas.microsoft.com/office/drawing/2014/main" id="{AB83247B-8963-4EF9-8F54-5CBCAADC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58" name="Рисунок 3">
          <a:extLst>
            <a:ext uri="{FF2B5EF4-FFF2-40B4-BE49-F238E27FC236}">
              <a16:creationId xmlns:a16="http://schemas.microsoft.com/office/drawing/2014/main" id="{BE1551AC-43F8-4620-87A8-0890ED5C8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59" name="Рисунок 3">
          <a:extLst>
            <a:ext uri="{FF2B5EF4-FFF2-40B4-BE49-F238E27FC236}">
              <a16:creationId xmlns:a16="http://schemas.microsoft.com/office/drawing/2014/main" id="{BF983827-2971-49E3-8A0D-7EC4F394D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60" name="Рисунок 3">
          <a:extLst>
            <a:ext uri="{FF2B5EF4-FFF2-40B4-BE49-F238E27FC236}">
              <a16:creationId xmlns:a16="http://schemas.microsoft.com/office/drawing/2014/main" id="{B0027782-A43B-4C25-A543-95DC4768B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61" name="Рисунок 3">
          <a:extLst>
            <a:ext uri="{FF2B5EF4-FFF2-40B4-BE49-F238E27FC236}">
              <a16:creationId xmlns:a16="http://schemas.microsoft.com/office/drawing/2014/main" id="{2DA91F7E-B2FE-4EAC-A35B-9E3527F2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62" name="Рисунок 3">
          <a:extLst>
            <a:ext uri="{FF2B5EF4-FFF2-40B4-BE49-F238E27FC236}">
              <a16:creationId xmlns:a16="http://schemas.microsoft.com/office/drawing/2014/main" id="{FF2662D2-8325-442D-8226-8B8E69D1D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63" name="Рисунок 3">
          <a:extLst>
            <a:ext uri="{FF2B5EF4-FFF2-40B4-BE49-F238E27FC236}">
              <a16:creationId xmlns:a16="http://schemas.microsoft.com/office/drawing/2014/main" id="{16C2618F-D64A-4B52-96EE-51552D4E9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64" name="Рисунок 3">
          <a:extLst>
            <a:ext uri="{FF2B5EF4-FFF2-40B4-BE49-F238E27FC236}">
              <a16:creationId xmlns:a16="http://schemas.microsoft.com/office/drawing/2014/main" id="{B827ABF6-5B03-42A4-83B9-CFCAD3A0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65" name="Рисунок 3">
          <a:extLst>
            <a:ext uri="{FF2B5EF4-FFF2-40B4-BE49-F238E27FC236}">
              <a16:creationId xmlns:a16="http://schemas.microsoft.com/office/drawing/2014/main" id="{E9F0ED28-5F90-4ECD-94B2-1CBFE7778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66" name="Рисунок 3">
          <a:extLst>
            <a:ext uri="{FF2B5EF4-FFF2-40B4-BE49-F238E27FC236}">
              <a16:creationId xmlns:a16="http://schemas.microsoft.com/office/drawing/2014/main" id="{D1766519-8244-4132-81B2-1C5DBCA36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67" name="Рисунок 3">
          <a:extLst>
            <a:ext uri="{FF2B5EF4-FFF2-40B4-BE49-F238E27FC236}">
              <a16:creationId xmlns:a16="http://schemas.microsoft.com/office/drawing/2014/main" id="{BCC15CE3-0E4D-4D65-BEE2-0047876D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68" name="Рисунок 3">
          <a:extLst>
            <a:ext uri="{FF2B5EF4-FFF2-40B4-BE49-F238E27FC236}">
              <a16:creationId xmlns:a16="http://schemas.microsoft.com/office/drawing/2014/main" id="{789E0D69-324B-4D5B-B35F-967E575A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69" name="Рисунок 3">
          <a:extLst>
            <a:ext uri="{FF2B5EF4-FFF2-40B4-BE49-F238E27FC236}">
              <a16:creationId xmlns:a16="http://schemas.microsoft.com/office/drawing/2014/main" id="{3156B18B-FAB8-4481-92F9-DE2113F5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70" name="Рисунок 3">
          <a:extLst>
            <a:ext uri="{FF2B5EF4-FFF2-40B4-BE49-F238E27FC236}">
              <a16:creationId xmlns:a16="http://schemas.microsoft.com/office/drawing/2014/main" id="{4F4922AF-6F9E-4671-B69E-D70351A5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71" name="Рисунок 3">
          <a:extLst>
            <a:ext uri="{FF2B5EF4-FFF2-40B4-BE49-F238E27FC236}">
              <a16:creationId xmlns:a16="http://schemas.microsoft.com/office/drawing/2014/main" id="{CFDBB8D0-5C83-4A67-A6F6-B223532C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72" name="Рисунок 3">
          <a:extLst>
            <a:ext uri="{FF2B5EF4-FFF2-40B4-BE49-F238E27FC236}">
              <a16:creationId xmlns:a16="http://schemas.microsoft.com/office/drawing/2014/main" id="{0818D611-6127-4504-8AFE-4D008363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73" name="Рисунок 3">
          <a:extLst>
            <a:ext uri="{FF2B5EF4-FFF2-40B4-BE49-F238E27FC236}">
              <a16:creationId xmlns:a16="http://schemas.microsoft.com/office/drawing/2014/main" id="{801FB897-5798-4FAD-BFBB-4AC33E35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74" name="Рисунок 3">
          <a:extLst>
            <a:ext uri="{FF2B5EF4-FFF2-40B4-BE49-F238E27FC236}">
              <a16:creationId xmlns:a16="http://schemas.microsoft.com/office/drawing/2014/main" id="{B6E06164-02E9-470F-AA50-498CB4A7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75" name="Рисунок 3">
          <a:extLst>
            <a:ext uri="{FF2B5EF4-FFF2-40B4-BE49-F238E27FC236}">
              <a16:creationId xmlns:a16="http://schemas.microsoft.com/office/drawing/2014/main" id="{F73C9528-58A5-43FA-9411-1B5B53DE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76" name="Рисунок 3">
          <a:extLst>
            <a:ext uri="{FF2B5EF4-FFF2-40B4-BE49-F238E27FC236}">
              <a16:creationId xmlns:a16="http://schemas.microsoft.com/office/drawing/2014/main" id="{1225FE1C-D1CF-443E-BBC3-79AF5388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77" name="Рисунок 3">
          <a:extLst>
            <a:ext uri="{FF2B5EF4-FFF2-40B4-BE49-F238E27FC236}">
              <a16:creationId xmlns:a16="http://schemas.microsoft.com/office/drawing/2014/main" id="{B855C20E-D9E3-44AC-AFFA-56615AD47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0</xdr:rowOff>
    </xdr:to>
    <xdr:pic>
      <xdr:nvPicPr>
        <xdr:cNvPr id="1078" name="Рисунок 3">
          <a:extLst>
            <a:ext uri="{FF2B5EF4-FFF2-40B4-BE49-F238E27FC236}">
              <a16:creationId xmlns:a16="http://schemas.microsoft.com/office/drawing/2014/main" id="{519B3C04-FB6F-417B-B4A1-E93B90B99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0"/>
  <sheetViews>
    <sheetView tabSelected="1" view="pageBreakPreview" zoomScale="85" zoomScaleNormal="85" zoomScaleSheetLayoutView="85" workbookViewId="0">
      <pane ySplit="4" topLeftCell="A5" activePane="bottomLeft" state="frozen"/>
      <selection pane="bottomLeft" activeCell="D8" sqref="D8"/>
    </sheetView>
  </sheetViews>
  <sheetFormatPr defaultColWidth="9.140625" defaultRowHeight="15.75" x14ac:dyDescent="0.2"/>
  <cols>
    <col min="1" max="1" width="5.28515625" style="1" customWidth="1"/>
    <col min="2" max="2" width="18" style="1" hidden="1" customWidth="1"/>
    <col min="3" max="3" width="18" style="1" customWidth="1"/>
    <col min="4" max="4" width="25.7109375" style="1" customWidth="1"/>
    <col min="5" max="5" width="10.42578125" style="4" customWidth="1"/>
    <col min="6" max="6" width="12.28515625" style="1" customWidth="1"/>
    <col min="7" max="9" width="19.7109375" style="3" customWidth="1"/>
    <col min="10" max="11" width="16.5703125" style="3" customWidth="1"/>
    <col min="12" max="12" width="14.140625" style="7" customWidth="1"/>
    <col min="13" max="13" width="18.85546875" style="3" customWidth="1"/>
    <col min="14" max="14" width="15" style="3" customWidth="1"/>
    <col min="15" max="15" width="19.85546875" style="1" customWidth="1"/>
    <col min="16" max="16" width="22" style="1" customWidth="1"/>
    <col min="17" max="17" width="20.5703125" style="1" customWidth="1"/>
    <col min="18" max="18" width="27.42578125" style="1" customWidth="1"/>
    <col min="19" max="16384" width="9.140625" style="1"/>
  </cols>
  <sheetData>
    <row r="1" spans="1:18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8" x14ac:dyDescent="0.2">
      <c r="A2" s="45" t="s">
        <v>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8" s="6" customFormat="1" ht="41.25" customHeight="1" x14ac:dyDescent="0.2">
      <c r="A3" s="38" t="s">
        <v>6</v>
      </c>
      <c r="B3" s="38"/>
      <c r="C3" s="23" t="s">
        <v>31</v>
      </c>
      <c r="D3" s="38" t="s">
        <v>32</v>
      </c>
      <c r="E3" s="38" t="s">
        <v>10</v>
      </c>
      <c r="F3" s="38" t="s">
        <v>11</v>
      </c>
      <c r="G3" s="31" t="s">
        <v>20</v>
      </c>
      <c r="H3" s="31"/>
      <c r="I3" s="31"/>
      <c r="J3" s="31" t="s">
        <v>21</v>
      </c>
      <c r="K3" s="31" t="s">
        <v>22</v>
      </c>
      <c r="L3" s="46" t="s">
        <v>9</v>
      </c>
      <c r="M3" s="31" t="s">
        <v>23</v>
      </c>
      <c r="N3" s="31" t="s">
        <v>12</v>
      </c>
      <c r="O3" s="39" t="s">
        <v>13</v>
      </c>
      <c r="P3" s="39" t="s">
        <v>8</v>
      </c>
      <c r="Q3" s="39" t="s">
        <v>19</v>
      </c>
      <c r="R3" s="41" t="s">
        <v>14</v>
      </c>
    </row>
    <row r="4" spans="1:18" s="6" customFormat="1" ht="15" x14ac:dyDescent="0.2">
      <c r="A4" s="38"/>
      <c r="B4" s="38"/>
      <c r="C4" s="23"/>
      <c r="D4" s="38"/>
      <c r="E4" s="38"/>
      <c r="F4" s="38"/>
      <c r="G4" s="8" t="s">
        <v>27</v>
      </c>
      <c r="H4" s="8" t="s">
        <v>28</v>
      </c>
      <c r="I4" s="8" t="s">
        <v>29</v>
      </c>
      <c r="J4" s="32"/>
      <c r="K4" s="32"/>
      <c r="L4" s="47"/>
      <c r="M4" s="32" t="s">
        <v>15</v>
      </c>
      <c r="N4" s="32" t="s">
        <v>16</v>
      </c>
      <c r="O4" s="40" t="s">
        <v>17</v>
      </c>
      <c r="P4" s="40" t="s">
        <v>8</v>
      </c>
      <c r="Q4" s="39"/>
      <c r="R4" s="42"/>
    </row>
    <row r="5" spans="1:18" s="6" customFormat="1" ht="60" x14ac:dyDescent="0.2">
      <c r="A5" s="27">
        <v>1</v>
      </c>
      <c r="B5" s="27"/>
      <c r="C5" s="27" t="s">
        <v>38</v>
      </c>
      <c r="D5" s="48" t="s">
        <v>33</v>
      </c>
      <c r="E5" s="26" t="s">
        <v>30</v>
      </c>
      <c r="F5" s="26">
        <v>5</v>
      </c>
      <c r="G5" s="49">
        <v>41712</v>
      </c>
      <c r="H5" s="20">
        <v>42200</v>
      </c>
      <c r="I5" s="20">
        <v>42250</v>
      </c>
      <c r="J5" s="28">
        <f t="shared" ref="J5:J7" si="0">MIN(G5:I5)</f>
        <v>41712</v>
      </c>
      <c r="K5" s="28">
        <f t="shared" ref="K5:K7" si="1">J5*(1+L5)</f>
        <v>43797.599999999999</v>
      </c>
      <c r="L5" s="21">
        <v>0.05</v>
      </c>
      <c r="M5" s="28">
        <f t="shared" ref="M5:M7" si="2">AVERAGE(G5:I5)*(1+L5)</f>
        <v>44156.700000000004</v>
      </c>
      <c r="N5" s="28">
        <f t="shared" ref="N5:N7" si="3">STDEV(G5:I5)</f>
        <v>297.23391461944578</v>
      </c>
      <c r="O5" s="9">
        <f t="shared" ref="O5:O7" si="4">N5/M5</f>
        <v>6.73134347945942E-3</v>
      </c>
      <c r="P5" s="10">
        <f t="shared" ref="P5:P7" si="5">MIN(G5,H5,I5)</f>
        <v>41712</v>
      </c>
      <c r="Q5" s="20">
        <f t="shared" ref="Q5:Q7" si="6">P5</f>
        <v>41712</v>
      </c>
      <c r="R5" s="20">
        <f t="shared" ref="R5:R7" si="7">Q5*F5</f>
        <v>208560</v>
      </c>
    </row>
    <row r="6" spans="1:18" s="6" customFormat="1" ht="60" x14ac:dyDescent="0.2">
      <c r="A6" s="27">
        <v>2</v>
      </c>
      <c r="B6" s="27"/>
      <c r="C6" s="27" t="s">
        <v>38</v>
      </c>
      <c r="D6" s="48" t="s">
        <v>34</v>
      </c>
      <c r="E6" s="26" t="s">
        <v>30</v>
      </c>
      <c r="F6" s="26">
        <v>5</v>
      </c>
      <c r="G6" s="49">
        <v>42416</v>
      </c>
      <c r="H6" s="20">
        <v>43500</v>
      </c>
      <c r="I6" s="20">
        <v>43650</v>
      </c>
      <c r="J6" s="28">
        <f t="shared" si="0"/>
        <v>42416</v>
      </c>
      <c r="K6" s="28">
        <f t="shared" si="1"/>
        <v>44536.800000000003</v>
      </c>
      <c r="L6" s="21">
        <v>0.05</v>
      </c>
      <c r="M6" s="28">
        <f t="shared" si="2"/>
        <v>45348.1</v>
      </c>
      <c r="N6" s="28">
        <f t="shared" si="3"/>
        <v>673.33894387101452</v>
      </c>
      <c r="O6" s="9">
        <f t="shared" si="4"/>
        <v>1.4848228346303694E-2</v>
      </c>
      <c r="P6" s="10">
        <f t="shared" si="5"/>
        <v>42416</v>
      </c>
      <c r="Q6" s="20">
        <f t="shared" si="6"/>
        <v>42416</v>
      </c>
      <c r="R6" s="20">
        <f t="shared" si="7"/>
        <v>212080</v>
      </c>
    </row>
    <row r="7" spans="1:18" s="6" customFormat="1" ht="45" x14ac:dyDescent="0.2">
      <c r="A7" s="27">
        <v>3</v>
      </c>
      <c r="B7" s="27"/>
      <c r="C7" s="27" t="s">
        <v>39</v>
      </c>
      <c r="D7" s="48" t="s">
        <v>35</v>
      </c>
      <c r="E7" s="26" t="s">
        <v>30</v>
      </c>
      <c r="F7" s="26">
        <v>40</v>
      </c>
      <c r="G7" s="50">
        <v>2789.6</v>
      </c>
      <c r="H7" s="20">
        <v>2860</v>
      </c>
      <c r="I7" s="20">
        <v>2890</v>
      </c>
      <c r="J7" s="28">
        <f t="shared" si="0"/>
        <v>2789.6</v>
      </c>
      <c r="K7" s="28">
        <f t="shared" si="1"/>
        <v>2929.08</v>
      </c>
      <c r="L7" s="21">
        <v>0.05</v>
      </c>
      <c r="M7" s="28">
        <f t="shared" si="2"/>
        <v>2988.86</v>
      </c>
      <c r="N7" s="28">
        <f t="shared" si="3"/>
        <v>51.536912337986827</v>
      </c>
      <c r="O7" s="9">
        <f t="shared" si="4"/>
        <v>1.7242999785197978E-2</v>
      </c>
      <c r="P7" s="10">
        <f t="shared" si="5"/>
        <v>2789.6</v>
      </c>
      <c r="Q7" s="20">
        <f t="shared" si="6"/>
        <v>2789.6</v>
      </c>
      <c r="R7" s="20">
        <f t="shared" si="7"/>
        <v>111584</v>
      </c>
    </row>
    <row r="8" spans="1:18" s="22" customFormat="1" ht="30" x14ac:dyDescent="0.2">
      <c r="A8" s="27">
        <v>4</v>
      </c>
      <c r="B8" s="27"/>
      <c r="C8" s="27" t="s">
        <v>40</v>
      </c>
      <c r="D8" s="48" t="s">
        <v>36</v>
      </c>
      <c r="E8" s="26" t="s">
        <v>30</v>
      </c>
      <c r="F8" s="26">
        <v>20</v>
      </c>
      <c r="G8" s="49">
        <v>1069</v>
      </c>
      <c r="H8" s="20">
        <v>1120</v>
      </c>
      <c r="I8" s="20">
        <v>1160</v>
      </c>
      <c r="J8" s="28">
        <f t="shared" ref="J8" si="8">MIN(G8:I8)</f>
        <v>1069</v>
      </c>
      <c r="K8" s="28">
        <f t="shared" ref="K8" si="9">J8*(1+L8)</f>
        <v>1122.45</v>
      </c>
      <c r="L8" s="21">
        <v>0.05</v>
      </c>
      <c r="M8" s="28">
        <f t="shared" ref="M8" si="10">AVERAGE(G8:I8)*(1+L8)</f>
        <v>1172.1499999999999</v>
      </c>
      <c r="N8" s="28">
        <f t="shared" ref="N8" si="11">STDEV(G8:I8)</f>
        <v>45.610671265980429</v>
      </c>
      <c r="O8" s="9">
        <f t="shared" ref="O8" si="12">N8/M8</f>
        <v>3.8911974803549403E-2</v>
      </c>
      <c r="P8" s="10">
        <f t="shared" ref="P8" si="13">MIN(G8,H8,I8)</f>
        <v>1069</v>
      </c>
      <c r="Q8" s="20">
        <f>P8</f>
        <v>1069</v>
      </c>
      <c r="R8" s="20">
        <f>Q8*F8</f>
        <v>21380</v>
      </c>
    </row>
    <row r="9" spans="1:18" s="6" customFormat="1" ht="15" x14ac:dyDescent="0.2">
      <c r="A9" s="13"/>
      <c r="B9" s="13"/>
      <c r="C9" s="13"/>
      <c r="D9" s="13"/>
      <c r="E9" s="13"/>
      <c r="F9" s="14" t="s">
        <v>18</v>
      </c>
      <c r="G9" s="17"/>
      <c r="H9" s="17"/>
      <c r="I9" s="17"/>
      <c r="J9" s="18"/>
      <c r="K9" s="18"/>
      <c r="L9" s="16"/>
      <c r="M9" s="15"/>
      <c r="N9" s="43" t="s">
        <v>24</v>
      </c>
      <c r="O9" s="43"/>
      <c r="P9" s="43"/>
      <c r="Q9" s="43"/>
      <c r="R9" s="19">
        <f>SUM(R5:R8)</f>
        <v>553604</v>
      </c>
    </row>
    <row r="10" spans="1:18" ht="37.5" customHeight="1" x14ac:dyDescent="0.2">
      <c r="A10" s="33" t="s">
        <v>37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11"/>
      <c r="Q10" s="11"/>
      <c r="R10" s="12"/>
    </row>
    <row r="11" spans="1:18" ht="82.5" customHeight="1" x14ac:dyDescent="0.2">
      <c r="A11" s="30" t="s">
        <v>25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11"/>
      <c r="Q11" s="11"/>
    </row>
    <row r="12" spans="1:18" ht="48" customHeight="1" x14ac:dyDescent="0.2">
      <c r="A12" s="34" t="s">
        <v>7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</row>
    <row r="13" spans="1:18" ht="31.5" x14ac:dyDescent="0.2">
      <c r="D13" s="1" t="s">
        <v>2</v>
      </c>
      <c r="E13" s="4" t="s">
        <v>1</v>
      </c>
      <c r="F13" s="29" t="s">
        <v>3</v>
      </c>
      <c r="G13" s="29"/>
    </row>
    <row r="14" spans="1:18" x14ac:dyDescent="0.2">
      <c r="E14" s="4" t="s">
        <v>4</v>
      </c>
      <c r="F14" s="29" t="s">
        <v>5</v>
      </c>
      <c r="G14" s="29"/>
    </row>
    <row r="15" spans="1:18" x14ac:dyDescent="0.2">
      <c r="J15" s="1"/>
      <c r="K15" s="1"/>
      <c r="L15" s="1"/>
      <c r="M15" s="1"/>
    </row>
    <row r="17" spans="1:15" x14ac:dyDescent="0.2">
      <c r="A17" s="37"/>
      <c r="B17" s="37"/>
      <c r="C17" s="25"/>
      <c r="D17" s="35"/>
      <c r="E17" s="35"/>
      <c r="F17" s="35"/>
    </row>
    <row r="18" spans="1:15" x14ac:dyDescent="0.2">
      <c r="A18" s="2"/>
      <c r="B18" s="2"/>
      <c r="C18" s="2"/>
      <c r="D18" s="2"/>
      <c r="E18" s="5"/>
    </row>
    <row r="19" spans="1:15" x14ac:dyDescent="0.2">
      <c r="A19" s="29"/>
      <c r="B19" s="29"/>
      <c r="C19" s="24"/>
      <c r="D19" s="36"/>
      <c r="E19" s="36"/>
      <c r="F19" s="36"/>
      <c r="G19" s="36"/>
    </row>
    <row r="20" spans="1:15" x14ac:dyDescent="0.2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</row>
  </sheetData>
  <sheetProtection selectLockedCells="1" selectUnlockedCells="1"/>
  <mergeCells count="28">
    <mergeCell ref="A1:O1"/>
    <mergeCell ref="A2:O2"/>
    <mergeCell ref="O3:O4"/>
    <mergeCell ref="A3:A4"/>
    <mergeCell ref="B3:B4"/>
    <mergeCell ref="D3:D4"/>
    <mergeCell ref="K3:K4"/>
    <mergeCell ref="L3:L4"/>
    <mergeCell ref="Q3:Q4"/>
    <mergeCell ref="P3:P4"/>
    <mergeCell ref="R3:R4"/>
    <mergeCell ref="N9:Q9"/>
    <mergeCell ref="F14:G14"/>
    <mergeCell ref="A19:B19"/>
    <mergeCell ref="A11:O11"/>
    <mergeCell ref="M3:M4"/>
    <mergeCell ref="N3:N4"/>
    <mergeCell ref="A20:O20"/>
    <mergeCell ref="A10:O10"/>
    <mergeCell ref="A12:O12"/>
    <mergeCell ref="D17:F17"/>
    <mergeCell ref="D19:G19"/>
    <mergeCell ref="F13:G13"/>
    <mergeCell ref="A17:B17"/>
    <mergeCell ref="E3:E4"/>
    <mergeCell ref="F3:F4"/>
    <mergeCell ref="G3:I3"/>
    <mergeCell ref="J3:J4"/>
  </mergeCells>
  <phoneticPr fontId="18" type="noConversion"/>
  <pageMargins left="0.39370078740157483" right="0.31496062992125984" top="0.39370078740157483" bottom="0.39370078740157483" header="0.51181102362204722" footer="0.51181102362204722"/>
  <pageSetup paperSize="9" scale="47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2022-06-07T12:59:42Z</dcterms:created>
  <dcterms:modified xsi:type="dcterms:W3CDTF">2026-09-02T12:04:57Z</dcterms:modified>
</cp:coreProperties>
</file>