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4240" windowHeight="13740" firstSheet="1" activeTab="1"/>
  </bookViews>
  <sheets>
    <sheet name="НМЦК перечень 2 ПП 102" sheetId="3" state="hidden" r:id="rId1"/>
    <sheet name="лист 1" sheetId="1" r:id="rId2"/>
    <sheet name="НМЦК медиз + расходи п 3 пр 450" sheetId="2" state="hidden" r:id="rId3"/>
    <sheet name="Лист1" sheetId="4" state="hidden" r:id="rId4"/>
    <sheet name="Лист2" sheetId="5" state="hidden" r:id="rId5"/>
    <sheet name="Лист3" sheetId="6" r:id="rId6"/>
  </sheets>
  <definedNames>
    <definedName name="_xlnm.Print_Area" localSheetId="1">'лист 1'!$A$1:$Z$17</definedName>
  </definedNames>
  <calcPr calcId="125725" iterateDelta="1E-4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3" i="1"/>
  <c r="T14"/>
  <c r="U10"/>
  <c r="M10"/>
  <c r="K10" s="1"/>
  <c r="J10"/>
  <c r="H10"/>
  <c r="G10"/>
  <c r="X10" s="1"/>
  <c r="U12"/>
  <c r="M12"/>
  <c r="K12"/>
  <c r="J12"/>
  <c r="H12"/>
  <c r="G12"/>
  <c r="X12" s="1"/>
  <c r="E12"/>
  <c r="W12" s="1"/>
  <c r="Y12" s="1"/>
  <c r="Z12" s="1"/>
  <c r="U11"/>
  <c r="M11"/>
  <c r="K11" s="1"/>
  <c r="J11"/>
  <c r="H11"/>
  <c r="G11"/>
  <c r="X11" s="1"/>
  <c r="E11"/>
  <c r="U13"/>
  <c r="W11" l="1"/>
  <c r="Y11" s="1"/>
  <c r="Z11" s="1"/>
  <c r="E10"/>
  <c r="W10" s="1"/>
  <c r="Y10" s="1"/>
  <c r="Z10" s="1"/>
  <c r="P10"/>
  <c r="R10" s="1"/>
  <c r="S10" s="1"/>
  <c r="T10" s="1"/>
  <c r="P12"/>
  <c r="R12" s="1"/>
  <c r="S12" s="1"/>
  <c r="T12" s="1"/>
  <c r="P11"/>
  <c r="R11" s="1"/>
  <c r="S11" s="1"/>
  <c r="T11" s="1"/>
  <c r="M13"/>
  <c r="J13"/>
  <c r="H13" s="1"/>
  <c r="G13"/>
  <c r="E13" s="1"/>
  <c r="V12" l="1"/>
  <c r="V11"/>
  <c r="V10"/>
  <c r="X13"/>
  <c r="P13"/>
  <c r="R13" s="1"/>
  <c r="S13" s="1"/>
  <c r="T13" s="1"/>
  <c r="W13"/>
  <c r="V13" l="1"/>
  <c r="Y13"/>
  <c r="Z13" s="1"/>
  <c r="K17" i="2"/>
  <c r="M17" s="1"/>
  <c r="N17" s="1"/>
  <c r="O17" s="1"/>
  <c r="P17"/>
  <c r="K18"/>
  <c r="M18" s="1"/>
  <c r="N18" s="1"/>
  <c r="O18" s="1"/>
  <c r="P18"/>
  <c r="K19"/>
  <c r="M19" s="1"/>
  <c r="N19" s="1"/>
  <c r="O19" s="1"/>
  <c r="P19"/>
  <c r="K20"/>
  <c r="M20" s="1"/>
  <c r="N20" s="1"/>
  <c r="O20" s="1"/>
  <c r="P20"/>
  <c r="Q17" l="1"/>
  <c r="Q19"/>
  <c r="Q20"/>
  <c r="Q18"/>
  <c r="O21"/>
  <c r="Q9"/>
  <c r="L9"/>
  <c r="N9" s="1"/>
  <c r="O9" s="1"/>
  <c r="P9" s="1"/>
  <c r="Q8"/>
  <c r="L8"/>
  <c r="N8" s="1"/>
  <c r="O8" s="1"/>
  <c r="P8" s="1"/>
  <c r="Q7"/>
  <c r="L7"/>
  <c r="N7" s="1"/>
  <c r="O7" s="1"/>
  <c r="P7" s="1"/>
  <c r="Q6"/>
  <c r="L6"/>
  <c r="N6" s="1"/>
  <c r="O6" s="1"/>
  <c r="P6" s="1"/>
  <c r="R6" l="1"/>
  <c r="R7"/>
  <c r="R8"/>
  <c r="R9"/>
  <c r="O10" l="1"/>
  <c r="F6" i="3" l="1"/>
  <c r="H6" s="1"/>
</calcChain>
</file>

<file path=xl/sharedStrings.xml><?xml version="1.0" encoding="utf-8"?>
<sst xmlns="http://schemas.openxmlformats.org/spreadsheetml/2006/main" count="169" uniqueCount="90">
  <si>
    <t>№ п/п</t>
  </si>
  <si>
    <t>Наименование товара</t>
  </si>
  <si>
    <t>Ед. изм</t>
  </si>
  <si>
    <t>Кол-во</t>
  </si>
  <si>
    <t>Источник ценовой информации (за цену единицы)</t>
  </si>
  <si>
    <t>Средняя (средневзвешенная) цена единицы медицинского изделия без учета НДС</t>
  </si>
  <si>
    <t xml:space="preserve">% НДС </t>
  </si>
  <si>
    <t>Средняя (средневзвешенная) цена единицы медицинского изделия с НДС</t>
  </si>
  <si>
    <t>Однородность совокупности значений выявленных цен</t>
  </si>
  <si>
    <t>Среднее квадратичное отклонение</t>
  </si>
  <si>
    <t>Коэффициент вариации (%)</t>
  </si>
  <si>
    <t>Цена без НДС (руб)</t>
  </si>
  <si>
    <t>Сумма НДС (руб)</t>
  </si>
  <si>
    <t>1.</t>
  </si>
  <si>
    <t>2.</t>
  </si>
  <si>
    <t>3.</t>
  </si>
  <si>
    <t>4.</t>
  </si>
  <si>
    <t>НМЦК</t>
  </si>
  <si>
    <t>Стоимость всех расходных материалов без НДС</t>
  </si>
  <si>
    <t>Начальная цена единицы медицинского изделия с учетом стоимости всех расходных материалов  без НДС</t>
  </si>
  <si>
    <t xml:space="preserve">Сумма НДС медизделий </t>
  </si>
  <si>
    <t>Начальная цена единицы медицинского изделия с учетом стоимости всех расходных материалов с НДС</t>
  </si>
  <si>
    <t>Начальная цена единицы (цена единицы) расходного материала с НДС (с округлением) вниз) (при необходимости)</t>
  </si>
  <si>
    <t>Объект закупки</t>
  </si>
  <si>
    <t xml:space="preserve">Используемый метод определения НМЦК </t>
  </si>
  <si>
    <t>В соответствии с Законом №44-ФЗ и Приказами Минздрава России № 759н, Минпромторга России N 3450 от 04.10.2017</t>
  </si>
  <si>
    <t>Наименование поставляемого медицинского изделия</t>
  </si>
  <si>
    <t>Средневзвешенная цена медицинского изделия</t>
  </si>
  <si>
    <t>(рубли)</t>
  </si>
  <si>
    <t>Коэффициент локализации</t>
  </si>
  <si>
    <t>Начальная (максимальная) цена медицинского изделия (рубли)</t>
  </si>
  <si>
    <t>Количество закупаемых медицинских изделий</t>
  </si>
  <si>
    <t>(шт.)</t>
  </si>
  <si>
    <t>Начальная (максимальная) цена договора</t>
  </si>
  <si>
    <t>сумма начальных цен единиц медицинского изделия</t>
  </si>
  <si>
    <t>N.</t>
  </si>
  <si>
    <t>Коэффициент, инфляции</t>
  </si>
  <si>
    <t>Контейнеров для заготовки, хранения и транспортирования донорской крови и ее компонентов</t>
  </si>
  <si>
    <t>Товар 1</t>
  </si>
  <si>
    <t>Товар 2</t>
  </si>
  <si>
    <t>Товар 3</t>
  </si>
  <si>
    <t>Товар 4</t>
  </si>
  <si>
    <t>шт.</t>
  </si>
  <si>
    <r>
      <t xml:space="preserve">Коммерческое предложение </t>
    </r>
    <r>
      <rPr>
        <b/>
        <sz val="9"/>
        <color theme="1"/>
        <rFont val="Times New Roman"/>
        <family val="1"/>
        <charset val="204"/>
      </rPr>
      <t xml:space="preserve">№1 </t>
    </r>
    <r>
      <rPr>
        <sz val="9"/>
        <color theme="1"/>
        <rFont val="Times New Roman"/>
        <family val="1"/>
        <charset val="204"/>
      </rPr>
      <t>от «__»___202_г.</t>
    </r>
  </si>
  <si>
    <r>
      <t xml:space="preserve">Коммерческое предложение </t>
    </r>
    <r>
      <rPr>
        <b/>
        <sz val="9"/>
        <color theme="1"/>
        <rFont val="Times New Roman"/>
        <family val="1"/>
        <charset val="204"/>
      </rPr>
      <t xml:space="preserve">№2 </t>
    </r>
    <r>
      <rPr>
        <sz val="9"/>
        <color theme="1"/>
        <rFont val="Times New Roman"/>
        <family val="1"/>
        <charset val="204"/>
      </rPr>
      <t>от «__»___202_г.</t>
    </r>
  </si>
  <si>
    <r>
      <t xml:space="preserve">Коммерческое предложение </t>
    </r>
    <r>
      <rPr>
        <b/>
        <sz val="9"/>
        <color theme="1"/>
        <rFont val="Times New Roman"/>
        <family val="1"/>
        <charset val="204"/>
      </rPr>
      <t>№3</t>
    </r>
    <r>
      <rPr>
        <sz val="9"/>
        <color theme="1"/>
        <rFont val="Times New Roman"/>
        <family val="1"/>
        <charset val="204"/>
      </rPr>
      <t xml:space="preserve"> от «__»___202_г.</t>
    </r>
  </si>
  <si>
    <r>
      <t xml:space="preserve">Цена единицы медицинского изделия с НДС (с округлением) </t>
    </r>
    <r>
      <rPr>
        <b/>
        <sz val="9"/>
        <color theme="1"/>
        <rFont val="Times New Roman"/>
        <family val="1"/>
        <charset val="204"/>
      </rPr>
      <t xml:space="preserve">вниз) </t>
    </r>
    <r>
      <rPr>
        <sz val="9"/>
        <color theme="1"/>
        <rFont val="Times New Roman"/>
        <family val="1"/>
        <charset val="204"/>
      </rPr>
      <t>(при необходимости)</t>
    </r>
  </si>
  <si>
    <r>
      <t>НМЦК по позициям</t>
    </r>
    <r>
      <rPr>
        <b/>
        <sz val="9"/>
        <color theme="1"/>
        <rFont val="Times New Roman"/>
        <family val="1"/>
        <charset val="204"/>
      </rPr>
      <t xml:space="preserve"> с НДС</t>
    </r>
  </si>
  <si>
    <r>
      <t xml:space="preserve">Коэффициент вариации (%)   </t>
    </r>
    <r>
      <rPr>
        <i/>
        <sz val="9"/>
        <color theme="1"/>
        <rFont val="Times New Roman"/>
        <family val="1"/>
        <charset val="204"/>
      </rPr>
      <t>(не должен превышать 33%)</t>
    </r>
  </si>
  <si>
    <r>
      <t xml:space="preserve">Однородность совокупности значений выявленных цен </t>
    </r>
    <r>
      <rPr>
        <b/>
        <u/>
        <sz val="9"/>
        <color theme="1"/>
        <rFont val="Times New Roman"/>
        <family val="1"/>
        <charset val="204"/>
      </rPr>
      <t>без НДС</t>
    </r>
  </si>
  <si>
    <t>Устройства для переливания инфузионных растворов и кровезаменителей (ПР)</t>
  </si>
  <si>
    <r>
      <t xml:space="preserve">Закупка (поставка) </t>
    </r>
    <r>
      <rPr>
        <b/>
        <sz val="10"/>
        <color theme="1"/>
        <rFont val="Times New Roman"/>
        <family val="1"/>
        <charset val="204"/>
      </rPr>
      <t>_______________________________</t>
    </r>
    <r>
      <rPr>
        <b/>
        <sz val="10"/>
        <color rgb="FF000000"/>
        <rFont val="Times New Roman"/>
        <family val="1"/>
        <charset val="204"/>
      </rPr>
      <t xml:space="preserve"> </t>
    </r>
  </si>
  <si>
    <r>
      <t xml:space="preserve">Источник ценовой информации </t>
    </r>
    <r>
      <rPr>
        <b/>
        <sz val="9"/>
        <color theme="1"/>
        <rFont val="Times New Roman"/>
        <family val="1"/>
        <charset val="204"/>
      </rPr>
      <t>(за цену единицы</t>
    </r>
    <r>
      <rPr>
        <sz val="9"/>
        <color theme="1"/>
        <rFont val="Times New Roman"/>
        <family val="1"/>
        <charset val="204"/>
      </rPr>
      <t xml:space="preserve">) </t>
    </r>
  </si>
  <si>
    <t xml:space="preserve">НМЦК по позициям с НДС ( начальная цена единицы) </t>
  </si>
  <si>
    <t>1. Рассчет начальной цены единицы расходного материала</t>
  </si>
  <si>
    <t>Стоимость расходных материалов на период гарантийного срока эксплуатации мед изделия с НДС</t>
  </si>
  <si>
    <t>Средняя цена (начальная цена единицы расходного материала ) без учета НДС</t>
  </si>
  <si>
    <r>
      <t xml:space="preserve">Цена единицы расходных материалов на период гарантийного срока эксплуатации мед изделия  с НДС (с округлением) </t>
    </r>
    <r>
      <rPr>
        <b/>
        <sz val="9"/>
        <color theme="1"/>
        <rFont val="Times New Roman"/>
        <family val="1"/>
        <charset val="204"/>
      </rPr>
      <t xml:space="preserve">вниз) </t>
    </r>
    <r>
      <rPr>
        <sz val="9"/>
        <color theme="1"/>
        <rFont val="Times New Roman"/>
        <family val="1"/>
        <charset val="204"/>
      </rPr>
      <t>(при необходимости)</t>
    </r>
  </si>
  <si>
    <t xml:space="preserve">2. Рассчет начальной цены единицы (цену единицы) медицинского изделия. </t>
  </si>
  <si>
    <t>Кол-во медицинских изделий к которым необходимы расходные материалы</t>
  </si>
  <si>
    <t>Кол-во расходеых материалов на 1 медиздклие на период гарантицного срока эксплуатации (указан в документации - не менее 12 мес не указан в документации - 24 мес)</t>
  </si>
  <si>
    <t>Цемент</t>
  </si>
  <si>
    <t>шт</t>
  </si>
  <si>
    <t>Коммерческое предложение №1 от «02»11.2020г.</t>
  </si>
  <si>
    <t>Коммерческое предложение №2 от «03 11.2020_г.</t>
  </si>
  <si>
    <t>Коммерческое предложение №3 от «03»11.2020г.</t>
  </si>
  <si>
    <t>Метод определения на основании  п. 1 ч. 1 ст. 22 Федерального закона № 44-ФЗ от 05.04.2013 года.</t>
  </si>
  <si>
    <t>х</t>
  </si>
  <si>
    <t>Метод сопоставления рыночных цен(анализ рынка)</t>
  </si>
  <si>
    <t>Источник информации: коммерческие предложения участников маркетинговых исследований,Способ получения информации -запрос</t>
  </si>
  <si>
    <t>Коммерческое предложение № 1</t>
  </si>
  <si>
    <t xml:space="preserve">Коммерческое предложение №2 </t>
  </si>
  <si>
    <t>Коммерческое предложение №3</t>
  </si>
  <si>
    <t>Цена с НДС (руб)</t>
  </si>
  <si>
    <t>НМЦК по позициям с НДС</t>
  </si>
  <si>
    <t xml:space="preserve">При обосновании начальной (максимальной) цены контракта медицинского изделия Заказчик руководствовался положениями Приказа Минздрава России от 15.05.2020 № 450н «Об утверждении порядка определения начальной (максимальной) цены контракта, цены контракта, заключаемого с единственным поставщиком (подрядчиком, исполнителем), и начальной цены единицы товара, работы, услуги при осуществлении закупок медицинских изделий» в соответствии со статьей 22 Федерального закона от 5 апреля 2013 г. № 44-ФЗ «О контрактной системе в сфере закупок товаров, работ, услуг для обеспечения государственных и муниципальных нужд», а также «Методическими рекомендациями по применению методов определения начальной (максимальной) цены контракта, цены контракта, заключаемого с единственным поставщиком (подрядчиком,  исполнителем)». </t>
  </si>
  <si>
    <t xml:space="preserve">Наименование товара /   КТРУ /    ОКПД 2 </t>
  </si>
  <si>
    <t xml:space="preserve">Кол-во </t>
  </si>
  <si>
    <r>
      <t xml:space="preserve">Источник ценовой информации </t>
    </r>
    <r>
      <rPr>
        <b/>
        <sz val="10"/>
        <color theme="1"/>
        <rFont val="Times New Roman"/>
        <family val="1"/>
        <charset val="204"/>
      </rPr>
      <t>(за цену единицы</t>
    </r>
    <r>
      <rPr>
        <sz val="10"/>
        <color theme="1"/>
        <rFont val="Times New Roman"/>
        <family val="1"/>
        <charset val="204"/>
      </rPr>
      <t xml:space="preserve">) </t>
    </r>
  </si>
  <si>
    <r>
      <t xml:space="preserve">Цена единицы медицинского изделия с НДС (с округлением) </t>
    </r>
    <r>
      <rPr>
        <b/>
        <sz val="10"/>
        <color theme="1"/>
        <rFont val="Times New Roman"/>
        <family val="1"/>
        <charset val="204"/>
      </rPr>
      <t xml:space="preserve">вниз) </t>
    </r>
    <r>
      <rPr>
        <sz val="10"/>
        <color theme="1"/>
        <rFont val="Times New Roman"/>
        <family val="1"/>
        <charset val="204"/>
      </rPr>
      <t>(при необходимости)</t>
    </r>
  </si>
  <si>
    <r>
      <t>НМЦК по позициям</t>
    </r>
    <r>
      <rPr>
        <b/>
        <sz val="10"/>
        <color theme="1"/>
        <rFont val="Times New Roman"/>
        <family val="1"/>
        <charset val="204"/>
      </rPr>
      <t xml:space="preserve"> с НДС</t>
    </r>
  </si>
  <si>
    <r>
      <t xml:space="preserve">Однородность совокупности значений выявленных цен </t>
    </r>
    <r>
      <rPr>
        <b/>
        <u/>
        <sz val="10"/>
        <color theme="1"/>
        <rFont val="Times New Roman"/>
        <family val="1"/>
        <charset val="204"/>
      </rPr>
      <t>без НДС</t>
    </r>
  </si>
  <si>
    <r>
      <t xml:space="preserve">Коэффициент вариации (%)   </t>
    </r>
    <r>
      <rPr>
        <i/>
        <sz val="10"/>
        <color theme="1"/>
        <rFont val="Times New Roman"/>
        <family val="1"/>
        <charset val="204"/>
      </rPr>
      <t>(не должен превышать 33%)</t>
    </r>
  </si>
  <si>
    <t>штука</t>
  </si>
  <si>
    <t xml:space="preserve">Расчет начальной (максимальной) цены Контракта на поставку медицинских изделий (Шприцы общего назначения) 
</t>
  </si>
  <si>
    <t>Шприц общего назначения 2 мл (3-х) с надетой иглой                  32.50.13.110-00004584</t>
  </si>
  <si>
    <t>Шприц общего назначения 10 мл (3-х) с надетой иглой                       32.50.13.110-00004577</t>
  </si>
  <si>
    <t>Шприц общего назначения 5 мл (3-х) с надетой иглой                 32.50.13.110-00004580</t>
  </si>
  <si>
    <r>
      <t xml:space="preserve">НМЦК снижена по сравнению с НМЦК, определенной в соответствии с порядком, определенным Приказ Минздрава России от 15.05.2020 № 450н «Об утверждении порядка определения начальной (максимальной) цены контракта,  заключаемого с единственным поставщиком (подрядчиком, исполнителем), и начальной цены единицы товара, работы, услуги при осуществлении закупок медицинских изделий» исходя из имеющегося у заказчика объема финансового обеспечения для осуществления закупки </t>
    </r>
    <r>
      <rPr>
        <b/>
        <sz val="11"/>
        <color theme="1"/>
        <rFont val="Times New Roman"/>
        <family val="1"/>
        <charset val="204"/>
      </rPr>
      <t>584 998,00 руб. (Пятьсот восемьдесят четыре тысячи девятьсот девяносто восемь рублей 00 копеек)</t>
    </r>
    <r>
      <rPr>
        <sz val="11"/>
        <color theme="1"/>
        <rFont val="Times New Roman"/>
        <family val="1"/>
        <charset val="204"/>
      </rPr>
      <t xml:space="preserve">, с пропорциональным снижением начальных цен единиц закупаемых медицинских изделий. Таким образом, начальная (максимальная) цена контракта определена в размере: </t>
    </r>
    <r>
      <rPr>
        <b/>
        <sz val="11"/>
        <color theme="1"/>
        <rFont val="Times New Roman"/>
        <family val="1"/>
        <charset val="204"/>
      </rPr>
      <t>584 998,00 руб. (Пятьсот восемьдесят четыре тысячи девятьсот девяносто восемь рублей 00 копеек</t>
    </r>
    <r>
      <rPr>
        <sz val="11"/>
        <color theme="1"/>
        <rFont val="Times New Roman"/>
        <family val="1"/>
        <charset val="204"/>
      </rPr>
      <t>)</t>
    </r>
  </si>
  <si>
    <t>Шприц общего назначения  20 мл (3-х) с надетой иглой              32.50.13.110-00004575</t>
  </si>
</sst>
</file>

<file path=xl/styles.xml><?xml version="1.0" encoding="utf-8"?>
<styleSheet xmlns="http://schemas.openxmlformats.org/spreadsheetml/2006/main">
  <numFmts count="4">
    <numFmt numFmtId="164" formatCode="#,##0.00\ _₽"/>
    <numFmt numFmtId="165" formatCode="#,##0.000000\ _₽"/>
    <numFmt numFmtId="166" formatCode="#,##0.00;[Red]#,##0.00"/>
    <numFmt numFmtId="167" formatCode="0.00;[Red]0.00"/>
  </numFmts>
  <fonts count="2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b/>
      <u/>
      <sz val="9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color rgb="FF222222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u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18">
    <xf numFmtId="0" fontId="0" fillId="0" borderId="0" xfId="0"/>
    <xf numFmtId="0" fontId="2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justify" vertical="center" wrapText="1"/>
    </xf>
    <xf numFmtId="0" fontId="3" fillId="0" borderId="5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2" fontId="2" fillId="0" borderId="5" xfId="0" applyNumberFormat="1" applyFont="1" applyBorder="1" applyAlignment="1">
      <alignment horizontal="center" vertical="center" wrapText="1"/>
    </xf>
    <xf numFmtId="10" fontId="2" fillId="0" borderId="5" xfId="0" applyNumberFormat="1" applyFont="1" applyBorder="1" applyAlignment="1">
      <alignment horizontal="center" vertical="center" wrapText="1"/>
    </xf>
    <xf numFmtId="164" fontId="0" fillId="0" borderId="0" xfId="0" applyNumberFormat="1" applyAlignment="1">
      <alignment horizontal="center" vertical="center"/>
    </xf>
    <xf numFmtId="165" fontId="2" fillId="0" borderId="5" xfId="0" applyNumberFormat="1" applyFont="1" applyBorder="1" applyAlignment="1">
      <alignment horizontal="center" vertical="center" wrapText="1"/>
    </xf>
    <xf numFmtId="164" fontId="7" fillId="0" borderId="5" xfId="0" applyNumberFormat="1" applyFont="1" applyBorder="1" applyAlignment="1">
      <alignment horizontal="center" vertical="center" wrapText="1"/>
    </xf>
    <xf numFmtId="164" fontId="7" fillId="2" borderId="5" xfId="0" applyNumberFormat="1" applyFont="1" applyFill="1" applyBorder="1" applyAlignment="1">
      <alignment horizontal="center" vertical="center" wrapText="1"/>
    </xf>
    <xf numFmtId="2" fontId="2" fillId="0" borderId="9" xfId="0" applyNumberFormat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0" fillId="0" borderId="8" xfId="0" applyNumberFormat="1" applyBorder="1" applyAlignment="1">
      <alignment horizontal="center" vertical="center"/>
    </xf>
    <xf numFmtId="164" fontId="0" fillId="0" borderId="11" xfId="0" applyNumberFormat="1" applyBorder="1" applyAlignment="1">
      <alignment horizontal="center" vertical="center"/>
    </xf>
    <xf numFmtId="164" fontId="0" fillId="0" borderId="12" xfId="0" applyNumberFormat="1" applyBorder="1" applyAlignment="1">
      <alignment horizontal="center" vertical="center"/>
    </xf>
    <xf numFmtId="2" fontId="7" fillId="0" borderId="5" xfId="0" applyNumberFormat="1" applyFont="1" applyBorder="1" applyAlignment="1">
      <alignment horizontal="center" vertical="center" wrapText="1"/>
    </xf>
    <xf numFmtId="0" fontId="11" fillId="0" borderId="0" xfId="0" applyFont="1"/>
    <xf numFmtId="0" fontId="10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64" fontId="7" fillId="0" borderId="0" xfId="0" applyNumberFormat="1" applyFont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2" fontId="2" fillId="0" borderId="0" xfId="0" applyNumberFormat="1" applyFont="1" applyAlignment="1">
      <alignment horizontal="center" vertical="center" wrapText="1"/>
    </xf>
    <xf numFmtId="0" fontId="12" fillId="0" borderId="0" xfId="0" applyFont="1" applyAlignment="1">
      <alignment horizontal="justify"/>
    </xf>
    <xf numFmtId="0" fontId="12" fillId="0" borderId="17" xfId="0" applyFont="1" applyBorder="1" applyAlignment="1">
      <alignment horizontal="right" vertical="center"/>
    </xf>
    <xf numFmtId="0" fontId="12" fillId="3" borderId="0" xfId="0" applyFont="1" applyFill="1" applyAlignment="1">
      <alignment horizontal="center" vertical="center"/>
    </xf>
    <xf numFmtId="0" fontId="12" fillId="0" borderId="17" xfId="0" applyFont="1" applyBorder="1" applyAlignment="1">
      <alignment vertical="center"/>
    </xf>
    <xf numFmtId="0" fontId="0" fillId="3" borderId="0" xfId="0" applyFont="1" applyFill="1" applyAlignment="1">
      <alignment horizontal="center" vertical="center"/>
    </xf>
    <xf numFmtId="166" fontId="14" fillId="3" borderId="0" xfId="0" applyNumberFormat="1" applyFont="1" applyFill="1"/>
    <xf numFmtId="0" fontId="13" fillId="3" borderId="0" xfId="0" applyFont="1" applyFill="1" applyAlignment="1">
      <alignment horizontal="right"/>
    </xf>
    <xf numFmtId="0" fontId="14" fillId="3" borderId="0" xfId="0" applyFont="1" applyFill="1"/>
    <xf numFmtId="164" fontId="12" fillId="3" borderId="0" xfId="0" applyNumberFormat="1" applyFont="1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13" fillId="3" borderId="13" xfId="0" applyFont="1" applyFill="1" applyBorder="1" applyAlignment="1">
      <alignment horizontal="right" wrapText="1"/>
    </xf>
    <xf numFmtId="0" fontId="14" fillId="3" borderId="13" xfId="0" applyFont="1" applyFill="1" applyBorder="1"/>
    <xf numFmtId="167" fontId="14" fillId="3" borderId="13" xfId="0" applyNumberFormat="1" applyFont="1" applyFill="1" applyBorder="1" applyAlignment="1">
      <alignment horizontal="right" wrapText="1"/>
    </xf>
    <xf numFmtId="167" fontId="14" fillId="3" borderId="13" xfId="0" applyNumberFormat="1" applyFont="1" applyFill="1" applyBorder="1"/>
    <xf numFmtId="0" fontId="13" fillId="3" borderId="0" xfId="0" applyFont="1" applyFill="1" applyAlignment="1">
      <alignment horizontal="right" wrapText="1"/>
    </xf>
    <xf numFmtId="0" fontId="12" fillId="3" borderId="15" xfId="0" applyFont="1" applyFill="1" applyBorder="1" applyAlignment="1">
      <alignment horizontal="center" vertical="center"/>
    </xf>
    <xf numFmtId="0" fontId="12" fillId="3" borderId="13" xfId="0" applyFont="1" applyFill="1" applyBorder="1" applyAlignment="1">
      <alignment horizontal="center" vertical="center" wrapText="1"/>
    </xf>
    <xf numFmtId="0" fontId="17" fillId="3" borderId="13" xfId="0" applyFont="1" applyFill="1" applyBorder="1" applyAlignment="1">
      <alignment horizontal="center" vertical="center" wrapText="1"/>
    </xf>
    <xf numFmtId="3" fontId="17" fillId="3" borderId="13" xfId="0" applyNumberFormat="1" applyFont="1" applyFill="1" applyBorder="1" applyAlignment="1">
      <alignment horizontal="center" vertical="center" wrapText="1"/>
    </xf>
    <xf numFmtId="4" fontId="17" fillId="3" borderId="18" xfId="0" applyNumberFormat="1" applyFont="1" applyFill="1" applyBorder="1" applyAlignment="1">
      <alignment horizontal="center" vertical="center" wrapText="1"/>
    </xf>
    <xf numFmtId="4" fontId="12" fillId="3" borderId="18" xfId="0" applyNumberFormat="1" applyFont="1" applyFill="1" applyBorder="1" applyAlignment="1">
      <alignment horizontal="center" vertical="center" wrapText="1"/>
    </xf>
    <xf numFmtId="4" fontId="12" fillId="3" borderId="13" xfId="0" applyNumberFormat="1" applyFont="1" applyFill="1" applyBorder="1" applyAlignment="1">
      <alignment horizontal="center" vertical="center" wrapText="1"/>
    </xf>
    <xf numFmtId="2" fontId="12" fillId="3" borderId="13" xfId="0" applyNumberFormat="1" applyFont="1" applyFill="1" applyBorder="1" applyAlignment="1">
      <alignment horizontal="center" vertical="center" wrapText="1"/>
    </xf>
    <xf numFmtId="164" fontId="12" fillId="3" borderId="13" xfId="0" applyNumberFormat="1" applyFont="1" applyFill="1" applyBorder="1" applyAlignment="1">
      <alignment horizontal="center" vertical="center" wrapText="1"/>
    </xf>
    <xf numFmtId="164" fontId="12" fillId="3" borderId="16" xfId="0" applyNumberFormat="1" applyFont="1" applyFill="1" applyBorder="1" applyAlignment="1">
      <alignment horizontal="center" vertical="center" wrapText="1"/>
    </xf>
    <xf numFmtId="167" fontId="12" fillId="3" borderId="18" xfId="0" applyNumberFormat="1" applyFont="1" applyFill="1" applyBorder="1" applyAlignment="1">
      <alignment horizontal="center" vertical="center" wrapText="1"/>
    </xf>
    <xf numFmtId="167" fontId="12" fillId="3" borderId="13" xfId="0" applyNumberFormat="1" applyFont="1" applyFill="1" applyBorder="1" applyAlignment="1">
      <alignment horizontal="center" vertical="center" wrapText="1"/>
    </xf>
    <xf numFmtId="4" fontId="15" fillId="3" borderId="13" xfId="0" applyNumberFormat="1" applyFont="1" applyFill="1" applyBorder="1" applyAlignment="1">
      <alignment horizontal="center" vertical="center" wrapText="1"/>
    </xf>
    <xf numFmtId="4" fontId="15" fillId="3" borderId="19" xfId="0" applyNumberFormat="1" applyFont="1" applyFill="1" applyBorder="1" applyAlignment="1">
      <alignment horizontal="right" vertical="center" wrapText="1"/>
    </xf>
    <xf numFmtId="4" fontId="15" fillId="0" borderId="18" xfId="0" applyNumberFormat="1" applyFont="1" applyBorder="1" applyAlignment="1">
      <alignment vertical="center"/>
    </xf>
    <xf numFmtId="164" fontId="0" fillId="0" borderId="0" xfId="0" applyNumberFormat="1" applyFont="1" applyAlignment="1">
      <alignment horizontal="center" vertical="center"/>
    </xf>
    <xf numFmtId="0" fontId="18" fillId="3" borderId="13" xfId="0" applyFont="1" applyFill="1" applyBorder="1" applyAlignment="1">
      <alignment horizontal="center" vertical="center" wrapText="1"/>
    </xf>
    <xf numFmtId="0" fontId="12" fillId="3" borderId="13" xfId="0" applyFont="1" applyFill="1" applyBorder="1" applyAlignment="1">
      <alignment horizontal="center" vertical="center" wrapText="1"/>
    </xf>
    <xf numFmtId="0" fontId="12" fillId="3" borderId="13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justify" vertical="center" wrapText="1"/>
    </xf>
    <xf numFmtId="0" fontId="3" fillId="0" borderId="4" xfId="0" applyFont="1" applyBorder="1" applyAlignment="1">
      <alignment horizontal="justify" vertical="center" wrapText="1"/>
    </xf>
    <xf numFmtId="0" fontId="6" fillId="0" borderId="7" xfId="0" applyFont="1" applyBorder="1" applyAlignment="1">
      <alignment horizontal="justify" vertical="center" wrapText="1"/>
    </xf>
    <xf numFmtId="0" fontId="6" fillId="0" borderId="6" xfId="0" applyFont="1" applyBorder="1" applyAlignment="1">
      <alignment horizontal="justify" vertical="center" wrapText="1"/>
    </xf>
    <xf numFmtId="0" fontId="6" fillId="0" borderId="4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justify" vertical="center" wrapText="1"/>
    </xf>
    <xf numFmtId="0" fontId="1" fillId="0" borderId="3" xfId="0" applyFont="1" applyBorder="1" applyAlignment="1">
      <alignment horizontal="justify" vertical="center" wrapText="1"/>
    </xf>
    <xf numFmtId="0" fontId="16" fillId="0" borderId="0" xfId="0" applyFont="1" applyAlignment="1">
      <alignment horizontal="left" wrapText="1"/>
    </xf>
    <xf numFmtId="0" fontId="13" fillId="3" borderId="0" xfId="0" applyFont="1" applyFill="1" applyAlignment="1">
      <alignment horizontal="center" vertical="top" wrapText="1"/>
    </xf>
    <xf numFmtId="0" fontId="14" fillId="3" borderId="0" xfId="0" applyFont="1" applyFill="1" applyAlignment="1">
      <alignment horizontal="center" vertical="top" wrapText="1"/>
    </xf>
    <xf numFmtId="0" fontId="12" fillId="3" borderId="0" xfId="0" applyFont="1" applyFill="1" applyAlignment="1">
      <alignment horizontal="center" wrapText="1"/>
    </xf>
    <xf numFmtId="0" fontId="12" fillId="3" borderId="0" xfId="0" applyFont="1" applyFill="1" applyAlignment="1">
      <alignment horizontal="center"/>
    </xf>
    <xf numFmtId="164" fontId="18" fillId="3" borderId="13" xfId="0" applyNumberFormat="1" applyFont="1" applyFill="1" applyBorder="1" applyAlignment="1">
      <alignment horizontal="center" vertical="center" wrapText="1"/>
    </xf>
    <xf numFmtId="0" fontId="18" fillId="3" borderId="13" xfId="0" applyFont="1" applyFill="1" applyBorder="1" applyAlignment="1">
      <alignment horizontal="center" vertical="center" wrapText="1"/>
    </xf>
    <xf numFmtId="0" fontId="18" fillId="3" borderId="13" xfId="0" applyFont="1" applyFill="1" applyBorder="1" applyAlignment="1">
      <alignment horizontal="center" vertical="top" wrapText="1"/>
    </xf>
    <xf numFmtId="0" fontId="13" fillId="3" borderId="0" xfId="0" applyFont="1" applyFill="1" applyAlignment="1">
      <alignment horizontal="left" wrapText="1"/>
    </xf>
    <xf numFmtId="0" fontId="14" fillId="3" borderId="0" xfId="0" applyFont="1" applyFill="1" applyAlignment="1">
      <alignment horizontal="left" wrapText="1"/>
    </xf>
    <xf numFmtId="0" fontId="12" fillId="3" borderId="13" xfId="0" applyFont="1" applyFill="1" applyBorder="1" applyAlignment="1">
      <alignment horizontal="center" vertical="center" wrapText="1"/>
    </xf>
    <xf numFmtId="0" fontId="12" fillId="3" borderId="15" xfId="0" applyFont="1" applyFill="1" applyBorder="1" applyAlignment="1">
      <alignment horizontal="left" vertical="top" wrapText="1"/>
    </xf>
    <xf numFmtId="0" fontId="12" fillId="3" borderId="0" xfId="0" applyFont="1" applyFill="1" applyAlignment="1">
      <alignment horizontal="left" vertical="top" wrapText="1"/>
    </xf>
    <xf numFmtId="0" fontId="12" fillId="3" borderId="15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3" fillId="3" borderId="14" xfId="0" applyFont="1" applyFill="1" applyBorder="1" applyAlignment="1">
      <alignment horizontal="left" vertical="top" wrapText="1"/>
    </xf>
    <xf numFmtId="0" fontId="14" fillId="3" borderId="0" xfId="0" applyFont="1" applyFill="1" applyAlignment="1">
      <alignment wrapText="1"/>
    </xf>
    <xf numFmtId="0" fontId="13" fillId="3" borderId="0" xfId="0" applyFont="1" applyFill="1" applyAlignment="1">
      <alignment horizontal="right" wrapText="1"/>
    </xf>
    <xf numFmtId="0" fontId="12" fillId="3" borderId="20" xfId="0" applyFont="1" applyFill="1" applyBorder="1" applyAlignment="1">
      <alignment horizontal="justify" vertical="top" wrapText="1"/>
    </xf>
    <xf numFmtId="0" fontId="12" fillId="3" borderId="0" xfId="0" applyFont="1" applyFill="1" applyAlignment="1">
      <alignment wrapText="1"/>
    </xf>
    <xf numFmtId="0" fontId="18" fillId="3" borderId="13" xfId="0" applyFont="1" applyFill="1" applyBorder="1" applyAlignment="1">
      <alignment horizontal="center" vertical="center"/>
    </xf>
    <xf numFmtId="0" fontId="18" fillId="3" borderId="16" xfId="0" applyFont="1" applyFill="1" applyBorder="1" applyAlignment="1">
      <alignment horizontal="center" vertical="center" wrapText="1"/>
    </xf>
    <xf numFmtId="0" fontId="18" fillId="3" borderId="18" xfId="0" applyFont="1" applyFill="1" applyBorder="1" applyAlignment="1">
      <alignment horizontal="center" vertical="center" wrapText="1"/>
    </xf>
    <xf numFmtId="0" fontId="18" fillId="3" borderId="17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right" vertical="center" wrapText="1"/>
    </xf>
    <xf numFmtId="0" fontId="2" fillId="0" borderId="6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right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928067</xdr:colOff>
      <xdr:row>7</xdr:row>
      <xdr:rowOff>179320</xdr:rowOff>
    </xdr:from>
    <xdr:to>
      <xdr:col>20</xdr:col>
      <xdr:colOff>659337</xdr:colOff>
      <xdr:row>7</xdr:row>
      <xdr:rowOff>417444</xdr:rowOff>
    </xdr:to>
    <xdr:pic>
      <xdr:nvPicPr>
        <xdr:cNvPr id="8" name="Picture 2">
          <a:extLst>
            <a:ext uri="{FF2B5EF4-FFF2-40B4-BE49-F238E27FC236}">
              <a16:creationId xmlns:a16="http://schemas.microsoft.com/office/drawing/2014/main" xmlns="" id="{00000000-0008-0000-01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72676" y="4146690"/>
          <a:ext cx="683770" cy="2381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352425</xdr:colOff>
      <xdr:row>5</xdr:row>
      <xdr:rowOff>504825</xdr:rowOff>
    </xdr:from>
    <xdr:to>
      <xdr:col>21</xdr:col>
      <xdr:colOff>1023257</xdr:colOff>
      <xdr:row>5</xdr:row>
      <xdr:rowOff>860425</xdr:rowOff>
    </xdr:to>
    <xdr:pic>
      <xdr:nvPicPr>
        <xdr:cNvPr id="9" name="Picture 1">
          <a:extLst>
            <a:ext uri="{FF2B5EF4-FFF2-40B4-BE49-F238E27FC236}">
              <a16:creationId xmlns:a16="http://schemas.microsoft.com/office/drawing/2014/main" xmlns="" id="{00000000-0008-0000-01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1544300" y="3590925"/>
          <a:ext cx="670832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66676</xdr:colOff>
      <xdr:row>3</xdr:row>
      <xdr:rowOff>485776</xdr:rowOff>
    </xdr:from>
    <xdr:to>
      <xdr:col>16</xdr:col>
      <xdr:colOff>1283846</xdr:colOff>
      <xdr:row>3</xdr:row>
      <xdr:rowOff>923925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6451" y="1952626"/>
          <a:ext cx="1217170" cy="4381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352425</xdr:colOff>
      <xdr:row>3</xdr:row>
      <xdr:rowOff>504825</xdr:rowOff>
    </xdr:from>
    <xdr:to>
      <xdr:col>17</xdr:col>
      <xdr:colOff>1023257</xdr:colOff>
      <xdr:row>3</xdr:row>
      <xdr:rowOff>860425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1325225" y="1971675"/>
          <a:ext cx="670832" cy="355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15</xdr:col>
      <xdr:colOff>66676</xdr:colOff>
      <xdr:row>14</xdr:row>
      <xdr:rowOff>485776</xdr:rowOff>
    </xdr:from>
    <xdr:to>
      <xdr:col>15</xdr:col>
      <xdr:colOff>1283846</xdr:colOff>
      <xdr:row>14</xdr:row>
      <xdr:rowOff>923925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xmlns="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6451" y="1952626"/>
          <a:ext cx="1217170" cy="4381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16</xdr:col>
      <xdr:colOff>352425</xdr:colOff>
      <xdr:row>14</xdr:row>
      <xdr:rowOff>504825</xdr:rowOff>
    </xdr:from>
    <xdr:to>
      <xdr:col>16</xdr:col>
      <xdr:colOff>1023257</xdr:colOff>
      <xdr:row>14</xdr:row>
      <xdr:rowOff>860425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1325225" y="1971675"/>
          <a:ext cx="670832" cy="355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consultantplus://offline/ref=0617DA6C466FBD61E0BD45A0335D19C13FF9ED7BB283D7A400CD4C2E2DAC793DBD859D6D522722A47E2892909D19041DC9109585AB11C743jCRAN" TargetMode="External"/><Relationship Id="rId1" Type="http://schemas.openxmlformats.org/officeDocument/2006/relationships/hyperlink" Target="consultantplus://offline/ref=B697428019485730BDBC265FA99EFE75666E5184E0A0E734EB07F8A4F59CB64FA6238B838D62B883CACE0115C255D9F2971CDDBA85F64A5EW4EDN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8"/>
  <sheetViews>
    <sheetView workbookViewId="0">
      <selection activeCell="F6" sqref="F6"/>
    </sheetView>
  </sheetViews>
  <sheetFormatPr defaultRowHeight="15"/>
  <cols>
    <col min="2" max="2" width="33.85546875" customWidth="1"/>
    <col min="8" max="8" width="11.85546875" bestFit="1" customWidth="1"/>
  </cols>
  <sheetData>
    <row r="1" spans="1:8" ht="25.5" customHeight="1" thickBot="1">
      <c r="A1" s="64" t="s">
        <v>23</v>
      </c>
      <c r="B1" s="65"/>
      <c r="C1" s="66" t="s">
        <v>51</v>
      </c>
      <c r="D1" s="67"/>
      <c r="E1" s="67"/>
      <c r="F1" s="67"/>
      <c r="G1" s="68"/>
    </row>
    <row r="2" spans="1:8" ht="24" customHeight="1" thickBot="1">
      <c r="A2" s="69" t="s">
        <v>24</v>
      </c>
      <c r="B2" s="70"/>
      <c r="C2" s="71" t="s">
        <v>25</v>
      </c>
      <c r="D2" s="72"/>
      <c r="E2" s="72"/>
      <c r="F2" s="72"/>
      <c r="G2" s="73"/>
    </row>
    <row r="3" spans="1:8" ht="90" customHeight="1">
      <c r="A3" s="74" t="s">
        <v>0</v>
      </c>
      <c r="B3" s="74" t="s">
        <v>26</v>
      </c>
      <c r="C3" s="74" t="s">
        <v>27</v>
      </c>
      <c r="D3" s="74" t="s">
        <v>29</v>
      </c>
      <c r="E3" s="74" t="s">
        <v>36</v>
      </c>
      <c r="F3" s="74" t="s">
        <v>30</v>
      </c>
      <c r="G3" s="74" t="s">
        <v>31</v>
      </c>
      <c r="H3" s="74" t="s">
        <v>33</v>
      </c>
    </row>
    <row r="4" spans="1:8">
      <c r="A4" s="75"/>
      <c r="B4" s="75"/>
      <c r="C4" s="75" t="s">
        <v>28</v>
      </c>
      <c r="D4" s="75"/>
      <c r="E4" s="75"/>
      <c r="F4" s="75"/>
      <c r="G4" s="75" t="s">
        <v>32</v>
      </c>
      <c r="H4" s="75" t="s">
        <v>34</v>
      </c>
    </row>
    <row r="5" spans="1:8" ht="15.75" thickBot="1">
      <c r="A5" s="76"/>
      <c r="B5" s="76"/>
      <c r="C5" s="76"/>
      <c r="D5" s="76"/>
      <c r="E5" s="76"/>
      <c r="F5" s="76"/>
      <c r="G5" s="76"/>
      <c r="H5" s="76" t="s">
        <v>28</v>
      </c>
    </row>
    <row r="6" spans="1:8" ht="36.75" thickBot="1">
      <c r="A6" s="5" t="s">
        <v>14</v>
      </c>
      <c r="B6" s="6" t="s">
        <v>50</v>
      </c>
      <c r="C6" s="7">
        <v>16.239999999999998</v>
      </c>
      <c r="D6" s="7">
        <v>0.99</v>
      </c>
      <c r="E6" s="7">
        <v>1.04</v>
      </c>
      <c r="F6" s="7">
        <f>C6*D6*E6</f>
        <v>16.720703999999998</v>
      </c>
      <c r="G6" s="7">
        <v>11</v>
      </c>
      <c r="H6" s="77">
        <f>F6*G6</f>
        <v>183.92774399999996</v>
      </c>
    </row>
    <row r="7" spans="1:8" ht="36.75" thickBot="1">
      <c r="A7" s="5"/>
      <c r="B7" s="8" t="s">
        <v>37</v>
      </c>
      <c r="C7" s="7"/>
      <c r="D7" s="7"/>
      <c r="E7" s="7"/>
      <c r="F7" s="7"/>
      <c r="G7" s="7"/>
      <c r="H7" s="77"/>
    </row>
    <row r="8" spans="1:8" ht="15.75" thickBot="1">
      <c r="A8" s="5" t="s">
        <v>35</v>
      </c>
      <c r="B8" s="8"/>
      <c r="C8" s="7"/>
      <c r="D8" s="7"/>
      <c r="E8" s="7"/>
      <c r="F8" s="7"/>
      <c r="G8" s="7"/>
      <c r="H8" s="78"/>
    </row>
  </sheetData>
  <mergeCells count="13">
    <mergeCell ref="H6:H8"/>
    <mergeCell ref="C3:C5"/>
    <mergeCell ref="G3:G5"/>
    <mergeCell ref="H3:H5"/>
    <mergeCell ref="E3:E5"/>
    <mergeCell ref="A1:B1"/>
    <mergeCell ref="C1:G1"/>
    <mergeCell ref="A2:B2"/>
    <mergeCell ref="C2:G2"/>
    <mergeCell ref="A3:A5"/>
    <mergeCell ref="B3:B5"/>
    <mergeCell ref="D3:D5"/>
    <mergeCell ref="F3:F5"/>
  </mergeCells>
  <hyperlinks>
    <hyperlink ref="C3" r:id="rId1" display="consultantplus://offline/ref=B697428019485730BDBC265FA99EFE75666E5184E0A0E734EB07F8A4F59CB64FA6238B838D62B883CACE0115C255D9F2971CDDBA85F64A5EW4EDN"/>
    <hyperlink ref="D3" r:id="rId2" display="consultantplus://offline/ref=0617DA6C466FBD61E0BD45A0335D19C13FF9ED7BB283D7A400CD4C2E2DAC793DBD859D6D522722A47E2892909D19041DC9109585AB11C743jCRAN"/>
  </hyperlinks>
  <pageMargins left="0.7" right="0.7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Z19"/>
  <sheetViews>
    <sheetView tabSelected="1" view="pageBreakPreview" zoomScale="85" zoomScaleNormal="115" zoomScaleSheetLayoutView="85" workbookViewId="0">
      <selection activeCell="P11" sqref="P11"/>
    </sheetView>
  </sheetViews>
  <sheetFormatPr defaultRowHeight="15"/>
  <cols>
    <col min="1" max="1" width="5.140625" style="39" bestFit="1" customWidth="1"/>
    <col min="2" max="2" width="31.85546875" style="39" customWidth="1"/>
    <col min="3" max="3" width="9.140625" style="34" customWidth="1"/>
    <col min="4" max="4" width="7.42578125" style="34" bestFit="1" customWidth="1"/>
    <col min="5" max="5" width="10.7109375" style="34" customWidth="1"/>
    <col min="6" max="6" width="10.28515625" style="39" customWidth="1"/>
    <col min="7" max="7" width="8.42578125" style="39" customWidth="1"/>
    <col min="8" max="8" width="10.28515625" style="39" customWidth="1"/>
    <col min="9" max="9" width="10" style="39" customWidth="1"/>
    <col min="10" max="10" width="9" style="39" customWidth="1"/>
    <col min="11" max="11" width="10.7109375" style="39" customWidth="1"/>
    <col min="12" max="12" width="10.28515625" style="39" customWidth="1"/>
    <col min="13" max="13" width="9.5703125" style="39" customWidth="1"/>
    <col min="14" max="14" width="0.140625" style="39" hidden="1" customWidth="1"/>
    <col min="15" max="15" width="2.42578125" style="39" hidden="1" customWidth="1"/>
    <col min="16" max="16" width="10.42578125" style="39" customWidth="1"/>
    <col min="17" max="17" width="7.28515625" style="39" customWidth="1"/>
    <col min="18" max="18" width="11.5703125" style="39" customWidth="1"/>
    <col min="19" max="19" width="11" style="39" customWidth="1"/>
    <col min="20" max="20" width="14.28515625" style="60" customWidth="1"/>
    <col min="21" max="21" width="11.28515625" style="39" customWidth="1"/>
    <col min="22" max="22" width="13.28515625" style="39" customWidth="1"/>
    <col min="23" max="24" width="10.5703125" style="39" customWidth="1"/>
    <col min="25" max="25" width="13.5703125" style="39" customWidth="1"/>
    <col min="26" max="26" width="15.28515625" style="39" customWidth="1"/>
    <col min="27" max="16384" width="9.140625" style="39"/>
  </cols>
  <sheetData>
    <row r="1" spans="1:26" s="34" customFormat="1" ht="42" customHeight="1">
      <c r="A1" s="80" t="s">
        <v>84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2"/>
      <c r="S1" s="83"/>
      <c r="T1" s="83"/>
      <c r="U1" s="83"/>
      <c r="V1" s="83"/>
      <c r="W1" s="32"/>
      <c r="X1" s="32"/>
      <c r="Y1" s="32"/>
      <c r="Z1" s="32"/>
    </row>
    <row r="2" spans="1:26" ht="27" customHeight="1">
      <c r="A2" s="87" t="s">
        <v>66</v>
      </c>
      <c r="B2" s="88"/>
      <c r="C2" s="88"/>
      <c r="D2" s="88"/>
      <c r="E2" s="88"/>
      <c r="F2" s="88"/>
      <c r="G2" s="88"/>
      <c r="H2" s="88"/>
      <c r="I2" s="88"/>
      <c r="J2" s="35"/>
      <c r="K2" s="35"/>
      <c r="L2" s="35"/>
      <c r="M2" s="36"/>
      <c r="N2" s="36"/>
      <c r="O2" s="36"/>
      <c r="P2" s="37"/>
      <c r="Q2" s="37"/>
      <c r="R2" s="32"/>
      <c r="S2" s="32"/>
      <c r="T2" s="38"/>
      <c r="U2" s="32"/>
      <c r="V2" s="32"/>
      <c r="W2" s="32"/>
      <c r="X2" s="32"/>
      <c r="Y2" s="32"/>
      <c r="Z2" s="32"/>
    </row>
    <row r="3" spans="1:26">
      <c r="A3" s="40" t="s">
        <v>67</v>
      </c>
      <c r="B3" s="41" t="s">
        <v>68</v>
      </c>
      <c r="C3" s="41"/>
      <c r="D3" s="41"/>
      <c r="E3" s="41"/>
      <c r="F3" s="42"/>
      <c r="G3" s="41"/>
      <c r="H3" s="41"/>
      <c r="I3" s="43"/>
      <c r="J3" s="35"/>
      <c r="K3" s="35"/>
      <c r="L3" s="96"/>
      <c r="M3" s="96"/>
      <c r="N3" s="44"/>
      <c r="O3" s="44"/>
      <c r="P3" s="35"/>
      <c r="Q3" s="35"/>
      <c r="R3" s="32"/>
      <c r="S3" s="32"/>
      <c r="T3" s="38"/>
      <c r="U3" s="32"/>
      <c r="V3" s="32"/>
      <c r="W3" s="32"/>
      <c r="X3" s="32"/>
      <c r="Y3" s="32"/>
      <c r="Z3" s="32"/>
    </row>
    <row r="4" spans="1:26" ht="21" customHeight="1">
      <c r="A4" s="94" t="s">
        <v>69</v>
      </c>
      <c r="B4" s="95"/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32"/>
      <c r="S4" s="32"/>
      <c r="T4" s="38"/>
      <c r="U4" s="32"/>
      <c r="V4" s="32"/>
      <c r="W4" s="32"/>
      <c r="X4" s="32"/>
      <c r="Y4" s="32"/>
      <c r="Z4" s="32"/>
    </row>
    <row r="5" spans="1:26" ht="65.25" customHeight="1">
      <c r="A5" s="45"/>
      <c r="B5" s="97" t="s">
        <v>75</v>
      </c>
      <c r="C5" s="98"/>
      <c r="D5" s="98"/>
      <c r="E5" s="98"/>
      <c r="F5" s="98"/>
      <c r="G5" s="98"/>
      <c r="H5" s="98"/>
      <c r="I5" s="98"/>
      <c r="J5" s="98"/>
      <c r="K5" s="98"/>
      <c r="L5" s="98"/>
      <c r="M5" s="98"/>
      <c r="N5" s="98"/>
      <c r="O5" s="98"/>
      <c r="P5" s="98"/>
      <c r="Q5" s="98"/>
      <c r="R5" s="98"/>
      <c r="S5" s="98"/>
      <c r="T5" s="98"/>
      <c r="U5" s="98"/>
      <c r="V5" s="98"/>
      <c r="W5" s="98"/>
      <c r="X5" s="98"/>
      <c r="Y5" s="98"/>
      <c r="Z5" s="98"/>
    </row>
    <row r="6" spans="1:26" ht="39" customHeight="1">
      <c r="A6" s="89" t="s">
        <v>0</v>
      </c>
      <c r="B6" s="85" t="s">
        <v>76</v>
      </c>
      <c r="C6" s="85" t="s">
        <v>2</v>
      </c>
      <c r="D6" s="85" t="s">
        <v>77</v>
      </c>
      <c r="E6" s="100" t="s">
        <v>78</v>
      </c>
      <c r="F6" s="102"/>
      <c r="G6" s="102"/>
      <c r="H6" s="102"/>
      <c r="I6" s="102"/>
      <c r="J6" s="102"/>
      <c r="K6" s="102"/>
      <c r="L6" s="102"/>
      <c r="M6" s="102"/>
      <c r="N6" s="102"/>
      <c r="O6" s="101"/>
      <c r="P6" s="85" t="s">
        <v>5</v>
      </c>
      <c r="Q6" s="85" t="s">
        <v>6</v>
      </c>
      <c r="R6" s="85" t="s">
        <v>7</v>
      </c>
      <c r="S6" s="85" t="s">
        <v>79</v>
      </c>
      <c r="T6" s="84" t="s">
        <v>80</v>
      </c>
      <c r="U6" s="85" t="s">
        <v>81</v>
      </c>
      <c r="V6" s="85"/>
      <c r="W6" s="85" t="s">
        <v>11</v>
      </c>
      <c r="X6" s="85" t="s">
        <v>12</v>
      </c>
      <c r="Y6" s="85" t="s">
        <v>73</v>
      </c>
      <c r="Z6" s="85" t="s">
        <v>74</v>
      </c>
    </row>
    <row r="7" spans="1:26" ht="40.5" customHeight="1">
      <c r="A7" s="89"/>
      <c r="B7" s="85"/>
      <c r="C7" s="85"/>
      <c r="D7" s="85"/>
      <c r="E7" s="100" t="s">
        <v>70</v>
      </c>
      <c r="F7" s="102"/>
      <c r="G7" s="101"/>
      <c r="H7" s="100" t="s">
        <v>71</v>
      </c>
      <c r="I7" s="102"/>
      <c r="J7" s="101"/>
      <c r="K7" s="100" t="s">
        <v>72</v>
      </c>
      <c r="L7" s="102"/>
      <c r="M7" s="101"/>
      <c r="N7" s="100"/>
      <c r="O7" s="101"/>
      <c r="P7" s="85"/>
      <c r="Q7" s="85"/>
      <c r="R7" s="85"/>
      <c r="S7" s="85"/>
      <c r="T7" s="84"/>
      <c r="U7" s="86" t="s">
        <v>9</v>
      </c>
      <c r="V7" s="85" t="s">
        <v>82</v>
      </c>
      <c r="W7" s="85"/>
      <c r="X7" s="99"/>
      <c r="Y7" s="99"/>
      <c r="Z7" s="99"/>
    </row>
    <row r="8" spans="1:26" ht="49.5" customHeight="1">
      <c r="A8" s="89"/>
      <c r="B8" s="85"/>
      <c r="C8" s="85"/>
      <c r="D8" s="85"/>
      <c r="E8" s="61" t="s">
        <v>11</v>
      </c>
      <c r="F8" s="61" t="s">
        <v>73</v>
      </c>
      <c r="G8" s="61" t="s">
        <v>12</v>
      </c>
      <c r="H8" s="61" t="s">
        <v>11</v>
      </c>
      <c r="I8" s="61" t="s">
        <v>73</v>
      </c>
      <c r="J8" s="61" t="s">
        <v>12</v>
      </c>
      <c r="K8" s="61" t="s">
        <v>11</v>
      </c>
      <c r="L8" s="61" t="s">
        <v>73</v>
      </c>
      <c r="M8" s="61" t="s">
        <v>12</v>
      </c>
      <c r="N8" s="61"/>
      <c r="O8" s="61"/>
      <c r="P8" s="85"/>
      <c r="Q8" s="85"/>
      <c r="R8" s="85"/>
      <c r="S8" s="85"/>
      <c r="T8" s="84"/>
      <c r="U8" s="86"/>
      <c r="V8" s="85"/>
      <c r="W8" s="85"/>
      <c r="X8" s="99"/>
      <c r="Y8" s="99"/>
      <c r="Z8" s="99"/>
    </row>
    <row r="9" spans="1:26">
      <c r="A9" s="46">
        <v>1</v>
      </c>
      <c r="B9" s="46">
        <v>2</v>
      </c>
      <c r="C9" s="46">
        <v>3</v>
      </c>
      <c r="D9" s="46">
        <v>4</v>
      </c>
      <c r="E9" s="46">
        <v>5</v>
      </c>
      <c r="F9" s="46">
        <v>6</v>
      </c>
      <c r="G9" s="46">
        <v>7</v>
      </c>
      <c r="H9" s="46">
        <v>8</v>
      </c>
      <c r="I9" s="46">
        <v>9</v>
      </c>
      <c r="J9" s="46">
        <v>10</v>
      </c>
      <c r="K9" s="46">
        <v>11</v>
      </c>
      <c r="L9" s="46">
        <v>12</v>
      </c>
      <c r="M9" s="46">
        <v>13</v>
      </c>
      <c r="N9" s="46">
        <v>14</v>
      </c>
      <c r="O9" s="46">
        <v>15</v>
      </c>
      <c r="P9" s="46">
        <v>14</v>
      </c>
      <c r="Q9" s="46">
        <v>15</v>
      </c>
      <c r="R9" s="46">
        <v>16</v>
      </c>
      <c r="S9" s="46">
        <v>17</v>
      </c>
      <c r="T9" s="46">
        <v>18</v>
      </c>
      <c r="U9" s="46">
        <v>19</v>
      </c>
      <c r="V9" s="46">
        <v>20</v>
      </c>
      <c r="W9" s="46">
        <v>21</v>
      </c>
      <c r="X9" s="46">
        <v>22</v>
      </c>
      <c r="Y9" s="46">
        <v>23</v>
      </c>
      <c r="Z9" s="46">
        <v>24</v>
      </c>
    </row>
    <row r="10" spans="1:26" ht="45" customHeight="1">
      <c r="A10" s="62">
        <v>1</v>
      </c>
      <c r="B10" s="63" t="s">
        <v>85</v>
      </c>
      <c r="C10" s="47" t="s">
        <v>83</v>
      </c>
      <c r="D10" s="48">
        <v>5600</v>
      </c>
      <c r="E10" s="49">
        <f>F10-G10</f>
        <v>7.9818181818181815</v>
      </c>
      <c r="F10" s="50">
        <v>8.7799999999999994</v>
      </c>
      <c r="G10" s="51">
        <f>F10*10%/(100%+10%)</f>
        <v>0.7981818181818181</v>
      </c>
      <c r="H10" s="50">
        <f>I10-J10</f>
        <v>8.1999999999999993</v>
      </c>
      <c r="I10" s="50">
        <v>9.02</v>
      </c>
      <c r="J10" s="51">
        <f>I10*10%/(100%+10%)</f>
        <v>0.82</v>
      </c>
      <c r="K10" s="51">
        <f>L10-M10</f>
        <v>7.3</v>
      </c>
      <c r="L10" s="51">
        <v>8.0299999999999994</v>
      </c>
      <c r="M10" s="51">
        <f>L10*10%/(100%+10%)</f>
        <v>0.72999999999999987</v>
      </c>
      <c r="N10" s="51"/>
      <c r="O10" s="51"/>
      <c r="P10" s="51">
        <f>AVERAGE(E10+H10+K10)/3</f>
        <v>7.8272727272727272</v>
      </c>
      <c r="Q10" s="52">
        <v>0.1</v>
      </c>
      <c r="R10" s="53">
        <f t="shared" ref="R10" si="0">P10*Q10+P10</f>
        <v>8.61</v>
      </c>
      <c r="S10" s="53">
        <f t="shared" ref="S10" si="1">ROUNDDOWN(R10,2)</f>
        <v>8.61</v>
      </c>
      <c r="T10" s="53">
        <f>S10*D10</f>
        <v>48216</v>
      </c>
      <c r="U10" s="54">
        <f>STDEV(F10,I10,L10)</f>
        <v>0.51643005334702818</v>
      </c>
      <c r="V10" s="62">
        <f t="shared" ref="V10" si="2">U10/P10*100</f>
        <v>6.5978287884057032</v>
      </c>
      <c r="W10" s="55">
        <f>MIN(E10,H10,K10)</f>
        <v>7.3</v>
      </c>
      <c r="X10" s="56">
        <f t="shared" ref="X10" si="3">MIN(G10,J10,M10)</f>
        <v>0.72999999999999987</v>
      </c>
      <c r="Y10" s="57">
        <f t="shared" ref="Y10" si="4">W10+X10</f>
        <v>8.0299999999999994</v>
      </c>
      <c r="Z10" s="57">
        <f>D10*Y10</f>
        <v>44968</v>
      </c>
    </row>
    <row r="11" spans="1:26" ht="45.75" customHeight="1">
      <c r="A11" s="62">
        <v>2</v>
      </c>
      <c r="B11" s="63" t="s">
        <v>87</v>
      </c>
      <c r="C11" s="47" t="s">
        <v>83</v>
      </c>
      <c r="D11" s="48">
        <v>17700</v>
      </c>
      <c r="E11" s="49">
        <f>F11-G11</f>
        <v>10.118181818181819</v>
      </c>
      <c r="F11" s="50">
        <v>11.13</v>
      </c>
      <c r="G11" s="51">
        <f>F11*10%/(100%+10%)</f>
        <v>1.0118181818181819</v>
      </c>
      <c r="H11" s="50">
        <f>I11-J11</f>
        <v>9.1454545454545464</v>
      </c>
      <c r="I11" s="50">
        <v>10.06</v>
      </c>
      <c r="J11" s="51">
        <f>I11*10%/(100%+10%)</f>
        <v>0.91454545454545444</v>
      </c>
      <c r="K11" s="51">
        <f>L11-M11</f>
        <v>9.7181818181818187</v>
      </c>
      <c r="L11" s="51">
        <v>10.69</v>
      </c>
      <c r="M11" s="51">
        <f>L11*10%/(100%+10%)</f>
        <v>0.97181818181818169</v>
      </c>
      <c r="N11" s="51"/>
      <c r="O11" s="51"/>
      <c r="P11" s="51">
        <f>AVERAGE(E11+H11+K11)/3</f>
        <v>9.660606060606062</v>
      </c>
      <c r="Q11" s="52">
        <v>0.1</v>
      </c>
      <c r="R11" s="53">
        <f t="shared" ref="R11:R12" si="5">P11*Q11+P11</f>
        <v>10.626666666666669</v>
      </c>
      <c r="S11" s="53">
        <f t="shared" ref="S11:S12" si="6">ROUNDDOWN(R11,2)</f>
        <v>10.62</v>
      </c>
      <c r="T11" s="53">
        <f>S11*D11</f>
        <v>187974</v>
      </c>
      <c r="U11" s="54">
        <f>STDEV(F11,I11,L11)</f>
        <v>0.53780417749706999</v>
      </c>
      <c r="V11" s="62">
        <f t="shared" ref="V11:V12" si="7">U11/P11*100</f>
        <v>5.5669817620462068</v>
      </c>
      <c r="W11" s="55">
        <f>MIN(E11,H11,K11)</f>
        <v>9.1454545454545464</v>
      </c>
      <c r="X11" s="56">
        <f t="shared" ref="X11:X12" si="8">MIN(G11,J11,M11)</f>
        <v>0.91454545454545444</v>
      </c>
      <c r="Y11" s="57">
        <f t="shared" ref="Y11:Y12" si="9">W11+X11</f>
        <v>10.06</v>
      </c>
      <c r="Z11" s="57">
        <f>D11*Y11</f>
        <v>178062</v>
      </c>
    </row>
    <row r="12" spans="1:26" ht="48.75" customHeight="1">
      <c r="A12" s="62">
        <v>3</v>
      </c>
      <c r="B12" s="63" t="s">
        <v>86</v>
      </c>
      <c r="C12" s="47" t="s">
        <v>83</v>
      </c>
      <c r="D12" s="48">
        <v>11300</v>
      </c>
      <c r="E12" s="49">
        <f>F12-G12</f>
        <v>12.763636363636364</v>
      </c>
      <c r="F12" s="50">
        <v>14.04</v>
      </c>
      <c r="G12" s="51">
        <f>F12*10%/(100%+10%)</f>
        <v>1.2763636363636361</v>
      </c>
      <c r="H12" s="50">
        <f>I12-J12</f>
        <v>12.654545454545454</v>
      </c>
      <c r="I12" s="50">
        <v>13.92</v>
      </c>
      <c r="J12" s="51">
        <f>I12*10%/(100%+10%)</f>
        <v>1.2654545454545454</v>
      </c>
      <c r="K12" s="51">
        <f>L12-M12</f>
        <v>13.518181818181818</v>
      </c>
      <c r="L12" s="51">
        <v>14.87</v>
      </c>
      <c r="M12" s="51">
        <f>L12*10%/(100%+10%)</f>
        <v>1.3518181818181818</v>
      </c>
      <c r="N12" s="51"/>
      <c r="O12" s="51"/>
      <c r="P12" s="51">
        <f>AVERAGE(E12+H12+K12)/3</f>
        <v>12.978787878787879</v>
      </c>
      <c r="Q12" s="52">
        <v>0.1</v>
      </c>
      <c r="R12" s="53">
        <f t="shared" si="5"/>
        <v>14.276666666666667</v>
      </c>
      <c r="S12" s="53">
        <f t="shared" si="6"/>
        <v>14.27</v>
      </c>
      <c r="T12" s="53">
        <f>S12*D12</f>
        <v>161251</v>
      </c>
      <c r="U12" s="54">
        <f>STDEV(F12,I12,L12)</f>
        <v>0.51733290377987928</v>
      </c>
      <c r="V12" s="62">
        <f t="shared" si="7"/>
        <v>3.9859878180565063</v>
      </c>
      <c r="W12" s="55">
        <f>MIN(E12,H12,K12)</f>
        <v>12.654545454545454</v>
      </c>
      <c r="X12" s="56">
        <f t="shared" si="8"/>
        <v>1.2654545454545454</v>
      </c>
      <c r="Y12" s="57">
        <f t="shared" si="9"/>
        <v>13.92</v>
      </c>
      <c r="Z12" s="57">
        <f>D12*Y12</f>
        <v>157296</v>
      </c>
    </row>
    <row r="13" spans="1:26" ht="59.25" customHeight="1">
      <c r="A13" s="46">
        <v>4</v>
      </c>
      <c r="B13" s="63" t="s">
        <v>89</v>
      </c>
      <c r="C13" s="47" t="s">
        <v>83</v>
      </c>
      <c r="D13" s="48">
        <v>10400</v>
      </c>
      <c r="E13" s="49">
        <f>F13-G13</f>
        <v>19.236363636363638</v>
      </c>
      <c r="F13" s="50">
        <v>21.16</v>
      </c>
      <c r="G13" s="51">
        <f>F13*10%/(100%+10%)</f>
        <v>1.9236363636363636</v>
      </c>
      <c r="H13" s="50">
        <f>I13-J13</f>
        <v>18.245454545454546</v>
      </c>
      <c r="I13" s="50">
        <v>20.07</v>
      </c>
      <c r="J13" s="51">
        <f>I13*10%/(100%+10%)</f>
        <v>1.8245454545454545</v>
      </c>
      <c r="K13" s="51">
        <f>L13-M13</f>
        <v>17.890909090909091</v>
      </c>
      <c r="L13" s="51">
        <v>19.68</v>
      </c>
      <c r="M13" s="51">
        <f>L13*10%/(100%+10%)</f>
        <v>1.7890909090909088</v>
      </c>
      <c r="N13" s="51"/>
      <c r="O13" s="51"/>
      <c r="P13" s="51">
        <f>AVERAGE(E13+H13+K13)/3</f>
        <v>18.457575757575757</v>
      </c>
      <c r="Q13" s="52">
        <v>0.1</v>
      </c>
      <c r="R13" s="53">
        <f t="shared" ref="R13" si="10">P13*Q13+P13</f>
        <v>20.303333333333335</v>
      </c>
      <c r="S13" s="53">
        <f t="shared" ref="S13" si="11">ROUNDDOWN(R13,2)</f>
        <v>20.3</v>
      </c>
      <c r="T13" s="53">
        <f>S13*D13</f>
        <v>211120</v>
      </c>
      <c r="U13" s="54">
        <f>STDEV(F13,I13,L13)</f>
        <v>0.76709408375592469</v>
      </c>
      <c r="V13" s="46">
        <f t="shared" ref="V13" si="12">U13/P13*100</f>
        <v>4.155985021169843</v>
      </c>
      <c r="W13" s="55">
        <f>MIN(E13,H13,K13)</f>
        <v>17.890909090909091</v>
      </c>
      <c r="X13" s="56">
        <f t="shared" ref="X13" si="13">MIN(G13,J13,M13)</f>
        <v>1.7890909090909088</v>
      </c>
      <c r="Y13" s="57">
        <f t="shared" ref="Y13" si="14">W13+X13</f>
        <v>19.68</v>
      </c>
      <c r="Z13" s="57">
        <f>D13*Y13</f>
        <v>204672</v>
      </c>
    </row>
    <row r="14" spans="1:26" ht="21" customHeight="1">
      <c r="A14" s="58"/>
      <c r="B14" s="33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53">
        <f>SUM(T10:T13)</f>
        <v>608561</v>
      </c>
      <c r="U14" s="33"/>
      <c r="V14" s="33"/>
      <c r="W14" s="33"/>
      <c r="X14" s="33"/>
      <c r="Y14" s="31" t="s">
        <v>17</v>
      </c>
      <c r="Z14" s="59">
        <v>584998</v>
      </c>
    </row>
    <row r="15" spans="1:26" ht="47.25" customHeight="1">
      <c r="A15" s="92"/>
      <c r="B15" s="90" t="s">
        <v>88</v>
      </c>
      <c r="C15" s="90"/>
      <c r="D15" s="90"/>
      <c r="E15" s="90"/>
      <c r="F15" s="90"/>
      <c r="G15" s="90"/>
      <c r="H15" s="90"/>
      <c r="I15" s="90"/>
      <c r="J15" s="90"/>
      <c r="K15" s="90"/>
      <c r="L15" s="90"/>
      <c r="M15" s="90"/>
      <c r="N15" s="90"/>
      <c r="O15" s="90"/>
      <c r="P15" s="90"/>
      <c r="Q15" s="90"/>
      <c r="R15" s="90"/>
      <c r="S15" s="90"/>
      <c r="T15" s="90"/>
      <c r="U15" s="90"/>
      <c r="V15" s="90"/>
      <c r="W15" s="90"/>
      <c r="X15" s="90"/>
      <c r="Y15" s="90"/>
      <c r="Z15" s="90"/>
    </row>
    <row r="16" spans="1:26">
      <c r="A16" s="93"/>
      <c r="B16" s="91"/>
      <c r="C16" s="91"/>
      <c r="D16" s="91"/>
      <c r="E16" s="91"/>
      <c r="F16" s="91"/>
      <c r="G16" s="91"/>
      <c r="H16" s="91"/>
      <c r="I16" s="91"/>
      <c r="J16" s="91"/>
      <c r="K16" s="91"/>
      <c r="L16" s="91"/>
      <c r="M16" s="91"/>
      <c r="N16" s="91"/>
      <c r="O16" s="91"/>
      <c r="P16" s="91"/>
      <c r="Q16" s="91"/>
      <c r="R16" s="91"/>
      <c r="S16" s="91"/>
      <c r="T16" s="91"/>
      <c r="U16" s="91"/>
      <c r="V16" s="91"/>
      <c r="W16" s="91"/>
      <c r="X16" s="91"/>
      <c r="Y16" s="91"/>
      <c r="Z16" s="91"/>
    </row>
    <row r="17" spans="2:26">
      <c r="B17" s="30"/>
      <c r="L17" s="34"/>
    </row>
    <row r="18" spans="2:26" ht="15.75" customHeight="1">
      <c r="B18" s="79"/>
      <c r="C18" s="79"/>
      <c r="D18" s="79"/>
      <c r="E18" s="79"/>
      <c r="F18" s="79"/>
      <c r="G18" s="79"/>
      <c r="H18" s="79"/>
      <c r="I18" s="79"/>
      <c r="J18" s="79"/>
      <c r="K18" s="79"/>
      <c r="L18" s="79"/>
      <c r="M18" s="79"/>
      <c r="N18" s="79"/>
      <c r="O18" s="79"/>
      <c r="P18" s="79"/>
      <c r="Q18" s="79"/>
      <c r="R18" s="79"/>
      <c r="S18" s="79"/>
      <c r="T18" s="79"/>
      <c r="U18" s="79"/>
      <c r="V18" s="79"/>
      <c r="W18" s="79"/>
      <c r="X18" s="79"/>
      <c r="Y18" s="79"/>
      <c r="Z18" s="79"/>
    </row>
    <row r="19" spans="2:26">
      <c r="B19" s="79"/>
      <c r="C19" s="79"/>
      <c r="D19" s="79"/>
      <c r="E19" s="79"/>
      <c r="F19" s="79"/>
      <c r="G19" s="79"/>
      <c r="H19" s="79"/>
      <c r="I19" s="79"/>
      <c r="J19" s="79"/>
      <c r="K19" s="79"/>
      <c r="L19" s="79"/>
      <c r="M19" s="79"/>
      <c r="N19" s="79"/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79"/>
    </row>
  </sheetData>
  <mergeCells count="29">
    <mergeCell ref="L3:M3"/>
    <mergeCell ref="B5:Z5"/>
    <mergeCell ref="W6:W8"/>
    <mergeCell ref="X6:X8"/>
    <mergeCell ref="Y6:Y8"/>
    <mergeCell ref="Z6:Z8"/>
    <mergeCell ref="R6:R8"/>
    <mergeCell ref="S6:S8"/>
    <mergeCell ref="N7:O7"/>
    <mergeCell ref="E7:G7"/>
    <mergeCell ref="E6:O6"/>
    <mergeCell ref="H7:J7"/>
    <mergeCell ref="K7:M7"/>
    <mergeCell ref="B18:Z19"/>
    <mergeCell ref="A1:V1"/>
    <mergeCell ref="T6:T8"/>
    <mergeCell ref="U6:V6"/>
    <mergeCell ref="U7:U8"/>
    <mergeCell ref="V7:V8"/>
    <mergeCell ref="P6:P8"/>
    <mergeCell ref="Q6:Q8"/>
    <mergeCell ref="A2:I2"/>
    <mergeCell ref="A6:A8"/>
    <mergeCell ref="B6:B8"/>
    <mergeCell ref="C6:C8"/>
    <mergeCell ref="D6:D8"/>
    <mergeCell ref="B15:Z16"/>
    <mergeCell ref="A15:A16"/>
    <mergeCell ref="A4:Q4"/>
  </mergeCells>
  <pageMargins left="0.23622047244094491" right="0.23622047244094491" top="0.74803149606299213" bottom="0.74803149606299213" header="0.31496062992125984" footer="0.31496062992125984"/>
  <pageSetup paperSize="9" scale="51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S37"/>
  <sheetViews>
    <sheetView workbookViewId="0">
      <selection sqref="A1:S45"/>
    </sheetView>
  </sheetViews>
  <sheetFormatPr defaultRowHeight="15"/>
  <cols>
    <col min="16" max="16" width="18.7109375" customWidth="1"/>
    <col min="17" max="17" width="19.140625" customWidth="1"/>
    <col min="18" max="18" width="17" customWidth="1"/>
  </cols>
  <sheetData>
    <row r="1" spans="1:18" ht="16.5" thickBot="1">
      <c r="A1" s="22" t="s">
        <v>54</v>
      </c>
    </row>
    <row r="2" spans="1:18" s="9" customFormat="1" ht="79.5" customHeight="1" thickBot="1">
      <c r="A2" s="103" t="s">
        <v>0</v>
      </c>
      <c r="B2" s="103" t="s">
        <v>1</v>
      </c>
      <c r="C2" s="103" t="s">
        <v>2</v>
      </c>
      <c r="D2" s="103" t="s">
        <v>59</v>
      </c>
      <c r="E2" s="103" t="s">
        <v>60</v>
      </c>
      <c r="F2" s="109" t="s">
        <v>52</v>
      </c>
      <c r="G2" s="111"/>
      <c r="H2" s="111"/>
      <c r="I2" s="111"/>
      <c r="J2" s="111"/>
      <c r="K2" s="110"/>
      <c r="L2" s="103" t="s">
        <v>56</v>
      </c>
      <c r="M2" s="103" t="s">
        <v>6</v>
      </c>
      <c r="N2" s="103" t="s">
        <v>55</v>
      </c>
      <c r="O2" s="103" t="s">
        <v>57</v>
      </c>
      <c r="P2" s="115" t="s">
        <v>47</v>
      </c>
      <c r="Q2" s="109" t="s">
        <v>49</v>
      </c>
      <c r="R2" s="110"/>
    </row>
    <row r="3" spans="1:18" s="9" customFormat="1" ht="36" customHeight="1" thickBot="1">
      <c r="A3" s="104"/>
      <c r="B3" s="104"/>
      <c r="C3" s="104"/>
      <c r="D3" s="104"/>
      <c r="E3" s="104"/>
      <c r="F3" s="109" t="s">
        <v>43</v>
      </c>
      <c r="G3" s="110"/>
      <c r="H3" s="109" t="s">
        <v>44</v>
      </c>
      <c r="I3" s="110"/>
      <c r="J3" s="109" t="s">
        <v>45</v>
      </c>
      <c r="K3" s="110"/>
      <c r="L3" s="104"/>
      <c r="M3" s="104"/>
      <c r="N3" s="104"/>
      <c r="O3" s="104"/>
      <c r="P3" s="116"/>
      <c r="Q3" s="103" t="s">
        <v>9</v>
      </c>
      <c r="R3" s="103" t="s">
        <v>48</v>
      </c>
    </row>
    <row r="4" spans="1:18" s="9" customFormat="1" ht="75" customHeight="1" thickBot="1">
      <c r="A4" s="105"/>
      <c r="B4" s="105"/>
      <c r="C4" s="105"/>
      <c r="D4" s="105"/>
      <c r="E4" s="105"/>
      <c r="F4" s="1" t="s">
        <v>11</v>
      </c>
      <c r="G4" s="1" t="s">
        <v>12</v>
      </c>
      <c r="H4" s="1" t="s">
        <v>11</v>
      </c>
      <c r="I4" s="1" t="s">
        <v>12</v>
      </c>
      <c r="J4" s="1" t="s">
        <v>11</v>
      </c>
      <c r="K4" s="1" t="s">
        <v>12</v>
      </c>
      <c r="L4" s="105"/>
      <c r="M4" s="105"/>
      <c r="N4" s="105"/>
      <c r="O4" s="105"/>
      <c r="P4" s="117"/>
      <c r="Q4" s="105"/>
      <c r="R4" s="105"/>
    </row>
    <row r="5" spans="1:18" s="9" customFormat="1" ht="15.75" thickBot="1">
      <c r="A5" s="2">
        <v>1</v>
      </c>
      <c r="B5" s="1">
        <v>2</v>
      </c>
      <c r="C5" s="1">
        <v>3</v>
      </c>
      <c r="D5" s="1">
        <v>4</v>
      </c>
      <c r="E5" s="1">
        <v>4</v>
      </c>
      <c r="F5" s="1">
        <v>5</v>
      </c>
      <c r="G5" s="1">
        <v>6</v>
      </c>
      <c r="H5" s="1">
        <v>7</v>
      </c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>
        <v>15</v>
      </c>
      <c r="Q5" s="1">
        <v>16</v>
      </c>
      <c r="R5" s="17">
        <v>17</v>
      </c>
    </row>
    <row r="6" spans="1:18" s="9" customFormat="1" ht="15.75" thickBot="1">
      <c r="A6" s="2" t="s">
        <v>13</v>
      </c>
      <c r="B6" s="1" t="s">
        <v>38</v>
      </c>
      <c r="C6" s="1" t="s">
        <v>42</v>
      </c>
      <c r="D6" s="1">
        <v>2</v>
      </c>
      <c r="E6" s="1">
        <v>5</v>
      </c>
      <c r="F6" s="10">
        <v>1.99</v>
      </c>
      <c r="G6" s="10"/>
      <c r="H6" s="10">
        <v>2.79</v>
      </c>
      <c r="I6" s="10"/>
      <c r="J6" s="10">
        <v>3.8</v>
      </c>
      <c r="K6" s="10"/>
      <c r="L6" s="10">
        <f>AVERAGE(F6,H6,J6)</f>
        <v>2.86</v>
      </c>
      <c r="M6" s="11">
        <v>0.1</v>
      </c>
      <c r="N6" s="13">
        <f>L6*M6+L6</f>
        <v>3.1459999999999999</v>
      </c>
      <c r="O6" s="21">
        <f>ROUNDDOWN(N6,2)</f>
        <v>3.14</v>
      </c>
      <c r="P6" s="14">
        <f>O6*E6*D6</f>
        <v>31.400000000000002</v>
      </c>
      <c r="Q6" s="16">
        <f>STDEV(F6,H6,J6)</f>
        <v>0.90702811422799956</v>
      </c>
      <c r="R6" s="18">
        <f>Q6/L6*100</f>
        <v>31.714269728251733</v>
      </c>
    </row>
    <row r="7" spans="1:18" s="9" customFormat="1" ht="15.75" thickBot="1">
      <c r="A7" s="2" t="s">
        <v>14</v>
      </c>
      <c r="B7" s="1" t="s">
        <v>39</v>
      </c>
      <c r="C7" s="1" t="s">
        <v>42</v>
      </c>
      <c r="D7" s="1">
        <v>2</v>
      </c>
      <c r="E7" s="1">
        <v>5</v>
      </c>
      <c r="F7" s="10">
        <v>1.99</v>
      </c>
      <c r="G7" s="10"/>
      <c r="H7" s="10">
        <v>2.79</v>
      </c>
      <c r="I7" s="10"/>
      <c r="J7" s="10">
        <v>3.8</v>
      </c>
      <c r="K7" s="10"/>
      <c r="L7" s="10">
        <f>AVERAGE(F7,H7,J7)</f>
        <v>2.86</v>
      </c>
      <c r="M7" s="11">
        <v>0.1</v>
      </c>
      <c r="N7" s="13">
        <f>L7*M7+L7</f>
        <v>3.1459999999999999</v>
      </c>
      <c r="O7" s="21">
        <f>ROUNDDOWN(N7,2)</f>
        <v>3.14</v>
      </c>
      <c r="P7" s="14">
        <f>O7*E7</f>
        <v>15.700000000000001</v>
      </c>
      <c r="Q7" s="16">
        <f>STDEV(F7,H7,J7)</f>
        <v>0.90702811422799956</v>
      </c>
      <c r="R7" s="19">
        <f>Q7/L7*100</f>
        <v>31.714269728251733</v>
      </c>
    </row>
    <row r="8" spans="1:18" s="9" customFormat="1" ht="15.75" thickBot="1">
      <c r="A8" s="2" t="s">
        <v>15</v>
      </c>
      <c r="B8" s="1" t="s">
        <v>40</v>
      </c>
      <c r="C8" s="1" t="s">
        <v>42</v>
      </c>
      <c r="D8" s="1">
        <v>2</v>
      </c>
      <c r="E8" s="1">
        <v>5</v>
      </c>
      <c r="F8" s="10">
        <v>1.99</v>
      </c>
      <c r="G8" s="10"/>
      <c r="H8" s="10">
        <v>2.79</v>
      </c>
      <c r="I8" s="10"/>
      <c r="J8" s="10">
        <v>3.8</v>
      </c>
      <c r="K8" s="10"/>
      <c r="L8" s="10">
        <f>AVERAGE(F8,H8,J8)</f>
        <v>2.86</v>
      </c>
      <c r="M8" s="11">
        <v>0.1</v>
      </c>
      <c r="N8" s="13">
        <f>L8*M8+L8</f>
        <v>3.1459999999999999</v>
      </c>
      <c r="O8" s="21">
        <f>ROUNDDOWN(N8,2)</f>
        <v>3.14</v>
      </c>
      <c r="P8" s="14">
        <f>O8*E8</f>
        <v>15.700000000000001</v>
      </c>
      <c r="Q8" s="16">
        <f>STDEV(F8,H8,J8)</f>
        <v>0.90702811422799956</v>
      </c>
      <c r="R8" s="18">
        <f>Q8/L8*100</f>
        <v>31.714269728251733</v>
      </c>
    </row>
    <row r="9" spans="1:18" s="9" customFormat="1" ht="15.75" thickBot="1">
      <c r="A9" s="2" t="s">
        <v>16</v>
      </c>
      <c r="B9" s="1" t="s">
        <v>41</v>
      </c>
      <c r="C9" s="1" t="s">
        <v>42</v>
      </c>
      <c r="D9" s="1">
        <v>2</v>
      </c>
      <c r="E9" s="1">
        <v>5</v>
      </c>
      <c r="F9" s="10">
        <v>1.99</v>
      </c>
      <c r="G9" s="10"/>
      <c r="H9" s="10">
        <v>2.79</v>
      </c>
      <c r="I9" s="10"/>
      <c r="J9" s="10">
        <v>3.8</v>
      </c>
      <c r="K9" s="10"/>
      <c r="L9" s="10">
        <f>AVERAGE(F9,H9,J9)</f>
        <v>2.86</v>
      </c>
      <c r="M9" s="11">
        <v>0.1</v>
      </c>
      <c r="N9" s="13">
        <f>L9*M9+L9</f>
        <v>3.1459999999999999</v>
      </c>
      <c r="O9" s="21">
        <f>ROUNDDOWN(N9,2)</f>
        <v>3.14</v>
      </c>
      <c r="P9" s="14">
        <f>O9*E9</f>
        <v>15.700000000000001</v>
      </c>
      <c r="Q9" s="16">
        <f>STDEV(F9,H9,J9)</f>
        <v>0.90702811422799956</v>
      </c>
      <c r="R9" s="20">
        <f>Q9/L9*100</f>
        <v>31.714269728251733</v>
      </c>
    </row>
    <row r="10" spans="1:18" s="9" customFormat="1" ht="15.75" thickBot="1">
      <c r="A10" s="112" t="s">
        <v>17</v>
      </c>
      <c r="B10" s="113"/>
      <c r="C10" s="113"/>
      <c r="D10" s="113"/>
      <c r="E10" s="113"/>
      <c r="F10" s="113"/>
      <c r="G10" s="113"/>
      <c r="H10" s="113"/>
      <c r="I10" s="113"/>
      <c r="J10" s="113"/>
      <c r="K10" s="113"/>
      <c r="L10" s="113"/>
      <c r="M10" s="113"/>
      <c r="N10" s="114"/>
      <c r="O10" s="15">
        <f>SUM(P6:P9)</f>
        <v>78.5</v>
      </c>
      <c r="P10" s="1"/>
      <c r="Q10" s="27"/>
      <c r="R10" s="28"/>
    </row>
    <row r="11" spans="1:18" s="9" customFormat="1">
      <c r="A11" s="24"/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6"/>
      <c r="P11" s="25"/>
      <c r="Q11" s="25"/>
    </row>
    <row r="12" spans="1:18" s="9" customFormat="1" ht="15.75" thickBot="1">
      <c r="A12" s="23" t="s">
        <v>58</v>
      </c>
      <c r="O12" s="12"/>
    </row>
    <row r="13" spans="1:18" s="9" customFormat="1" ht="79.5" customHeight="1" thickBot="1">
      <c r="A13" s="103" t="s">
        <v>0</v>
      </c>
      <c r="B13" s="103" t="s">
        <v>1</v>
      </c>
      <c r="C13" s="103" t="s">
        <v>2</v>
      </c>
      <c r="D13" s="103" t="s">
        <v>3</v>
      </c>
      <c r="E13" s="109" t="s">
        <v>52</v>
      </c>
      <c r="F13" s="111"/>
      <c r="G13" s="111"/>
      <c r="H13" s="111"/>
      <c r="I13" s="111"/>
      <c r="J13" s="110"/>
      <c r="K13" s="103" t="s">
        <v>5</v>
      </c>
      <c r="L13" s="103" t="s">
        <v>6</v>
      </c>
      <c r="M13" s="103" t="s">
        <v>7</v>
      </c>
      <c r="N13" s="103" t="s">
        <v>46</v>
      </c>
      <c r="O13" s="115" t="s">
        <v>47</v>
      </c>
      <c r="P13" s="109" t="s">
        <v>49</v>
      </c>
      <c r="Q13" s="110"/>
    </row>
    <row r="14" spans="1:18" s="9" customFormat="1" ht="36" customHeight="1" thickBot="1">
      <c r="A14" s="104"/>
      <c r="B14" s="104"/>
      <c r="C14" s="104"/>
      <c r="D14" s="104"/>
      <c r="E14" s="109" t="s">
        <v>43</v>
      </c>
      <c r="F14" s="110"/>
      <c r="G14" s="109" t="s">
        <v>44</v>
      </c>
      <c r="H14" s="110"/>
      <c r="I14" s="109" t="s">
        <v>45</v>
      </c>
      <c r="J14" s="110"/>
      <c r="K14" s="104"/>
      <c r="L14" s="104"/>
      <c r="M14" s="104"/>
      <c r="N14" s="104"/>
      <c r="O14" s="116"/>
      <c r="P14" s="103" t="s">
        <v>9</v>
      </c>
      <c r="Q14" s="103" t="s">
        <v>48</v>
      </c>
    </row>
    <row r="15" spans="1:18" s="9" customFormat="1" ht="75" customHeight="1" thickBot="1">
      <c r="A15" s="105"/>
      <c r="B15" s="105"/>
      <c r="C15" s="105"/>
      <c r="D15" s="105"/>
      <c r="E15" s="1" t="s">
        <v>11</v>
      </c>
      <c r="F15" s="1" t="s">
        <v>12</v>
      </c>
      <c r="G15" s="1" t="s">
        <v>11</v>
      </c>
      <c r="H15" s="1" t="s">
        <v>12</v>
      </c>
      <c r="I15" s="1" t="s">
        <v>11</v>
      </c>
      <c r="J15" s="1" t="s">
        <v>12</v>
      </c>
      <c r="K15" s="105"/>
      <c r="L15" s="105"/>
      <c r="M15" s="105"/>
      <c r="N15" s="105"/>
      <c r="O15" s="117"/>
      <c r="P15" s="105"/>
      <c r="Q15" s="105"/>
    </row>
    <row r="16" spans="1:18" s="9" customFormat="1" ht="15.75" thickBot="1">
      <c r="A16" s="2">
        <v>1</v>
      </c>
      <c r="B16" s="1">
        <v>2</v>
      </c>
      <c r="C16" s="1">
        <v>3</v>
      </c>
      <c r="D16" s="1">
        <v>4</v>
      </c>
      <c r="E16" s="1">
        <v>5</v>
      </c>
      <c r="F16" s="1">
        <v>6</v>
      </c>
      <c r="G16" s="1">
        <v>7</v>
      </c>
      <c r="H16" s="1">
        <v>8</v>
      </c>
      <c r="I16" s="1">
        <v>9</v>
      </c>
      <c r="J16" s="1">
        <v>10</v>
      </c>
      <c r="K16" s="1">
        <v>11</v>
      </c>
      <c r="L16" s="1">
        <v>12</v>
      </c>
      <c r="M16" s="1">
        <v>13</v>
      </c>
      <c r="N16" s="1">
        <v>14</v>
      </c>
      <c r="O16" s="1">
        <v>15</v>
      </c>
      <c r="P16" s="1">
        <v>16</v>
      </c>
      <c r="Q16" s="17">
        <v>17</v>
      </c>
    </row>
    <row r="17" spans="1:19" s="9" customFormat="1" ht="15.75" thickBot="1">
      <c r="A17" s="2" t="s">
        <v>13</v>
      </c>
      <c r="B17" s="1" t="s">
        <v>38</v>
      </c>
      <c r="C17" s="1" t="s">
        <v>42</v>
      </c>
      <c r="D17" s="1">
        <v>5</v>
      </c>
      <c r="E17" s="10">
        <v>1.99</v>
      </c>
      <c r="F17" s="10"/>
      <c r="G17" s="10">
        <v>2.79</v>
      </c>
      <c r="H17" s="10"/>
      <c r="I17" s="10">
        <v>3.8</v>
      </c>
      <c r="J17" s="10"/>
      <c r="K17" s="10">
        <f>AVERAGE(E17,G17,I17)</f>
        <v>2.86</v>
      </c>
      <c r="L17" s="11">
        <v>0.1</v>
      </c>
      <c r="M17" s="13">
        <f>K17*L17+K17</f>
        <v>3.1459999999999999</v>
      </c>
      <c r="N17" s="21">
        <f>ROUNDDOWN(M17,2)</f>
        <v>3.14</v>
      </c>
      <c r="O17" s="14">
        <f>N17*D17</f>
        <v>15.700000000000001</v>
      </c>
      <c r="P17" s="16">
        <f>STDEV(E17,G17,I17)</f>
        <v>0.90702811422799956</v>
      </c>
      <c r="Q17" s="18">
        <f>P17/K17*100</f>
        <v>31.714269728251733</v>
      </c>
    </row>
    <row r="18" spans="1:19" s="9" customFormat="1" ht="15.75" thickBot="1">
      <c r="A18" s="2" t="s">
        <v>14</v>
      </c>
      <c r="B18" s="1" t="s">
        <v>39</v>
      </c>
      <c r="C18" s="1" t="s">
        <v>42</v>
      </c>
      <c r="D18" s="1">
        <v>5</v>
      </c>
      <c r="E18" s="10">
        <v>1.99</v>
      </c>
      <c r="F18" s="10"/>
      <c r="G18" s="10">
        <v>2.79</v>
      </c>
      <c r="H18" s="10"/>
      <c r="I18" s="10">
        <v>3.8</v>
      </c>
      <c r="J18" s="10"/>
      <c r="K18" s="10">
        <f>AVERAGE(E18,G18,I18)</f>
        <v>2.86</v>
      </c>
      <c r="L18" s="11">
        <v>0.1</v>
      </c>
      <c r="M18" s="13">
        <f>K18*L18+K18</f>
        <v>3.1459999999999999</v>
      </c>
      <c r="N18" s="21">
        <f>ROUNDDOWN(M18,2)</f>
        <v>3.14</v>
      </c>
      <c r="O18" s="14">
        <f>N18*D18</f>
        <v>15.700000000000001</v>
      </c>
      <c r="P18" s="16">
        <f>STDEV(E18,G18,I18)</f>
        <v>0.90702811422799956</v>
      </c>
      <c r="Q18" s="19">
        <f>P18/K18*100</f>
        <v>31.714269728251733</v>
      </c>
    </row>
    <row r="19" spans="1:19" s="9" customFormat="1" ht="15.75" thickBot="1">
      <c r="A19" s="2" t="s">
        <v>15</v>
      </c>
      <c r="B19" s="1" t="s">
        <v>40</v>
      </c>
      <c r="C19" s="1" t="s">
        <v>42</v>
      </c>
      <c r="D19" s="1">
        <v>5</v>
      </c>
      <c r="E19" s="10">
        <v>1.99</v>
      </c>
      <c r="F19" s="10"/>
      <c r="G19" s="10">
        <v>2.79</v>
      </c>
      <c r="H19" s="10"/>
      <c r="I19" s="10">
        <v>3.8</v>
      </c>
      <c r="J19" s="10"/>
      <c r="K19" s="10">
        <f>AVERAGE(E19,G19,I19)</f>
        <v>2.86</v>
      </c>
      <c r="L19" s="11">
        <v>0.1</v>
      </c>
      <c r="M19" s="13">
        <f>K19*L19+K19</f>
        <v>3.1459999999999999</v>
      </c>
      <c r="N19" s="21">
        <f>ROUNDDOWN(M19,2)</f>
        <v>3.14</v>
      </c>
      <c r="O19" s="14">
        <f>N19*D19</f>
        <v>15.700000000000001</v>
      </c>
      <c r="P19" s="16">
        <f>STDEV(E19,G19,I19)</f>
        <v>0.90702811422799956</v>
      </c>
      <c r="Q19" s="18">
        <f>P19/K19*100</f>
        <v>31.714269728251733</v>
      </c>
    </row>
    <row r="20" spans="1:19" s="9" customFormat="1" ht="15.75" thickBot="1">
      <c r="A20" s="2" t="s">
        <v>16</v>
      </c>
      <c r="B20" s="1" t="s">
        <v>41</v>
      </c>
      <c r="C20" s="1" t="s">
        <v>42</v>
      </c>
      <c r="D20" s="1">
        <v>5</v>
      </c>
      <c r="E20" s="10">
        <v>1.99</v>
      </c>
      <c r="F20" s="10"/>
      <c r="G20" s="10">
        <v>2.79</v>
      </c>
      <c r="H20" s="10"/>
      <c r="I20" s="10">
        <v>3.8</v>
      </c>
      <c r="J20" s="10"/>
      <c r="K20" s="10">
        <f>AVERAGE(E20,G20,I20)</f>
        <v>2.86</v>
      </c>
      <c r="L20" s="11">
        <v>0.1</v>
      </c>
      <c r="M20" s="13">
        <f>K20*L20+K20</f>
        <v>3.1459999999999999</v>
      </c>
      <c r="N20" s="21">
        <f>ROUNDDOWN(M20,2)</f>
        <v>3.14</v>
      </c>
      <c r="O20" s="14">
        <f>N20*D20</f>
        <v>15.700000000000001</v>
      </c>
      <c r="P20" s="16">
        <f>STDEV(E20,G20,I20)</f>
        <v>0.90702811422799956</v>
      </c>
      <c r="Q20" s="20">
        <f>P20/K20*100</f>
        <v>31.714269728251733</v>
      </c>
    </row>
    <row r="21" spans="1:19" s="9" customFormat="1" ht="15.75" thickBot="1">
      <c r="A21" s="112" t="s">
        <v>17</v>
      </c>
      <c r="B21" s="113"/>
      <c r="C21" s="113"/>
      <c r="D21" s="113"/>
      <c r="E21" s="113"/>
      <c r="F21" s="113"/>
      <c r="G21" s="113"/>
      <c r="H21" s="113"/>
      <c r="I21" s="113"/>
      <c r="J21" s="113"/>
      <c r="K21" s="113"/>
      <c r="L21" s="113"/>
      <c r="M21" s="113"/>
      <c r="N21" s="114"/>
      <c r="O21" s="15">
        <f>SUM(O17:O20)</f>
        <v>62.800000000000004</v>
      </c>
      <c r="P21" s="1"/>
      <c r="Q21" s="1"/>
    </row>
    <row r="22" spans="1:19" s="9" customFormat="1">
      <c r="O22" s="12"/>
    </row>
    <row r="23" spans="1:19" s="9" customFormat="1">
      <c r="O23" s="12"/>
    </row>
    <row r="24" spans="1:19" s="9" customFormat="1">
      <c r="O24" s="12"/>
    </row>
    <row r="25" spans="1:19" s="9" customFormat="1">
      <c r="O25" s="12"/>
    </row>
    <row r="26" spans="1:19" s="9" customFormat="1">
      <c r="O26" s="12"/>
    </row>
    <row r="27" spans="1:19" s="9" customFormat="1">
      <c r="O27" s="12"/>
    </row>
    <row r="28" spans="1:19" s="9" customFormat="1" ht="15.75" thickBot="1">
      <c r="O28" s="12"/>
    </row>
    <row r="29" spans="1:19" ht="115.5" customHeight="1" thickBot="1">
      <c r="A29" s="103" t="s">
        <v>0</v>
      </c>
      <c r="B29" s="103" t="s">
        <v>1</v>
      </c>
      <c r="C29" s="103" t="s">
        <v>2</v>
      </c>
      <c r="D29" s="103" t="s">
        <v>3</v>
      </c>
      <c r="E29" s="109" t="s">
        <v>4</v>
      </c>
      <c r="F29" s="111"/>
      <c r="G29" s="111"/>
      <c r="H29" s="111"/>
      <c r="I29" s="111"/>
      <c r="J29" s="110"/>
      <c r="K29" s="103" t="s">
        <v>5</v>
      </c>
      <c r="L29" s="103" t="s">
        <v>18</v>
      </c>
      <c r="M29" s="103" t="s">
        <v>19</v>
      </c>
      <c r="N29" s="103" t="s">
        <v>20</v>
      </c>
      <c r="O29" s="103" t="s">
        <v>21</v>
      </c>
      <c r="P29" s="103" t="s">
        <v>22</v>
      </c>
      <c r="Q29" s="103" t="s">
        <v>53</v>
      </c>
      <c r="R29" s="109" t="s">
        <v>8</v>
      </c>
      <c r="S29" s="110"/>
    </row>
    <row r="30" spans="1:19" ht="36" customHeight="1" thickBot="1">
      <c r="A30" s="104"/>
      <c r="B30" s="104"/>
      <c r="C30" s="104"/>
      <c r="D30" s="104"/>
      <c r="E30" s="109" t="s">
        <v>63</v>
      </c>
      <c r="F30" s="110"/>
      <c r="G30" s="109" t="s">
        <v>64</v>
      </c>
      <c r="H30" s="110"/>
      <c r="I30" s="109" t="s">
        <v>65</v>
      </c>
      <c r="J30" s="110"/>
      <c r="K30" s="104"/>
      <c r="L30" s="104"/>
      <c r="M30" s="104"/>
      <c r="N30" s="104"/>
      <c r="O30" s="104"/>
      <c r="P30" s="104"/>
      <c r="Q30" s="104"/>
      <c r="R30" s="103" t="s">
        <v>9</v>
      </c>
      <c r="S30" s="103" t="s">
        <v>10</v>
      </c>
    </row>
    <row r="31" spans="1:19" ht="43.5" customHeight="1" thickBot="1">
      <c r="A31" s="105"/>
      <c r="B31" s="105"/>
      <c r="C31" s="105"/>
      <c r="D31" s="105"/>
      <c r="E31" s="1" t="s">
        <v>11</v>
      </c>
      <c r="F31" s="1" t="s">
        <v>12</v>
      </c>
      <c r="G31" s="1" t="s">
        <v>11</v>
      </c>
      <c r="H31" s="1" t="s">
        <v>12</v>
      </c>
      <c r="I31" s="1" t="s">
        <v>11</v>
      </c>
      <c r="J31" s="1" t="s">
        <v>12</v>
      </c>
      <c r="K31" s="105"/>
      <c r="L31" s="105"/>
      <c r="M31" s="105"/>
      <c r="N31" s="105"/>
      <c r="O31" s="105"/>
      <c r="P31" s="105"/>
      <c r="Q31" s="105"/>
      <c r="R31" s="105"/>
      <c r="S31" s="105"/>
    </row>
    <row r="32" spans="1:19" ht="15.75" thickBot="1">
      <c r="A32" s="2">
        <v>1</v>
      </c>
      <c r="B32" s="1">
        <v>2</v>
      </c>
      <c r="C32" s="1">
        <v>3</v>
      </c>
      <c r="D32" s="1">
        <v>4</v>
      </c>
      <c r="E32" s="1">
        <v>5</v>
      </c>
      <c r="F32" s="1">
        <v>6</v>
      </c>
      <c r="G32" s="1">
        <v>7</v>
      </c>
      <c r="H32" s="1">
        <v>8</v>
      </c>
      <c r="I32" s="1">
        <v>9</v>
      </c>
      <c r="J32" s="1">
        <v>10</v>
      </c>
      <c r="K32" s="1">
        <v>11</v>
      </c>
      <c r="L32" s="4">
        <v>12</v>
      </c>
      <c r="M32" s="1">
        <v>13</v>
      </c>
      <c r="N32" s="1">
        <v>14</v>
      </c>
      <c r="O32" s="1">
        <v>15</v>
      </c>
      <c r="P32" s="1">
        <v>16</v>
      </c>
      <c r="Q32" s="1">
        <v>17</v>
      </c>
      <c r="R32" s="1">
        <v>18</v>
      </c>
      <c r="S32" s="1">
        <v>18</v>
      </c>
    </row>
    <row r="33" spans="1:19" ht="15.75" thickBot="1">
      <c r="A33" s="3" t="s">
        <v>13</v>
      </c>
      <c r="B33" s="4" t="s">
        <v>61</v>
      </c>
      <c r="C33" s="4" t="s">
        <v>62</v>
      </c>
      <c r="D33" s="4">
        <v>200</v>
      </c>
      <c r="E33" s="4">
        <v>2904</v>
      </c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</row>
    <row r="34" spans="1:19" ht="15.75" thickBot="1">
      <c r="A34" s="3" t="s">
        <v>14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</row>
    <row r="35" spans="1:19" ht="15.75" thickBot="1">
      <c r="A35" s="3" t="s">
        <v>15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</row>
    <row r="36" spans="1:19" ht="15.75" thickBot="1">
      <c r="A36" s="3" t="s">
        <v>16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</row>
    <row r="37" spans="1:19" ht="15.75" thickBot="1">
      <c r="A37" s="106" t="s">
        <v>17</v>
      </c>
      <c r="B37" s="107"/>
      <c r="C37" s="107"/>
      <c r="D37" s="107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8"/>
      <c r="Q37" s="4"/>
      <c r="R37" s="4"/>
      <c r="S37" s="4"/>
    </row>
  </sheetData>
  <mergeCells count="54">
    <mergeCell ref="A21:N21"/>
    <mergeCell ref="D2:D4"/>
    <mergeCell ref="M13:M15"/>
    <mergeCell ref="N13:N15"/>
    <mergeCell ref="O13:O15"/>
    <mergeCell ref="P13:Q13"/>
    <mergeCell ref="E14:F14"/>
    <mergeCell ref="G14:H14"/>
    <mergeCell ref="I14:J14"/>
    <mergeCell ref="P14:P15"/>
    <mergeCell ref="Q14:Q15"/>
    <mergeCell ref="Q2:R2"/>
    <mergeCell ref="F3:G3"/>
    <mergeCell ref="H3:I3"/>
    <mergeCell ref="J3:K3"/>
    <mergeCell ref="Q3:Q4"/>
    <mergeCell ref="R3:R4"/>
    <mergeCell ref="L2:L4"/>
    <mergeCell ref="M2:M4"/>
    <mergeCell ref="N2:N4"/>
    <mergeCell ref="O2:O4"/>
    <mergeCell ref="P2:P4"/>
    <mergeCell ref="C29:C31"/>
    <mergeCell ref="D29:D31"/>
    <mergeCell ref="E29:J29"/>
    <mergeCell ref="A2:A4"/>
    <mergeCell ref="B2:B4"/>
    <mergeCell ref="C2:C4"/>
    <mergeCell ref="E2:E4"/>
    <mergeCell ref="F2:K2"/>
    <mergeCell ref="A10:N10"/>
    <mergeCell ref="A13:A15"/>
    <mergeCell ref="B13:B15"/>
    <mergeCell ref="C13:C15"/>
    <mergeCell ref="D13:D15"/>
    <mergeCell ref="E13:J13"/>
    <mergeCell ref="K13:K15"/>
    <mergeCell ref="L13:L15"/>
    <mergeCell ref="K29:K31"/>
    <mergeCell ref="A37:P37"/>
    <mergeCell ref="R29:S29"/>
    <mergeCell ref="E30:F30"/>
    <mergeCell ref="G30:H30"/>
    <mergeCell ref="I30:J30"/>
    <mergeCell ref="R30:R31"/>
    <mergeCell ref="S30:S31"/>
    <mergeCell ref="L29:L31"/>
    <mergeCell ref="M29:M31"/>
    <mergeCell ref="N29:N31"/>
    <mergeCell ref="O29:O31"/>
    <mergeCell ref="P29:P31"/>
    <mergeCell ref="Q29:Q31"/>
    <mergeCell ref="A29:A31"/>
    <mergeCell ref="B29:B31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B7"/>
  <sheetViews>
    <sheetView workbookViewId="0">
      <selection activeCell="L11" sqref="L11"/>
    </sheetView>
  </sheetViews>
  <sheetFormatPr defaultRowHeight="15"/>
  <cols>
    <col min="3" max="3" width="10.7109375" customWidth="1"/>
  </cols>
  <sheetData>
    <row r="1" spans="1:2">
      <c r="A1" s="29"/>
      <c r="B1" s="29"/>
    </row>
    <row r="2" spans="1:2">
      <c r="A2" s="29"/>
      <c r="B2" s="25"/>
    </row>
    <row r="3" spans="1:2">
      <c r="A3" s="29"/>
      <c r="B3" s="25"/>
    </row>
    <row r="4" spans="1:2">
      <c r="A4" s="29"/>
      <c r="B4" s="25"/>
    </row>
    <row r="5" spans="1:2">
      <c r="A5" s="29"/>
      <c r="B5" s="25"/>
    </row>
    <row r="6" spans="1:2">
      <c r="A6" s="29"/>
      <c r="B6" s="25"/>
    </row>
    <row r="7" spans="1:2">
      <c r="A7" s="29"/>
      <c r="B7" s="2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1</vt:i4>
      </vt:variant>
    </vt:vector>
  </HeadingPairs>
  <TitlesOfParts>
    <vt:vector size="7" baseType="lpstr">
      <vt:lpstr>НМЦК перечень 2 ПП 102</vt:lpstr>
      <vt:lpstr>лист 1</vt:lpstr>
      <vt:lpstr>НМЦК медиз + расходи п 3 пр 450</vt:lpstr>
      <vt:lpstr>Лист1</vt:lpstr>
      <vt:lpstr>Лист2</vt:lpstr>
      <vt:lpstr>Лист3</vt:lpstr>
      <vt:lpstr>'лист 1'!Область_печати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KuznetsovI</dc:creator>
  <cp:lastModifiedBy>manoshkin.vb</cp:lastModifiedBy>
  <cp:lastPrinted>2026-04-22T13:48:47Z</cp:lastPrinted>
  <dcterms:created xsi:type="dcterms:W3CDTF">2020-10-27T14:19:44Z</dcterms:created>
  <dcterms:modified xsi:type="dcterms:W3CDTF">2026-05-20T10:24:14Z</dcterms:modified>
</cp:coreProperties>
</file>