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Расче НМЦК 1" sheetId="1" state="visible" r:id="rId3"/>
    <sheet name="Лист3" sheetId="2" state="visible" r:id="rId4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<sst xmlns="http://schemas.openxmlformats.org/spreadsheetml/2006/main" count="40" uniqueCount="39">
  <si>
    <t xml:space="preserve">Обоснование начальной (максимальной) цены  контракта </t>
  </si>
  <si>
    <t xml:space="preserve">по определению поставщика на поставку лабораторных реактивов</t>
  </si>
  <si>
    <r>
      <rPr>
        <b val="true"/>
        <sz val="12"/>
        <rFont val="Times New Roman"/>
        <family val="1"/>
        <charset val="204"/>
      </rPr>
      <t xml:space="preserve">Используемый метод определения НМЦК: </t>
    </r>
    <r>
      <rPr>
        <sz val="12"/>
        <rFont val="Times New Roman"/>
        <family val="1"/>
        <charset val="204"/>
      </rPr>
      <t xml:space="preserve">Установленный Приказом Минздрава России от 15.05.2020 г. № 450н «Об утверждении порядка определения начальной (максимальной) цены контракта, цены контракта, заключаемого с единственным поставщиком (подрядчиком, исполнителем), и начальной цены единицы товара, работы, услуги при осуществлении закупок медицинских изделий» (в соответствии с ч. 22 ст. 22 Федерального закона от 05.04.2013 г. № 44-ФЗ «О контрактной системе в сфере закупок товаров, работ, услуг для обеспечения государственных и муниципальных нужд»).</t>
    </r>
  </si>
  <si>
    <t xml:space="preserve">Обоснование выбранного метода обоснования начальной (максимальной) цены контракта: в соответствии с частью 22 статьи 22 Федерального закона от 05.04.2013 № 44-ФЗ "О контрактной системе в сфере закупок товаров, работ, услуг для обеспечения государственных и муниципальных нужд", пунктом 1 постановления Правительства Российской Федерации от 2 июля 2019 г. № 847 "О федеральном органе исполнительной власти, уполномоченном на установление порядка определения начальной (максимальной) цены контракта, цены контракта, заключаемого с единственным поставщиком (подрядчиком, исполнителем), и начальной цены единицы товара, работы, услуги при осуществлении закупок медицинских изделий".</t>
  </si>
  <si>
    <t xml:space="preserve">№ п/п</t>
  </si>
  <si>
    <t xml:space="preserve">Наименование товара</t>
  </si>
  <si>
    <t xml:space="preserve">КТРУ/ОКПД2</t>
  </si>
  <si>
    <t xml:space="preserve">Ед. изм.</t>
  </si>
  <si>
    <t xml:space="preserve">Кол-во</t>
  </si>
  <si>
    <t xml:space="preserve">Цена  за ед., без учета НДС </t>
  </si>
  <si>
    <t xml:space="preserve">Средняя (средневзвешенная) цена единицы медицинского изделия НЦЕ (ЦЕМ), без учета НДС</t>
  </si>
  <si>
    <t xml:space="preserve">Однородность совокупности значений выявленных цен *</t>
  </si>
  <si>
    <t xml:space="preserve">НДС , % </t>
  </si>
  <si>
    <t xml:space="preserve">НДС единицы медицинского изделия , рублей </t>
  </si>
  <si>
    <t xml:space="preserve">Средняя (средневзвешенная) цена единицы медицинского изделия ЦЕМ (НЦЕ), с НДС</t>
  </si>
  <si>
    <t xml:space="preserve">Сумма, руб.</t>
  </si>
  <si>
    <t xml:space="preserve">КП 1 </t>
  </si>
  <si>
    <t xml:space="preserve">КП 2 </t>
  </si>
  <si>
    <t xml:space="preserve">КП 3 </t>
  </si>
  <si>
    <t xml:space="preserve">среднее квадратичное отклонение</t>
  </si>
  <si>
    <t xml:space="preserve">коэффициент вариации</t>
  </si>
  <si>
    <t xml:space="preserve">РК № 1720401364226000012</t>
  </si>
  <si>
    <t xml:space="preserve">Множественные аналиты мочи ИВД, набор, колориметрический экспресс-анализ, клинический</t>
  </si>
  <si>
    <t xml:space="preserve">21.20.23.110-00000099    </t>
  </si>
  <si>
    <t xml:space="preserve">набор</t>
  </si>
  <si>
    <t xml:space="preserve">РК № 2911100855526000109</t>
  </si>
  <si>
    <t xml:space="preserve">РК № 2572000431126000014</t>
  </si>
  <si>
    <t xml:space="preserve">С-реактивный белок (СРБ) ИВД, калибратор</t>
  </si>
  <si>
    <t xml:space="preserve">21.20.23.110-00002742      </t>
  </si>
  <si>
    <t xml:space="preserve">РК № 2165503879025000047</t>
  </si>
  <si>
    <t xml:space="preserve">РК № 3645300797525000181</t>
  </si>
  <si>
    <t xml:space="preserve">Моющий/чистящий раствор ИВД, для автоматических/полуавтоматических систем</t>
  </si>
  <si>
    <t xml:space="preserve">21.20.23.110-00005578 </t>
  </si>
  <si>
    <t xml:space="preserve">штука</t>
  </si>
  <si>
    <t xml:space="preserve">* - коэффициент вариации по позициям менее 33%, совокупность цен принимается однородной.</t>
  </si>
  <si>
    <t xml:space="preserve">** п. 17 Приказ Министерства здравоохранения РФ от 15 мая 2020 г. № 450н "Об утверждении порядка определения начальной (максимальной) цены контракта, цены контракта, заключаемого с единственным поставщиком (подрядчиком, исполнителем), и начальной цены единицы товара, работы, услуги при осуществлении закупок медицинских изделий"</t>
  </si>
  <si>
    <t xml:space="preserve">Специалист по закупкам </t>
  </si>
  <si>
    <t xml:space="preserve">______________</t>
  </si>
  <si>
    <t xml:space="preserve">Лукьянова Т.Ю.</t>
  </si>
</sst>
</file>

<file path=xl/styles.xml><?xml version="1.0" encoding="utf-8"?>
<styleSheet xmlns="http://schemas.openxmlformats.org/spreadsheetml/2006/main">
  <numFmts count="4">
    <numFmt numFmtId="164" formatCode="General"/>
    <numFmt numFmtId="165" formatCode="_-* #,##0.00\ _₽_-;\-* #,##0.00\ _₽_-;_-* \-??\ _₽_-;_-@_-"/>
    <numFmt numFmtId="166" formatCode="0%"/>
    <numFmt numFmtId="167" formatCode="0.00"/>
  </numFmts>
  <fonts count="13">
    <font>
      <sz val="11"/>
      <color theme="1"/>
      <name val="Calibri"/>
      <family val="2"/>
      <charset val="204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2"/>
      <color theme="1"/>
      <name val="Times New Roman"/>
      <family val="1"/>
      <charset val="204"/>
    </font>
    <font>
      <b val="true"/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 val="true"/>
      <sz val="12"/>
      <name val="Times New Roman"/>
      <family val="1"/>
      <charset val="204"/>
    </font>
    <font>
      <sz val="11"/>
      <color theme="1"/>
      <name val="Times New Roman"/>
      <family val="1"/>
      <charset val="1"/>
    </font>
    <font>
      <sz val="11"/>
      <name val="Times New Roman"/>
      <family val="1"/>
      <charset val="1"/>
    </font>
    <font>
      <sz val="10"/>
      <color theme="1"/>
      <name val="Times New Roman"/>
      <family val="1"/>
      <charset val="1"/>
    </font>
    <font>
      <sz val="12"/>
      <color rgb="FF222222"/>
      <name val="Times New Roman"/>
      <family val="1"/>
      <charset val="204"/>
    </font>
    <font>
      <b val="true"/>
      <sz val="12"/>
      <color rgb="FF222222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</fills>
  <borders count="6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/>
      <top style="thin"/>
      <bottom style="thin"/>
      <diagonal/>
    </border>
    <border diagonalUp="false" diagonalDown="false">
      <left/>
      <right style="thin"/>
      <top style="thin"/>
      <bottom style="thin"/>
      <diagonal/>
    </border>
    <border diagonalUp="false" diagonalDown="false">
      <left style="thin"/>
      <right style="thin"/>
      <top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165" fontId="0" fillId="0" borderId="0" applyFont="true" applyBorder="false" applyAlignment="true" applyProtection="false">
      <alignment horizontal="general" vertical="bottom" textRotation="0" wrapText="false" indent="0" shrinkToFit="false"/>
    </xf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166" fontId="0" fillId="0" borderId="0" applyFont="true" applyBorder="false" applyAlignment="true" applyProtection="false">
      <alignment horizontal="general" vertical="bottom" textRotation="0" wrapText="false" indent="0" shrinkToFit="false"/>
    </xf>
  </cellStyleXfs>
  <cellXfs count="29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0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5" fillId="0" borderId="0" xfId="0" applyFont="true" applyBorder="false" applyAlignment="true" applyProtection="true">
      <alignment horizontal="center" vertical="bottom" textRotation="0" wrapText="false" indent="0" shrinkToFit="false"/>
      <protection locked="true" hidden="false"/>
    </xf>
    <xf numFmtId="164" fontId="6" fillId="0" borderId="0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7" fillId="0" borderId="0" xfId="0" applyFont="true" applyBorder="true" applyAlignment="true" applyProtection="true">
      <alignment horizontal="left" vertical="top" textRotation="0" wrapText="true" indent="0" shrinkToFit="false"/>
      <protection locked="true" hidden="false"/>
    </xf>
    <xf numFmtId="164" fontId="6" fillId="0" borderId="0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4" fillId="0" borderId="0" xfId="0" applyFont="true" applyBorder="false" applyAlignment="true" applyProtection="true">
      <alignment horizontal="left" vertical="bottom" textRotation="0" wrapText="false" indent="0" shrinkToFit="false"/>
      <protection locked="true" hidden="false"/>
    </xf>
    <xf numFmtId="164" fontId="5" fillId="0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5" fillId="0" borderId="2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7" fillId="0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0" fillId="0" borderId="1" xfId="0" applyFont="false" applyBorder="true" applyAlignment="true" applyProtection="true">
      <alignment horizontal="general" vertical="bottom" textRotation="0" wrapText="true" indent="0" shrinkToFit="false"/>
      <protection locked="true" hidden="false"/>
    </xf>
    <xf numFmtId="164" fontId="4" fillId="0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8" fillId="2" borderId="1" xfId="0" applyFont="true" applyBorder="true" applyAlignment="true" applyProtection="true">
      <alignment horizontal="left" vertical="bottom" textRotation="0" wrapText="true" indent="0" shrinkToFit="false"/>
      <protection locked="true" hidden="false"/>
    </xf>
    <xf numFmtId="164" fontId="8" fillId="0" borderId="3" xfId="0" applyFont="true" applyBorder="true" applyAlignment="true" applyProtection="true">
      <alignment horizontal="left" vertical="bottom" textRotation="0" wrapText="true" indent="0" shrinkToFit="false"/>
      <protection locked="true" hidden="false"/>
    </xf>
    <xf numFmtId="164" fontId="4" fillId="0" borderId="1" xfId="0" applyFont="true" applyBorder="true" applyAlignment="true" applyProtection="true">
      <alignment horizontal="center" vertical="bottom" textRotation="0" wrapText="true" indent="0" shrinkToFit="false"/>
      <protection locked="true" hidden="false"/>
    </xf>
    <xf numFmtId="165" fontId="4" fillId="0" borderId="4" xfId="15" applyFont="true" applyBorder="true" applyAlignment="true" applyProtection="true">
      <alignment horizontal="center" vertical="bottom" textRotation="0" wrapText="true" indent="0" shrinkToFit="false"/>
      <protection locked="true" hidden="false"/>
    </xf>
    <xf numFmtId="165" fontId="0" fillId="0" borderId="1" xfId="15" applyFont="false" applyBorder="true" applyAlignment="true" applyProtection="true">
      <alignment horizontal="general" vertical="bottom" textRotation="0" wrapText="true" indent="0" shrinkToFit="false"/>
      <protection locked="true" hidden="false"/>
    </xf>
    <xf numFmtId="165" fontId="4" fillId="0" borderId="1" xfId="15" applyFont="true" applyBorder="true" applyAlignment="true" applyProtection="true">
      <alignment horizontal="center" vertical="bottom" textRotation="0" wrapText="true" indent="0" shrinkToFit="false"/>
      <protection locked="true" hidden="false"/>
    </xf>
    <xf numFmtId="165" fontId="6" fillId="0" borderId="1" xfId="15" applyFont="true" applyBorder="true" applyAlignment="true" applyProtection="true">
      <alignment horizontal="center" vertical="bottom" textRotation="0" wrapText="true" indent="0" shrinkToFit="false"/>
      <protection locked="true" hidden="false"/>
    </xf>
    <xf numFmtId="166" fontId="6" fillId="0" borderId="1" xfId="19" applyFont="true" applyBorder="true" applyAlignment="true" applyProtection="true">
      <alignment horizontal="center" vertical="bottom" textRotation="0" wrapText="true" indent="0" shrinkToFit="false"/>
      <protection locked="true" hidden="false"/>
    </xf>
    <xf numFmtId="164" fontId="9" fillId="2" borderId="1" xfId="0" applyFont="true" applyBorder="true" applyAlignment="true" applyProtection="true">
      <alignment horizontal="left" vertical="bottom" textRotation="0" wrapText="true" indent="0" shrinkToFit="false"/>
      <protection locked="true" hidden="false"/>
    </xf>
    <xf numFmtId="165" fontId="10" fillId="0" borderId="1" xfId="15" applyFont="true" applyBorder="true" applyAlignment="true" applyProtection="true">
      <alignment horizontal="center" vertical="bottom" textRotation="0" wrapText="true" indent="0" shrinkToFit="false"/>
      <protection locked="true" hidden="false"/>
    </xf>
    <xf numFmtId="164" fontId="11" fillId="2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1" fillId="2" borderId="5" xfId="0" applyFont="true" applyBorder="true" applyAlignment="true" applyProtection="true">
      <alignment horizontal="general" vertical="center" textRotation="0" wrapText="true" indent="0" shrinkToFit="false"/>
      <protection locked="true" hidden="false"/>
    </xf>
    <xf numFmtId="164" fontId="11" fillId="2" borderId="1" xfId="0" applyFont="true" applyBorder="true" applyAlignment="true" applyProtection="true">
      <alignment horizontal="general" vertical="center" textRotation="0" wrapText="true" indent="0" shrinkToFit="false"/>
      <protection locked="true" hidden="false"/>
    </xf>
    <xf numFmtId="167" fontId="11" fillId="2" borderId="1" xfId="0" applyFont="true" applyBorder="true" applyAlignment="true" applyProtection="true">
      <alignment horizontal="general" vertical="center" textRotation="0" wrapText="true" indent="0" shrinkToFit="false"/>
      <protection locked="true" hidden="false"/>
    </xf>
    <xf numFmtId="165" fontId="12" fillId="2" borderId="1" xfId="15" applyFont="true" applyBorder="true" applyAlignment="true" applyProtection="true">
      <alignment horizontal="general" vertical="center" textRotation="0" wrapText="true" indent="0" shrinkToFit="false"/>
      <protection locked="true" hidden="false"/>
    </xf>
    <xf numFmtId="165" fontId="5" fillId="0" borderId="0" xfId="15" applyFont="true" applyBorder="true" applyAlignment="true" applyProtection="tru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222222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worksheet" Target="worksheets/sheet2.xml"/><Relationship Id="rId5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Тема Office">
  <a:themeElements>
    <a:clrScheme name="Стандартная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B2:P24"/>
  <sheetViews>
    <sheetView showFormulas="false" showGridLines="true" showRowColHeaders="true" showZeros="true" rightToLeft="false" tabSelected="true" showOutlineSymbols="true" defaultGridColor="true" view="normal" topLeftCell="A4" colorId="64" zoomScale="70" zoomScaleNormal="70" zoomScalePageLayoutView="100" workbookViewId="0">
      <selection pane="topLeft" activeCell="G23" activeCellId="0" sqref="G23"/>
    </sheetView>
  </sheetViews>
  <sheetFormatPr defaultColWidth="9.1484375" defaultRowHeight="15.75" zeroHeight="false" outlineLevelRow="0" outlineLevelCol="0"/>
  <cols>
    <col collapsed="false" customWidth="true" hidden="false" outlineLevel="0" max="1" min="1" style="1" width="3.42"/>
    <col collapsed="false" customWidth="true" hidden="false" outlineLevel="0" max="2" min="2" style="1" width="4.14"/>
    <col collapsed="false" customWidth="true" hidden="false" outlineLevel="0" max="3" min="3" style="1" width="35.43"/>
    <col collapsed="false" customWidth="true" hidden="false" outlineLevel="0" max="4" min="4" style="1" width="18.29"/>
    <col collapsed="false" customWidth="false" hidden="false" outlineLevel="0" max="6" min="5" style="1" width="9.14"/>
    <col collapsed="false" customWidth="true" hidden="false" outlineLevel="0" max="7" min="7" style="1" width="14.14"/>
    <col collapsed="false" customWidth="true" hidden="false" outlineLevel="0" max="9" min="8" style="1" width="13.42"/>
    <col collapsed="false" customWidth="true" hidden="false" outlineLevel="0" max="12" min="10" style="1" width="13.57"/>
    <col collapsed="false" customWidth="true" hidden="false" outlineLevel="0" max="13" min="13" style="1" width="9.29"/>
    <col collapsed="false" customWidth="true" hidden="false" outlineLevel="0" max="14" min="14" style="1" width="13.42"/>
    <col collapsed="false" customWidth="true" hidden="false" outlineLevel="0" max="15" min="15" style="1" width="13.71"/>
    <col collapsed="false" customWidth="true" hidden="false" outlineLevel="0" max="16" min="16" style="1" width="15"/>
    <col collapsed="false" customWidth="false" hidden="false" outlineLevel="0" max="16384" min="17" style="1" width="9.14"/>
  </cols>
  <sheetData>
    <row r="2" customFormat="false" ht="15.75" hidden="false" customHeight="false" outlineLevel="0" collapsed="false">
      <c r="B2" s="2" t="s">
        <v>0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3"/>
    </row>
    <row r="3" customFormat="false" ht="15.75" hidden="false" customHeight="true" outlineLevel="0" collapsed="false">
      <c r="B3" s="4" t="s">
        <v>1</v>
      </c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</row>
    <row r="5" customFormat="false" ht="48.75" hidden="false" customHeight="true" outlineLevel="0" collapsed="false">
      <c r="B5" s="5" t="s">
        <v>2</v>
      </c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</row>
    <row r="6" customFormat="false" ht="96" hidden="false" customHeight="true" outlineLevel="0" collapsed="false">
      <c r="B6" s="6" t="s">
        <v>3</v>
      </c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</row>
    <row r="7" customFormat="false" ht="15.75" hidden="false" customHeight="false" outlineLevel="0" collapsed="false">
      <c r="B7" s="7"/>
    </row>
    <row r="8" customFormat="false" ht="63" hidden="false" customHeight="true" outlineLevel="0" collapsed="false">
      <c r="B8" s="8" t="s">
        <v>4</v>
      </c>
      <c r="C8" s="8" t="s">
        <v>5</v>
      </c>
      <c r="D8" s="9" t="s">
        <v>6</v>
      </c>
      <c r="E8" s="9" t="s">
        <v>7</v>
      </c>
      <c r="F8" s="9" t="s">
        <v>8</v>
      </c>
      <c r="G8" s="8" t="s">
        <v>9</v>
      </c>
      <c r="H8" s="8"/>
      <c r="I8" s="8"/>
      <c r="J8" s="8" t="s">
        <v>10</v>
      </c>
      <c r="K8" s="8" t="s">
        <v>11</v>
      </c>
      <c r="L8" s="8"/>
      <c r="M8" s="8" t="s">
        <v>12</v>
      </c>
      <c r="N8" s="8" t="s">
        <v>13</v>
      </c>
      <c r="O8" s="8" t="s">
        <v>14</v>
      </c>
      <c r="P8" s="8" t="s">
        <v>15</v>
      </c>
    </row>
    <row r="9" customFormat="false" ht="52.2" hidden="false" customHeight="false" outlineLevel="0" collapsed="false">
      <c r="B9" s="8"/>
      <c r="C9" s="8"/>
      <c r="D9" s="9"/>
      <c r="E9" s="9"/>
      <c r="F9" s="9"/>
      <c r="G9" s="10" t="s">
        <v>16</v>
      </c>
      <c r="H9" s="10" t="s">
        <v>17</v>
      </c>
      <c r="I9" s="10" t="s">
        <v>18</v>
      </c>
      <c r="J9" s="8"/>
      <c r="K9" s="8" t="s">
        <v>19</v>
      </c>
      <c r="L9" s="8" t="s">
        <v>20</v>
      </c>
      <c r="M9" s="8"/>
      <c r="N9" s="8"/>
      <c r="O9" s="8"/>
      <c r="P9" s="8"/>
    </row>
    <row r="10" customFormat="false" ht="40.5" hidden="false" customHeight="true" outlineLevel="0" collapsed="false">
      <c r="B10" s="8"/>
      <c r="C10" s="8"/>
      <c r="D10" s="9"/>
      <c r="E10" s="9"/>
      <c r="F10" s="9"/>
      <c r="G10" s="10"/>
      <c r="H10" s="11"/>
      <c r="I10" s="11" t="s">
        <v>21</v>
      </c>
      <c r="J10" s="8"/>
      <c r="K10" s="8"/>
      <c r="L10" s="8"/>
      <c r="M10" s="8"/>
      <c r="N10" s="8"/>
      <c r="O10" s="8"/>
      <c r="P10" s="8"/>
    </row>
    <row r="11" customFormat="false" ht="40.5" hidden="false" customHeight="true" outlineLevel="0" collapsed="false">
      <c r="B11" s="12" t="n">
        <v>1</v>
      </c>
      <c r="C11" s="13" t="s">
        <v>22</v>
      </c>
      <c r="D11" s="14" t="s">
        <v>23</v>
      </c>
      <c r="E11" s="15" t="s">
        <v>24</v>
      </c>
      <c r="F11" s="15" t="n">
        <v>5</v>
      </c>
      <c r="G11" s="16" t="n">
        <v>4791.82</v>
      </c>
      <c r="H11" s="17" t="n">
        <f aca="false">ROUND((5456/110*100),2)</f>
        <v>4960</v>
      </c>
      <c r="I11" s="17" t="n">
        <f aca="false">ROUND((3200/110*100),2)</f>
        <v>2909.09</v>
      </c>
      <c r="J11" s="18" t="n">
        <f aca="false">ROUND(AVERAGE(G11:I11),2)</f>
        <v>4220.3</v>
      </c>
      <c r="K11" s="19" t="n">
        <f aca="false">STDEV(G11:I11)</f>
        <v>1138.65334155455</v>
      </c>
      <c r="L11" s="20" t="n">
        <f aca="false">K11/AVERAGE(G11:I11)</f>
        <v>0.269803673248103</v>
      </c>
      <c r="M11" s="18" t="n">
        <v>10</v>
      </c>
      <c r="N11" s="18" t="n">
        <f aca="false">ROUND(J11*M11%,2)</f>
        <v>422.03</v>
      </c>
      <c r="O11" s="18" t="n">
        <f aca="false">J11+N11</f>
        <v>4642.33</v>
      </c>
      <c r="P11" s="18" t="n">
        <f aca="false">F11*O11</f>
        <v>23211.65</v>
      </c>
    </row>
    <row r="12" customFormat="false" ht="77.8" hidden="false" customHeight="true" outlineLevel="0" collapsed="false">
      <c r="B12" s="12"/>
      <c r="C12" s="13"/>
      <c r="D12" s="14"/>
      <c r="E12" s="15"/>
      <c r="F12" s="15"/>
      <c r="G12" s="16"/>
      <c r="H12" s="17" t="s">
        <v>25</v>
      </c>
      <c r="I12" s="17" t="s">
        <v>26</v>
      </c>
      <c r="J12" s="18"/>
      <c r="K12" s="19"/>
      <c r="L12" s="20"/>
      <c r="M12" s="18"/>
      <c r="N12" s="18"/>
      <c r="O12" s="18"/>
      <c r="P12" s="18"/>
    </row>
    <row r="13" customFormat="false" ht="37.3" hidden="false" customHeight="true" outlineLevel="0" collapsed="false">
      <c r="B13" s="12" t="n">
        <v>2</v>
      </c>
      <c r="C13" s="21" t="s">
        <v>27</v>
      </c>
      <c r="D13" s="14" t="s">
        <v>28</v>
      </c>
      <c r="E13" s="15" t="s">
        <v>24</v>
      </c>
      <c r="F13" s="15" t="n">
        <v>1</v>
      </c>
      <c r="G13" s="16" t="n">
        <v>26740.91</v>
      </c>
      <c r="H13" s="17" t="n">
        <f aca="false">ROUND((32550.02/110*100),2)</f>
        <v>29590.93</v>
      </c>
      <c r="I13" s="17" t="n">
        <f aca="false">ROUND((35156.88/110*100),2)</f>
        <v>31960.8</v>
      </c>
      <c r="J13" s="18" t="n">
        <f aca="false">ROUND(AVERAGE(G13:I13),2)</f>
        <v>29430.88</v>
      </c>
      <c r="K13" s="19" t="n">
        <f aca="false">STDEV(G13:I13)</f>
        <v>2613.62294619939</v>
      </c>
      <c r="L13" s="20" t="n">
        <f aca="false">K13/AVERAGE(G13:I13)</f>
        <v>0.088805463723796</v>
      </c>
      <c r="M13" s="18" t="n">
        <v>10</v>
      </c>
      <c r="N13" s="18" t="n">
        <f aca="false">ROUND(J13*M13%,2)</f>
        <v>2943.09</v>
      </c>
      <c r="O13" s="18" t="n">
        <f aca="false">J13+N13</f>
        <v>32373.97</v>
      </c>
      <c r="P13" s="18" t="n">
        <f aca="false">F13*O13</f>
        <v>32373.97</v>
      </c>
    </row>
    <row r="14" customFormat="false" ht="37.3" hidden="false" customHeight="true" outlineLevel="0" collapsed="false">
      <c r="B14" s="12"/>
      <c r="C14" s="21"/>
      <c r="D14" s="14"/>
      <c r="E14" s="15"/>
      <c r="F14" s="15"/>
      <c r="G14" s="16"/>
      <c r="H14" s="17" t="s">
        <v>29</v>
      </c>
      <c r="I14" s="17" t="s">
        <v>30</v>
      </c>
      <c r="J14" s="18"/>
      <c r="K14" s="19"/>
      <c r="L14" s="20"/>
      <c r="M14" s="18"/>
      <c r="N14" s="18"/>
      <c r="O14" s="18"/>
      <c r="P14" s="18"/>
    </row>
    <row r="15" customFormat="false" ht="45.8" hidden="false" customHeight="true" outlineLevel="0" collapsed="false">
      <c r="B15" s="12" t="n">
        <v>3</v>
      </c>
      <c r="C15" s="13" t="s">
        <v>31</v>
      </c>
      <c r="D15" s="14" t="s">
        <v>32</v>
      </c>
      <c r="E15" s="15" t="s">
        <v>33</v>
      </c>
      <c r="F15" s="15" t="n">
        <v>5</v>
      </c>
      <c r="G15" s="16" t="n">
        <v>654.55</v>
      </c>
      <c r="H15" s="22" t="n">
        <f aca="false">ROUND((758/105*100),2)</f>
        <v>721.9</v>
      </c>
      <c r="I15" s="22" t="n">
        <f aca="false">ROUND((751.73/110*100),2)</f>
        <v>683.39</v>
      </c>
      <c r="J15" s="18" t="n">
        <f aca="false">ROUND(AVERAGE(G15:I15),2)</f>
        <v>686.61</v>
      </c>
      <c r="K15" s="19" t="n">
        <f aca="false">STDEV(G15:I15)</f>
        <v>33.7905021172124</v>
      </c>
      <c r="L15" s="20" t="n">
        <f aca="false">K15/AVERAGE(G15:I15)</f>
        <v>0.0492132914943088</v>
      </c>
      <c r="M15" s="18" t="n">
        <v>10</v>
      </c>
      <c r="N15" s="18" t="n">
        <f aca="false">ROUND(J15*M15%,2)</f>
        <v>68.66</v>
      </c>
      <c r="O15" s="18" t="n">
        <f aca="false">J15+N15</f>
        <v>755.27</v>
      </c>
      <c r="P15" s="18" t="n">
        <f aca="false">F15*O15</f>
        <v>3776.35</v>
      </c>
    </row>
    <row r="16" customFormat="false" ht="15.75" hidden="false" customHeight="false" outlineLevel="0" collapsed="false">
      <c r="B16" s="23"/>
      <c r="C16" s="23"/>
      <c r="D16" s="23"/>
      <c r="E16" s="24"/>
      <c r="F16" s="24"/>
      <c r="G16" s="25"/>
      <c r="H16" s="25"/>
      <c r="I16" s="25"/>
      <c r="J16" s="25"/>
      <c r="K16" s="25"/>
      <c r="L16" s="25"/>
      <c r="M16" s="25"/>
      <c r="N16" s="25"/>
      <c r="O16" s="26"/>
      <c r="P16" s="27" t="n">
        <f aca="false">SUM(P11:P15)</f>
        <v>59361.97</v>
      </c>
    </row>
    <row r="17" customFormat="false" ht="13.5" hidden="false" customHeight="true" outlineLevel="0" collapsed="false"/>
    <row r="18" customFormat="false" ht="15.75" hidden="false" customHeight="false" outlineLevel="0" collapsed="false">
      <c r="O18" s="28"/>
    </row>
    <row r="19" customFormat="false" ht="15.75" hidden="false" customHeight="true" outlineLevel="0" collapsed="false">
      <c r="B19" s="6" t="s">
        <v>34</v>
      </c>
      <c r="C19" s="6"/>
      <c r="D19" s="6"/>
      <c r="E19" s="6"/>
      <c r="F19" s="6"/>
      <c r="G19" s="6"/>
      <c r="H19" s="6"/>
      <c r="I19" s="6"/>
      <c r="J19" s="6"/>
      <c r="K19" s="6"/>
      <c r="L19" s="6"/>
      <c r="M19" s="6"/>
      <c r="N19" s="6"/>
      <c r="O19" s="6"/>
      <c r="P19" s="6"/>
    </row>
    <row r="20" customFormat="false" ht="45" hidden="false" customHeight="true" outlineLevel="0" collapsed="false">
      <c r="B20" s="6" t="s">
        <v>35</v>
      </c>
      <c r="C20" s="6"/>
      <c r="D20" s="6"/>
      <c r="E20" s="6"/>
      <c r="F20" s="6"/>
      <c r="G20" s="6"/>
      <c r="H20" s="6"/>
      <c r="I20" s="6"/>
      <c r="J20" s="6"/>
      <c r="K20" s="6"/>
      <c r="L20" s="6"/>
      <c r="M20" s="6"/>
      <c r="N20" s="6"/>
      <c r="O20" s="6"/>
      <c r="P20" s="6"/>
    </row>
    <row r="24" customFormat="false" ht="15.75" hidden="false" customHeight="false" outlineLevel="0" collapsed="false">
      <c r="C24" s="1" t="s">
        <v>36</v>
      </c>
      <c r="D24" s="1" t="s">
        <v>37</v>
      </c>
      <c r="E24" s="1" t="s">
        <v>38</v>
      </c>
    </row>
  </sheetData>
  <mergeCells count="19">
    <mergeCell ref="B2:O2"/>
    <mergeCell ref="B3:O3"/>
    <mergeCell ref="B5:P5"/>
    <mergeCell ref="B6:P6"/>
    <mergeCell ref="B8:B9"/>
    <mergeCell ref="C8:C9"/>
    <mergeCell ref="D8:D9"/>
    <mergeCell ref="E8:E9"/>
    <mergeCell ref="F8:F9"/>
    <mergeCell ref="G8:I8"/>
    <mergeCell ref="J8:J9"/>
    <mergeCell ref="K8:L8"/>
    <mergeCell ref="M8:M9"/>
    <mergeCell ref="N8:N9"/>
    <mergeCell ref="O8:O9"/>
    <mergeCell ref="P8:P9"/>
    <mergeCell ref="B16:C16"/>
    <mergeCell ref="B19:O19"/>
    <mergeCell ref="B20:O20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0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sheetData/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2267</TotalTime>
  <Application>LibreOffice/24.8.7.2$Linux_X86_64 LibreOffice_project/480$Build-2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2024-03-25T11:34:51Z</dcterms:created>
  <dc:creator>Antonova</dc:creator>
  <dc:description/>
  <dc:language>ru-RU</dc:language>
  <cp:lastModifiedBy/>
  <cp:lastPrinted>2026-07-28T11:24:25Z</cp:lastPrinted>
  <dcterms:modified xsi:type="dcterms:W3CDTF">2026-07-31T09:10:45Z</dcterms:modified>
  <cp:revision>7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