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vinaiv\Desktop\МИ общая 1 вкладка\"/>
    </mc:Choice>
  </mc:AlternateContent>
  <bookViews>
    <workbookView xWindow="0" yWindow="60" windowWidth="20730" windowHeight="11475" tabRatio="715"/>
  </bookViews>
  <sheets>
    <sheet name="НМЦК АА" sheetId="32" r:id="rId1"/>
  </sheets>
  <externalReferences>
    <externalReference r:id="rId2"/>
  </externalReferences>
  <definedNames>
    <definedName name="dict3ca883d2eb224ae7b9ac0023a7b4e7b6">[1]!Ед.изм.[Ед.изм.]</definedName>
  </definedNames>
  <calcPr calcId="162913" fullPrecision="0"/>
</workbook>
</file>

<file path=xl/calcChain.xml><?xml version="1.0" encoding="utf-8"?>
<calcChain xmlns="http://schemas.openxmlformats.org/spreadsheetml/2006/main">
  <c r="D28" i="32" l="1"/>
  <c r="Z22" i="32" l="1"/>
  <c r="AA22" i="32" s="1"/>
  <c r="AB22" i="32" s="1"/>
  <c r="Y22" i="32"/>
  <c r="U22" i="32"/>
  <c r="T22" i="32"/>
  <c r="S22" i="32"/>
  <c r="P22" i="32"/>
  <c r="Q22" i="32" s="1"/>
  <c r="R22" i="32" s="1"/>
  <c r="O22" i="32"/>
  <c r="L22" i="32"/>
  <c r="I22" i="32"/>
  <c r="V22" i="32" l="1"/>
  <c r="W22" i="32" s="1"/>
  <c r="Y14" i="32"/>
  <c r="Y15" i="32"/>
  <c r="Y16" i="32"/>
  <c r="Y17" i="32"/>
  <c r="Y18" i="32"/>
  <c r="Y19" i="32"/>
  <c r="Y20" i="32"/>
  <c r="Y21" i="32"/>
  <c r="Y23" i="32"/>
  <c r="Z15" i="32"/>
  <c r="AA15" i="32" s="1"/>
  <c r="AB15" i="32" s="1"/>
  <c r="Z16" i="32"/>
  <c r="AA16" i="32" s="1"/>
  <c r="AB16" i="32" s="1"/>
  <c r="Z17" i="32"/>
  <c r="AA17" i="32" s="1"/>
  <c r="AB17" i="32" s="1"/>
  <c r="Z18" i="32"/>
  <c r="AA18" i="32" s="1"/>
  <c r="AB18" i="32" s="1"/>
  <c r="Z19" i="32"/>
  <c r="AA19" i="32" s="1"/>
  <c r="AB19" i="32" s="1"/>
  <c r="Z20" i="32"/>
  <c r="AA20" i="32" s="1"/>
  <c r="AB20" i="32" s="1"/>
  <c r="Z21" i="32"/>
  <c r="AA21" i="32" s="1"/>
  <c r="AB21" i="32" s="1"/>
  <c r="Z23" i="32"/>
  <c r="AA23" i="32" s="1"/>
  <c r="AB23" i="32" s="1"/>
  <c r="S15" i="32"/>
  <c r="T15" i="32"/>
  <c r="U15" i="32"/>
  <c r="S16" i="32"/>
  <c r="T16" i="32"/>
  <c r="U16" i="32"/>
  <c r="S17" i="32"/>
  <c r="T17" i="32"/>
  <c r="U17" i="32"/>
  <c r="S18" i="32"/>
  <c r="T18" i="32"/>
  <c r="U18" i="32"/>
  <c r="S19" i="32"/>
  <c r="T19" i="32"/>
  <c r="U19" i="32"/>
  <c r="S20" i="32"/>
  <c r="T20" i="32"/>
  <c r="U20" i="32"/>
  <c r="S21" i="32"/>
  <c r="T21" i="32"/>
  <c r="U21" i="32"/>
  <c r="S23" i="32"/>
  <c r="T23" i="32"/>
  <c r="U23" i="32"/>
  <c r="P15" i="32"/>
  <c r="Q15" i="32" s="1"/>
  <c r="R15" i="32" s="1"/>
  <c r="P16" i="32"/>
  <c r="Q16" i="32" s="1"/>
  <c r="R16" i="32" s="1"/>
  <c r="P17" i="32"/>
  <c r="Q17" i="32" s="1"/>
  <c r="R17" i="32" s="1"/>
  <c r="P18" i="32"/>
  <c r="Q18" i="32" s="1"/>
  <c r="R18" i="32" s="1"/>
  <c r="P19" i="32"/>
  <c r="Q19" i="32" s="1"/>
  <c r="R19" i="32" s="1"/>
  <c r="P20" i="32"/>
  <c r="Q20" i="32" s="1"/>
  <c r="R20" i="32" s="1"/>
  <c r="P21" i="32"/>
  <c r="Q21" i="32" s="1"/>
  <c r="R21" i="32" s="1"/>
  <c r="P23" i="32"/>
  <c r="Q23" i="32" s="1"/>
  <c r="R23" i="32" s="1"/>
  <c r="O15" i="32"/>
  <c r="O16" i="32"/>
  <c r="O17" i="32"/>
  <c r="O18" i="32"/>
  <c r="O19" i="32"/>
  <c r="O20" i="32"/>
  <c r="O21" i="32"/>
  <c r="O23" i="32"/>
  <c r="L15" i="32"/>
  <c r="L16" i="32"/>
  <c r="L17" i="32"/>
  <c r="L18" i="32"/>
  <c r="L19" i="32"/>
  <c r="L20" i="32"/>
  <c r="L21" i="32"/>
  <c r="L23" i="32"/>
  <c r="I16" i="32"/>
  <c r="I17" i="32"/>
  <c r="I18" i="32"/>
  <c r="I19" i="32"/>
  <c r="I20" i="32"/>
  <c r="I21" i="32"/>
  <c r="I23" i="32"/>
  <c r="AC22" i="32" l="1"/>
  <c r="AD22" i="32" s="1"/>
  <c r="AE22" i="32" s="1"/>
  <c r="V18" i="32"/>
  <c r="W18" i="32" s="1"/>
  <c r="V15" i="32"/>
  <c r="AC15" i="32" s="1"/>
  <c r="AD15" i="32" s="1"/>
  <c r="AE15" i="32" s="1"/>
  <c r="V19" i="32"/>
  <c r="W19" i="32" s="1"/>
  <c r="V20" i="32"/>
  <c r="V17" i="32"/>
  <c r="V16" i="32"/>
  <c r="V21" i="32"/>
  <c r="V23" i="32"/>
  <c r="AC18" i="32" l="1"/>
  <c r="AD18" i="32" s="1"/>
  <c r="AE18" i="32" s="1"/>
  <c r="W15" i="32"/>
  <c r="AC19" i="32"/>
  <c r="AD19" i="32" s="1"/>
  <c r="AE19" i="32" s="1"/>
  <c r="W16" i="32"/>
  <c r="AC16" i="32"/>
  <c r="AD16" i="32" s="1"/>
  <c r="AE16" i="32" s="1"/>
  <c r="W23" i="32"/>
  <c r="AC23" i="32"/>
  <c r="AD23" i="32" s="1"/>
  <c r="AE23" i="32" s="1"/>
  <c r="W17" i="32"/>
  <c r="AC17" i="32"/>
  <c r="AD17" i="32" s="1"/>
  <c r="AE17" i="32" s="1"/>
  <c r="W21" i="32"/>
  <c r="AC21" i="32"/>
  <c r="AD21" i="32" s="1"/>
  <c r="AE21" i="32" s="1"/>
  <c r="W20" i="32"/>
  <c r="AC20" i="32"/>
  <c r="AD20" i="32" s="1"/>
  <c r="AE20" i="32" s="1"/>
  <c r="I15" i="32"/>
  <c r="F24" i="32" l="1"/>
  <c r="O14" i="32"/>
  <c r="M24" i="32" s="1"/>
  <c r="L14" i="32"/>
  <c r="J24" i="32" s="1"/>
  <c r="I14" i="32"/>
  <c r="G24" i="32" s="1"/>
  <c r="P24" i="32" l="1"/>
  <c r="Q24" i="32" s="1"/>
  <c r="R24" i="32" s="1"/>
  <c r="P14" i="32"/>
  <c r="Q14" i="32" s="1"/>
  <c r="R14" i="32" s="1"/>
  <c r="Z14" i="32"/>
  <c r="U14" i="32"/>
  <c r="S14" i="32"/>
  <c r="AA14" i="32" l="1"/>
  <c r="AB14" i="32" s="1"/>
  <c r="T14" i="32"/>
  <c r="V14" i="32" s="1"/>
  <c r="W14" i="32" s="1"/>
  <c r="AC14" i="32" l="1"/>
  <c r="AD14" i="32" l="1"/>
  <c r="AE14" i="32" s="1"/>
</calcChain>
</file>

<file path=xl/sharedStrings.xml><?xml version="1.0" encoding="utf-8"?>
<sst xmlns="http://schemas.openxmlformats.org/spreadsheetml/2006/main" count="88" uniqueCount="70">
  <si>
    <t>№ п/п</t>
  </si>
  <si>
    <t xml:space="preserve">Наименование объекта закупки: </t>
  </si>
  <si>
    <t>ЕИ</t>
  </si>
  <si>
    <t>Кол-во ЕИ</t>
  </si>
  <si>
    <t xml:space="preserve">Среднее квадратичное отклонение </t>
  </si>
  <si>
    <t xml:space="preserve">Коэффициент вариации цен V, %    </t>
  </si>
  <si>
    <t>Средняя арифметическая цена за единицу &lt;ц&gt;, руб.</t>
  </si>
  <si>
    <t>Наименование, характеристики</t>
  </si>
  <si>
    <t>Цена за ЕИ минимальная, руб. Без НДС</t>
  </si>
  <si>
    <t>Итого</t>
  </si>
  <si>
    <t>Ставка НДС в отношении МИ*, %</t>
  </si>
  <si>
    <t xml:space="preserve">Средне взвешенная цена за единицу &lt;ц&gt;, руб. без НДС </t>
  </si>
  <si>
    <t>Н(М)ЦК , руб.</t>
  </si>
  <si>
    <t>Средне взвешенная цена за единицу &lt;ц&gt;, руб/  с НДС</t>
  </si>
  <si>
    <t>по источнику 1</t>
  </si>
  <si>
    <t>по источнику 2</t>
  </si>
  <si>
    <t>по источнику 3</t>
  </si>
  <si>
    <t>цена за ЕИ, в т.ч. НДС</t>
  </si>
  <si>
    <t>Контроль однородности совокупности значений в соответствии с п.11 Приказа 450н</t>
  </si>
  <si>
    <t>Расчетная цена за ЕИ, без учета НДС</t>
  </si>
  <si>
    <t xml:space="preserve">Расчет Н(М)ЦК с НДС, руб                                                                                                         </t>
  </si>
  <si>
    <t>тарифный  
метод в соответствии с п. 5 Приказа 450н</t>
  </si>
  <si>
    <t>Расчет НМЦК в соответствии с Приказом 450н</t>
  </si>
  <si>
    <t>Цена за ЕИ  руб. Без НДС</t>
  </si>
  <si>
    <t>Цена за ЕИ  руб. с НДС</t>
  </si>
  <si>
    <t>Начальная (максимальная) цена контракта сформирована в соответствии с приказом Минздрава России  от 15 мая 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изделий».</t>
  </si>
  <si>
    <t>Обоснование начальной (максимальной) цены контракта</t>
  </si>
  <si>
    <t>Цена за ЕИ, согласно информации, полученной заказчиком, с учетом НДС,  руб.</t>
  </si>
  <si>
    <t>Ставка НДС в отношении МИ, %</t>
  </si>
  <si>
    <t>*ставка НДС принята в отношении медицинского изделия в соответствии с НК РФ</t>
  </si>
  <si>
    <t xml:space="preserve">**ставка НДС для расчета цены по п. 9 подп а) принята в размере ставки НДС по Постановлению Правительства РФ  в соответствии с НК РФ (ввиду отсутствия данных о размере НДС в ценовой информации) </t>
  </si>
  <si>
    <t xml:space="preserve">Минимальное значение, предложенное заказчиком, исходя из имеющегося у заказчика объема финансового обеспечения для осуществления закупки </t>
  </si>
  <si>
    <t>Цена за ЕИ минимальная, руб. c НДС</t>
  </si>
  <si>
    <t xml:space="preserve">Расчет Н(М)ЦК с НДС, руб                                                                                                                    </t>
  </si>
  <si>
    <t>Заказчик принял решение в целях повышения эффективности бюджетных расходов, на основании ст. 34 Бюджетного кодекса РФ, Приказа МЗ РФ № 450н от 15.05.2020г. установить начальную сумму цен единиц товара контракта в размере:</t>
  </si>
  <si>
    <t>код ОКПД2 / КТРУ</t>
  </si>
  <si>
    <t>Коммерческое предложение №1</t>
  </si>
  <si>
    <t>Коммерческое предложение №2</t>
  </si>
  <si>
    <t>Коммерческое предложение №3</t>
  </si>
  <si>
    <t xml:space="preserve">Предмет закупки: </t>
  </si>
  <si>
    <t>Цена итого, в т.ч. НДС</t>
  </si>
  <si>
    <t>метод сопоставимых рыночных цен (анализа рынка) в соответствии с подп. "А" п.9 Приказа 450н</t>
  </si>
  <si>
    <t xml:space="preserve">Поставка МИ  (Сборный лот)  </t>
  </si>
  <si>
    <t xml:space="preserve">Индикатор химический/физический для контроля стерилизации 120°С-137°С </t>
  </si>
  <si>
    <t>Индикатор химический/физический для контроля стерилизации 180/60°С/минут.</t>
  </si>
  <si>
    <t xml:space="preserve">Индикатор химический/физический для контроля стерилизации ИнТЕСТ-ПЛАЗМА-2 </t>
  </si>
  <si>
    <t>Шприц медицинский Жане 150 мл</t>
  </si>
  <si>
    <t>Линия газоанализатора</t>
  </si>
  <si>
    <t>Маска наркозная, с валиком, размер 5</t>
  </si>
  <si>
    <t>Стилет  для эндотрахеальной трубки,  СН10</t>
  </si>
  <si>
    <t>Воздуховод орофаренгиальный</t>
  </si>
  <si>
    <t>Подушка для забора крови</t>
  </si>
  <si>
    <t>Зажим для носа, многоразового использования</t>
  </si>
  <si>
    <t>шт</t>
  </si>
  <si>
    <t>32.50.50.190-00000915</t>
  </si>
  <si>
    <t>32.50.13.110-00004565</t>
  </si>
  <si>
    <t>22.21.29.120-00000018</t>
  </si>
  <si>
    <t>32.50.21.121-00000100</t>
  </si>
  <si>
    <t>32.50.13.190-00007461</t>
  </si>
  <si>
    <t>32.50.50.190-00001156</t>
  </si>
  <si>
    <t>13.92.24.140-00000002</t>
  </si>
  <si>
    <t>22.19.71.190-000000140</t>
  </si>
  <si>
    <t>вх. № 1189</t>
  </si>
  <si>
    <t>от 13.07.2026  г.</t>
  </si>
  <si>
    <t>вх. № 1221</t>
  </si>
  <si>
    <t>от 16.07.2026 г.</t>
  </si>
  <si>
    <t>вх. № 1438</t>
  </si>
  <si>
    <t>от .26.08.026  г.</t>
  </si>
  <si>
    <t xml:space="preserve">                       Код  по ОКПД 2 </t>
  </si>
  <si>
    <t>32.50./ 22.21/ 13.92 / 22.19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</si>
</sst>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,##0.00_р_."/>
    <numFmt numFmtId="166" formatCode="#,##0.00_ ;\-#,##0.00\ "/>
  </numFmts>
  <fonts count="13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9" fontId="1" fillId="0" borderId="0" applyFill="0" applyBorder="0" applyAlignment="0" applyProtection="0"/>
    <xf numFmtId="0" fontId="3" fillId="0" borderId="0"/>
    <xf numFmtId="0" fontId="3" fillId="0" borderId="0"/>
    <xf numFmtId="164" fontId="2" fillId="0" borderId="0" applyFont="0" applyFill="0" applyBorder="0" applyAlignment="0" applyProtection="0"/>
  </cellStyleXfs>
  <cellXfs count="110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5" fontId="6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165" fontId="5" fillId="0" borderId="0" xfId="0" applyNumberFormat="1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9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6" fillId="0" borderId="6" xfId="2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164" fontId="6" fillId="0" borderId="7" xfId="5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>
      <alignment horizontal="center" vertical="center" wrapText="1"/>
    </xf>
    <xf numFmtId="164" fontId="6" fillId="4" borderId="9" xfId="0" applyNumberFormat="1" applyFont="1" applyFill="1" applyBorder="1" applyAlignment="1">
      <alignment horizontal="center" vertical="center" wrapText="1"/>
    </xf>
    <xf numFmtId="164" fontId="6" fillId="4" borderId="10" xfId="2" applyNumberFormat="1" applyFont="1" applyFill="1" applyBorder="1" applyAlignment="1">
      <alignment horizontal="center" vertical="center" wrapText="1"/>
    </xf>
    <xf numFmtId="3" fontId="6" fillId="4" borderId="2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3" borderId="7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7" fillId="5" borderId="2" xfId="0" applyNumberFormat="1" applyFont="1" applyFill="1" applyBorder="1" applyAlignment="1">
      <alignment horizontal="center" vertical="center" wrapText="1"/>
    </xf>
    <xf numFmtId="4" fontId="7" fillId="5" borderId="7" xfId="0" applyNumberFormat="1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164" fontId="5" fillId="3" borderId="10" xfId="0" applyNumberFormat="1" applyFont="1" applyFill="1" applyBorder="1" applyAlignment="1">
      <alignment vertical="center" wrapText="1"/>
    </xf>
    <xf numFmtId="165" fontId="5" fillId="0" borderId="0" xfId="0" applyNumberFormat="1" applyFont="1" applyFill="1" applyAlignment="1">
      <alignment horizontal="center" vertical="center" wrapText="1"/>
    </xf>
    <xf numFmtId="4" fontId="6" fillId="4" borderId="23" xfId="0" applyNumberFormat="1" applyFont="1" applyFill="1" applyBorder="1" applyAlignment="1">
      <alignment horizontal="center" vertical="center" wrapText="1"/>
    </xf>
    <xf numFmtId="4" fontId="6" fillId="4" borderId="24" xfId="0" applyNumberFormat="1" applyFont="1" applyFill="1" applyBorder="1" applyAlignment="1">
      <alignment horizontal="center" vertical="center" wrapText="1"/>
    </xf>
    <xf numFmtId="4" fontId="6" fillId="4" borderId="25" xfId="0" applyNumberFormat="1" applyFont="1" applyFill="1" applyBorder="1" applyAlignment="1">
      <alignment horizontal="center" vertical="center" wrapText="1"/>
    </xf>
    <xf numFmtId="4" fontId="6" fillId="4" borderId="26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165" fontId="7" fillId="3" borderId="18" xfId="0" applyNumberFormat="1" applyFont="1" applyFill="1" applyBorder="1" applyAlignment="1">
      <alignment horizontal="center" vertical="center" wrapText="1"/>
    </xf>
    <xf numFmtId="165" fontId="7" fillId="3" borderId="19" xfId="0" applyNumberFormat="1" applyFont="1" applyFill="1" applyBorder="1" applyAlignment="1">
      <alignment horizontal="center" vertical="center" wrapText="1"/>
    </xf>
    <xf numFmtId="165" fontId="7" fillId="3" borderId="17" xfId="0" applyNumberFormat="1" applyFont="1" applyFill="1" applyBorder="1" applyAlignment="1">
      <alignment horizontal="center" vertical="center" wrapText="1"/>
    </xf>
    <xf numFmtId="165" fontId="7" fillId="4" borderId="18" xfId="0" applyNumberFormat="1" applyFont="1" applyFill="1" applyBorder="1" applyAlignment="1">
      <alignment horizontal="center" vertical="center" wrapText="1"/>
    </xf>
    <xf numFmtId="165" fontId="7" fillId="4" borderId="19" xfId="0" applyNumberFormat="1" applyFont="1" applyFill="1" applyBorder="1" applyAlignment="1">
      <alignment horizontal="center" vertical="center" wrapText="1"/>
    </xf>
    <xf numFmtId="165" fontId="7" fillId="4" borderId="17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7" fillId="3" borderId="2" xfId="0" applyNumberFormat="1" applyFont="1" applyFill="1" applyBorder="1" applyAlignment="1">
      <alignment horizontal="center" vertical="center" wrapText="1"/>
    </xf>
    <xf numFmtId="165" fontId="7" fillId="4" borderId="2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165" fontId="7" fillId="0" borderId="21" xfId="0" applyNumberFormat="1" applyFont="1" applyFill="1" applyBorder="1" applyAlignment="1">
      <alignment horizontal="center" vertical="center" wrapText="1"/>
    </xf>
    <xf numFmtId="165" fontId="7" fillId="0" borderId="2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</cellXfs>
  <cellStyles count="6">
    <cellStyle name="TableStyleLight1" xfId="1"/>
    <cellStyle name="Обычный" xfId="0" builtinId="0"/>
    <cellStyle name="Обычный 2" xfId="3"/>
    <cellStyle name="Обычный 4" xfId="4"/>
    <cellStyle name="Процентный" xfId="2" builtinId="5"/>
    <cellStyle name="Финансовый" xfId="5" builtinId="3"/>
  </cellStyles>
  <dxfs count="2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339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2B2B2"/>
      <rgbColor rgb="00993366"/>
      <rgbColor rgb="00FFFFCC"/>
      <rgbColor rgb="00CCFFFF"/>
      <rgbColor rgb="00660066"/>
      <rgbColor rgb="00FF999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FF66CC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data\Users\1\Desktop\&#1064;&#1072;&#1073;&#1083;&#1086;&#1085;&#1099;\19-05-2016_16-52-43\grid-a11c3693-0918-40d3-a614-87a485f9c27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  <sheetName val="Код_ОКПД"/>
      <sheetName val="Ед.изм."/>
      <sheetName val="ОКВЭД"/>
      <sheetName val="Ведомства"/>
      <sheetName val="Раздел_подраздел"/>
      <sheetName val="КОСГУ"/>
      <sheetName val="ЦСт"/>
      <sheetName val="Расх"/>
      <sheetName val="Код_цели"/>
      <sheetName val="РегКласс"/>
      <sheetName val="Программа"/>
      <sheetName val="Номер_позиции_каталога__ID"/>
      <sheetName val="grid-a11c3693-0918-40d3-a614-87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H29"/>
  <sheetViews>
    <sheetView tabSelected="1" zoomScale="60" zoomScaleNormal="60" workbookViewId="0">
      <selection activeCell="C5" sqref="C5"/>
    </sheetView>
  </sheetViews>
  <sheetFormatPr defaultRowHeight="15" x14ac:dyDescent="0.25"/>
  <cols>
    <col min="1" max="1" width="6" style="1" customWidth="1"/>
    <col min="2" max="2" width="39.5703125" style="17" customWidth="1"/>
    <col min="3" max="3" width="15.85546875" style="17" customWidth="1"/>
    <col min="4" max="4" width="7.85546875" style="17" customWidth="1"/>
    <col min="5" max="5" width="8.140625" style="1" customWidth="1"/>
    <col min="6" max="6" width="11.28515625" style="1" customWidth="1"/>
    <col min="7" max="7" width="14.7109375" style="2" customWidth="1"/>
    <col min="8" max="9" width="13.7109375" style="2" customWidth="1"/>
    <col min="10" max="10" width="14.5703125" style="2" customWidth="1"/>
    <col min="11" max="11" width="13.5703125" style="2" customWidth="1"/>
    <col min="12" max="12" width="15.140625" style="2" customWidth="1"/>
    <col min="13" max="13" width="13.28515625" style="2" customWidth="1"/>
    <col min="14" max="14" width="14.28515625" style="2" customWidth="1"/>
    <col min="15" max="15" width="14.7109375" style="2" customWidth="1"/>
    <col min="16" max="16" width="17.7109375" style="1" customWidth="1"/>
    <col min="17" max="17" width="15.140625" style="2" customWidth="1"/>
    <col min="18" max="18" width="14.85546875" style="1" customWidth="1"/>
    <col min="19" max="19" width="14.5703125" style="1" customWidth="1"/>
    <col min="20" max="20" width="15" style="1" customWidth="1"/>
    <col min="21" max="21" width="14.28515625" style="1" customWidth="1"/>
    <col min="22" max="22" width="15.5703125" style="1" customWidth="1"/>
    <col min="23" max="23" width="14" style="1" customWidth="1"/>
    <col min="24" max="25" width="14.5703125" style="2" customWidth="1"/>
    <col min="26" max="26" width="20.5703125" style="2" bestFit="1" customWidth="1"/>
    <col min="27" max="27" width="14.5703125" style="2" customWidth="1"/>
    <col min="28" max="28" width="20" style="2" customWidth="1"/>
    <col min="29" max="29" width="16.85546875" style="3" customWidth="1"/>
    <col min="30" max="30" width="13.85546875" style="3" customWidth="1"/>
    <col min="31" max="31" width="18" style="3" customWidth="1"/>
    <col min="32" max="33" width="9.140625" style="1"/>
    <col min="34" max="34" width="20.85546875" style="1" customWidth="1"/>
    <col min="35" max="16384" width="9.140625" style="1"/>
  </cols>
  <sheetData>
    <row r="1" spans="1:34" ht="20.25" x14ac:dyDescent="0.25"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34" ht="24" customHeight="1" x14ac:dyDescent="0.25">
      <c r="F2" s="97" t="s">
        <v>26</v>
      </c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34" ht="15.75" customHeight="1" x14ac:dyDescent="0.25">
      <c r="B3" s="26"/>
      <c r="C3" s="26"/>
      <c r="D3" s="26"/>
      <c r="F3" s="27"/>
      <c r="G3" s="27"/>
      <c r="H3" s="27"/>
      <c r="I3" s="29"/>
      <c r="J3" s="27"/>
      <c r="K3" s="27"/>
      <c r="L3" s="29"/>
      <c r="M3" s="27"/>
      <c r="N3" s="27"/>
      <c r="O3" s="29"/>
      <c r="P3" s="27"/>
      <c r="Q3" s="27"/>
      <c r="R3" s="27"/>
    </row>
    <row r="4" spans="1:34" ht="15.75" customHeight="1" x14ac:dyDescent="0.25">
      <c r="B4" s="31" t="s">
        <v>39</v>
      </c>
      <c r="C4" s="98" t="s">
        <v>42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1:34" ht="35.25" customHeight="1" x14ac:dyDescent="0.25">
      <c r="B5" s="108" t="s">
        <v>68</v>
      </c>
      <c r="C5" s="109" t="s">
        <v>69</v>
      </c>
    </row>
    <row r="6" spans="1:34" ht="36" customHeight="1" x14ac:dyDescent="0.25">
      <c r="B6" s="68" t="s">
        <v>25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</row>
    <row r="7" spans="1:34" ht="16.5" customHeight="1" thickBot="1" x14ac:dyDescent="0.3">
      <c r="A7" s="8"/>
      <c r="B7" s="15"/>
      <c r="C7" s="15"/>
      <c r="D7" s="15"/>
      <c r="E7" s="8"/>
      <c r="F7" s="8"/>
      <c r="G7" s="9"/>
      <c r="H7" s="9"/>
      <c r="I7" s="9"/>
      <c r="J7" s="9"/>
      <c r="K7" s="9"/>
      <c r="L7" s="9"/>
      <c r="M7" s="9"/>
      <c r="N7" s="9"/>
      <c r="O7" s="9"/>
      <c r="P7" s="8"/>
      <c r="Q7" s="9"/>
      <c r="R7" s="8"/>
      <c r="S7" s="8"/>
      <c r="T7" s="8"/>
      <c r="U7" s="8"/>
      <c r="V7" s="8"/>
      <c r="W7" s="8"/>
      <c r="X7" s="9"/>
      <c r="Y7" s="9"/>
      <c r="Z7" s="9"/>
      <c r="AA7" s="9"/>
      <c r="AB7" s="9"/>
      <c r="AC7" s="10"/>
      <c r="AD7" s="10"/>
      <c r="AE7" s="10"/>
    </row>
    <row r="8" spans="1:34" ht="53.25" customHeight="1" x14ac:dyDescent="0.25">
      <c r="A8" s="77" t="s">
        <v>0</v>
      </c>
      <c r="B8" s="77" t="s">
        <v>1</v>
      </c>
      <c r="C8" s="77"/>
      <c r="D8" s="77"/>
      <c r="E8" s="77" t="s">
        <v>2</v>
      </c>
      <c r="F8" s="101" t="s">
        <v>3</v>
      </c>
      <c r="G8" s="99" t="s">
        <v>27</v>
      </c>
      <c r="H8" s="100"/>
      <c r="I8" s="100"/>
      <c r="J8" s="100"/>
      <c r="K8" s="100"/>
      <c r="L8" s="100"/>
      <c r="M8" s="100"/>
      <c r="N8" s="100"/>
      <c r="O8" s="100"/>
      <c r="P8" s="86" t="s">
        <v>18</v>
      </c>
      <c r="Q8" s="87"/>
      <c r="R8" s="88"/>
      <c r="S8" s="86" t="s">
        <v>41</v>
      </c>
      <c r="T8" s="87"/>
      <c r="U8" s="87"/>
      <c r="V8" s="87"/>
      <c r="W8" s="88"/>
      <c r="X8" s="94" t="s">
        <v>21</v>
      </c>
      <c r="Y8" s="96"/>
      <c r="Z8" s="94" t="s">
        <v>31</v>
      </c>
      <c r="AA8" s="95"/>
      <c r="AB8" s="96"/>
      <c r="AC8" s="94" t="s">
        <v>22</v>
      </c>
      <c r="AD8" s="95"/>
      <c r="AE8" s="96"/>
    </row>
    <row r="9" spans="1:34" ht="17.25" customHeight="1" x14ac:dyDescent="0.25">
      <c r="A9" s="77"/>
      <c r="B9" s="77" t="s">
        <v>7</v>
      </c>
      <c r="C9" s="77" t="s">
        <v>35</v>
      </c>
      <c r="D9" s="91" t="s">
        <v>10</v>
      </c>
      <c r="E9" s="77"/>
      <c r="F9" s="101"/>
      <c r="G9" s="70" t="s">
        <v>36</v>
      </c>
      <c r="H9" s="71"/>
      <c r="I9" s="72"/>
      <c r="J9" s="78" t="s">
        <v>37</v>
      </c>
      <c r="K9" s="71"/>
      <c r="L9" s="72"/>
      <c r="M9" s="78" t="s">
        <v>38</v>
      </c>
      <c r="N9" s="71"/>
      <c r="O9" s="71"/>
      <c r="P9" s="76" t="s">
        <v>6</v>
      </c>
      <c r="Q9" s="77" t="s">
        <v>4</v>
      </c>
      <c r="R9" s="69" t="s">
        <v>5</v>
      </c>
      <c r="S9" s="89" t="s">
        <v>19</v>
      </c>
      <c r="T9" s="90"/>
      <c r="U9" s="90"/>
      <c r="V9" s="77" t="s">
        <v>11</v>
      </c>
      <c r="W9" s="81" t="s">
        <v>13</v>
      </c>
      <c r="X9" s="82" t="s">
        <v>8</v>
      </c>
      <c r="Y9" s="84" t="s">
        <v>20</v>
      </c>
      <c r="Z9" s="82" t="s">
        <v>8</v>
      </c>
      <c r="AA9" s="83" t="s">
        <v>32</v>
      </c>
      <c r="AB9" s="84" t="s">
        <v>33</v>
      </c>
      <c r="AC9" s="82" t="s">
        <v>23</v>
      </c>
      <c r="AD9" s="83" t="s">
        <v>24</v>
      </c>
      <c r="AE9" s="84" t="s">
        <v>12</v>
      </c>
    </row>
    <row r="10" spans="1:34" ht="19.5" customHeight="1" x14ac:dyDescent="0.25">
      <c r="A10" s="77"/>
      <c r="B10" s="77"/>
      <c r="C10" s="77"/>
      <c r="D10" s="92"/>
      <c r="E10" s="77"/>
      <c r="F10" s="101"/>
      <c r="G10" s="73" t="s">
        <v>62</v>
      </c>
      <c r="H10" s="74"/>
      <c r="I10" s="79"/>
      <c r="J10" s="73" t="s">
        <v>64</v>
      </c>
      <c r="K10" s="74"/>
      <c r="L10" s="79"/>
      <c r="M10" s="73" t="s">
        <v>66</v>
      </c>
      <c r="N10" s="74"/>
      <c r="O10" s="79"/>
      <c r="P10" s="76"/>
      <c r="Q10" s="77"/>
      <c r="R10" s="69"/>
      <c r="S10" s="102" t="s">
        <v>14</v>
      </c>
      <c r="T10" s="105" t="s">
        <v>15</v>
      </c>
      <c r="U10" s="105" t="s">
        <v>16</v>
      </c>
      <c r="V10" s="77"/>
      <c r="W10" s="81"/>
      <c r="X10" s="82"/>
      <c r="Y10" s="84"/>
      <c r="Z10" s="82"/>
      <c r="AA10" s="83"/>
      <c r="AB10" s="84"/>
      <c r="AC10" s="82"/>
      <c r="AD10" s="83"/>
      <c r="AE10" s="84"/>
    </row>
    <row r="11" spans="1:34" ht="22.5" customHeight="1" x14ac:dyDescent="0.25">
      <c r="A11" s="77"/>
      <c r="B11" s="77"/>
      <c r="C11" s="77"/>
      <c r="D11" s="92"/>
      <c r="E11" s="77"/>
      <c r="F11" s="101"/>
      <c r="G11" s="73" t="s">
        <v>63</v>
      </c>
      <c r="H11" s="74"/>
      <c r="I11" s="75"/>
      <c r="J11" s="73" t="s">
        <v>65</v>
      </c>
      <c r="K11" s="74"/>
      <c r="L11" s="75"/>
      <c r="M11" s="73" t="s">
        <v>67</v>
      </c>
      <c r="N11" s="74"/>
      <c r="O11" s="75"/>
      <c r="P11" s="76"/>
      <c r="Q11" s="77"/>
      <c r="R11" s="69"/>
      <c r="S11" s="103"/>
      <c r="T11" s="106"/>
      <c r="U11" s="106"/>
      <c r="V11" s="77"/>
      <c r="W11" s="81"/>
      <c r="X11" s="82"/>
      <c r="Y11" s="84"/>
      <c r="Z11" s="82"/>
      <c r="AA11" s="83"/>
      <c r="AB11" s="84"/>
      <c r="AC11" s="82"/>
      <c r="AD11" s="83"/>
      <c r="AE11" s="84"/>
    </row>
    <row r="12" spans="1:34" ht="68.25" customHeight="1" x14ac:dyDescent="0.25">
      <c r="A12" s="77"/>
      <c r="B12" s="77"/>
      <c r="C12" s="77"/>
      <c r="D12" s="93"/>
      <c r="E12" s="77"/>
      <c r="F12" s="101"/>
      <c r="G12" s="52" t="s">
        <v>17</v>
      </c>
      <c r="H12" s="53" t="s">
        <v>28</v>
      </c>
      <c r="I12" s="53" t="s">
        <v>40</v>
      </c>
      <c r="J12" s="53" t="s">
        <v>17</v>
      </c>
      <c r="K12" s="53" t="s">
        <v>28</v>
      </c>
      <c r="L12" s="53" t="s">
        <v>40</v>
      </c>
      <c r="M12" s="53" t="s">
        <v>17</v>
      </c>
      <c r="N12" s="53" t="s">
        <v>28</v>
      </c>
      <c r="O12" s="54" t="s">
        <v>40</v>
      </c>
      <c r="P12" s="76"/>
      <c r="Q12" s="77"/>
      <c r="R12" s="69"/>
      <c r="S12" s="104"/>
      <c r="T12" s="107"/>
      <c r="U12" s="107"/>
      <c r="V12" s="77"/>
      <c r="W12" s="81"/>
      <c r="X12" s="82"/>
      <c r="Y12" s="84"/>
      <c r="Z12" s="82"/>
      <c r="AA12" s="83"/>
      <c r="AB12" s="84"/>
      <c r="AC12" s="82"/>
      <c r="AD12" s="83"/>
      <c r="AE12" s="84"/>
    </row>
    <row r="13" spans="1:34" ht="16.5" customHeight="1" x14ac:dyDescent="0.25">
      <c r="A13" s="14">
        <v>1</v>
      </c>
      <c r="B13" s="53">
        <v>2</v>
      </c>
      <c r="C13" s="53">
        <v>3</v>
      </c>
      <c r="D13" s="53">
        <v>4</v>
      </c>
      <c r="E13" s="53">
        <v>5</v>
      </c>
      <c r="F13" s="54">
        <v>6</v>
      </c>
      <c r="G13" s="52">
        <v>7</v>
      </c>
      <c r="H13" s="53">
        <v>8</v>
      </c>
      <c r="I13" s="53">
        <v>9</v>
      </c>
      <c r="J13" s="53">
        <v>10</v>
      </c>
      <c r="K13" s="53">
        <v>11</v>
      </c>
      <c r="L13" s="53">
        <v>12</v>
      </c>
      <c r="M13" s="53">
        <v>13</v>
      </c>
      <c r="N13" s="53">
        <v>14</v>
      </c>
      <c r="O13" s="54">
        <v>15</v>
      </c>
      <c r="P13" s="52">
        <v>16</v>
      </c>
      <c r="Q13" s="53">
        <v>17</v>
      </c>
      <c r="R13" s="51">
        <v>18</v>
      </c>
      <c r="S13" s="52">
        <v>19</v>
      </c>
      <c r="T13" s="53">
        <v>20</v>
      </c>
      <c r="U13" s="53">
        <v>21</v>
      </c>
      <c r="V13" s="53">
        <v>22</v>
      </c>
      <c r="W13" s="51">
        <v>23</v>
      </c>
      <c r="X13" s="52">
        <v>24</v>
      </c>
      <c r="Y13" s="51">
        <v>25</v>
      </c>
      <c r="Z13" s="52">
        <v>26</v>
      </c>
      <c r="AA13" s="53">
        <v>27</v>
      </c>
      <c r="AB13" s="51">
        <v>28</v>
      </c>
      <c r="AC13" s="52">
        <v>29</v>
      </c>
      <c r="AD13" s="53">
        <v>30</v>
      </c>
      <c r="AE13" s="51">
        <v>31</v>
      </c>
    </row>
    <row r="14" spans="1:34" ht="72.75" customHeight="1" x14ac:dyDescent="0.25">
      <c r="A14" s="21">
        <v>1</v>
      </c>
      <c r="B14" s="49" t="s">
        <v>43</v>
      </c>
      <c r="C14" s="47" t="s">
        <v>54</v>
      </c>
      <c r="D14" s="20"/>
      <c r="E14" s="30" t="s">
        <v>53</v>
      </c>
      <c r="F14" s="59">
        <v>31000</v>
      </c>
      <c r="G14" s="60">
        <v>1</v>
      </c>
      <c r="H14" s="20">
        <v>0.22</v>
      </c>
      <c r="I14" s="7">
        <f>G14*F14</f>
        <v>31000</v>
      </c>
      <c r="J14" s="61">
        <v>1.1299999999999999</v>
      </c>
      <c r="K14" s="20">
        <v>0.22</v>
      </c>
      <c r="L14" s="7">
        <f>J14*F14</f>
        <v>35030</v>
      </c>
      <c r="M14" s="61">
        <v>1.01</v>
      </c>
      <c r="N14" s="20">
        <v>0.22</v>
      </c>
      <c r="O14" s="42">
        <f>M14*F14</f>
        <v>31310</v>
      </c>
      <c r="P14" s="41">
        <f>AVERAGE(G14,J14,M14)</f>
        <v>1.05</v>
      </c>
      <c r="Q14" s="11">
        <f>SQRT((POWER(G14-P14,2)+POWER(J14-P14,2)+POWER(M14-P14,2))/2)</f>
        <v>7.0000000000000007E-2</v>
      </c>
      <c r="R14" s="24">
        <f>Q14/P14*100</f>
        <v>6.67</v>
      </c>
      <c r="S14" s="32">
        <f>G14/(1+H14)</f>
        <v>0.82</v>
      </c>
      <c r="T14" s="7">
        <f>J14/(1+K14)</f>
        <v>0.93</v>
      </c>
      <c r="U14" s="7">
        <f>M14/(1+N14)</f>
        <v>0.83</v>
      </c>
      <c r="V14" s="11">
        <f>(S14+T14+U14)/3</f>
        <v>0.86</v>
      </c>
      <c r="W14" s="48">
        <f>ROUND(V14*(1+D14),2)</f>
        <v>0.86</v>
      </c>
      <c r="X14" s="55"/>
      <c r="Y14" s="56">
        <f>ROUND(X14*(1+D14),2)</f>
        <v>0</v>
      </c>
      <c r="Z14" s="37">
        <f>ROUND(MIN(G14/(1+H14),J14/(1+K14),M14/(1+N14)),2)</f>
        <v>0.82</v>
      </c>
      <c r="AA14" s="40">
        <f>ROUND(Z14*(1+D14),2)</f>
        <v>0.82</v>
      </c>
      <c r="AB14" s="38">
        <f>F14*AA14</f>
        <v>25420</v>
      </c>
      <c r="AC14" s="41">
        <f>MIN(V14,X14,Z14)</f>
        <v>0.82</v>
      </c>
      <c r="AD14" s="40">
        <f>ROUND(AC14*(1+D14),2)</f>
        <v>0.82</v>
      </c>
      <c r="AE14" s="38">
        <f>AD14*F14</f>
        <v>25420</v>
      </c>
      <c r="AH14" s="23"/>
    </row>
    <row r="15" spans="1:34" ht="72.75" customHeight="1" x14ac:dyDescent="0.25">
      <c r="A15" s="50">
        <v>2</v>
      </c>
      <c r="B15" s="49" t="s">
        <v>44</v>
      </c>
      <c r="C15" s="47" t="s">
        <v>54</v>
      </c>
      <c r="D15" s="20"/>
      <c r="E15" s="30" t="s">
        <v>53</v>
      </c>
      <c r="F15" s="59">
        <v>9000</v>
      </c>
      <c r="G15" s="60">
        <v>0.8</v>
      </c>
      <c r="H15" s="20">
        <v>0.1</v>
      </c>
      <c r="I15" s="7">
        <f t="shared" ref="I15:I23" si="0">G15*F15</f>
        <v>7200</v>
      </c>
      <c r="J15" s="61">
        <v>0.94</v>
      </c>
      <c r="K15" s="20">
        <v>0.1</v>
      </c>
      <c r="L15" s="7">
        <f t="shared" ref="L15:L23" si="1">J15*F15</f>
        <v>8460</v>
      </c>
      <c r="M15" s="61">
        <v>0.88</v>
      </c>
      <c r="N15" s="20">
        <v>0.1</v>
      </c>
      <c r="O15" s="42">
        <f t="shared" ref="O15:O23" si="2">M15*F15</f>
        <v>7920</v>
      </c>
      <c r="P15" s="41">
        <f t="shared" ref="P15:P23" si="3">AVERAGE(G15,J15,M15)</f>
        <v>0.87</v>
      </c>
      <c r="Q15" s="11">
        <f t="shared" ref="Q15:Q23" si="4">SQRT((POWER(G15-P15,2)+POWER(J15-P15,2)+POWER(M15-P15,2))/2)</f>
        <v>7.0000000000000007E-2</v>
      </c>
      <c r="R15" s="24">
        <f t="shared" ref="R15:R23" si="5">Q15/P15*100</f>
        <v>8.0500000000000007</v>
      </c>
      <c r="S15" s="32">
        <f t="shared" ref="S15:S23" si="6">G15/(1+H15)</f>
        <v>0.73</v>
      </c>
      <c r="T15" s="7">
        <f t="shared" ref="T15:T23" si="7">J15/(1+K15)</f>
        <v>0.85</v>
      </c>
      <c r="U15" s="7">
        <f t="shared" ref="U15:U23" si="8">M15/(1+N15)</f>
        <v>0.8</v>
      </c>
      <c r="V15" s="11">
        <f t="shared" ref="V15:V23" si="9">(S15+T15+U15)/3</f>
        <v>0.79</v>
      </c>
      <c r="W15" s="48">
        <f t="shared" ref="W15:W23" si="10">ROUND(V15*(1+D15),2)</f>
        <v>0.79</v>
      </c>
      <c r="X15" s="55"/>
      <c r="Y15" s="56">
        <f t="shared" ref="Y15:Y23" si="11">ROUND(X15*(1+D15),2)</f>
        <v>0</v>
      </c>
      <c r="Z15" s="37">
        <f t="shared" ref="Z15:Z23" si="12">ROUND(MIN(G15/(1+H15),J15/(1+K15),M15/(1+N15)),2)</f>
        <v>0.73</v>
      </c>
      <c r="AA15" s="40">
        <f t="shared" ref="AA15:AA23" si="13">ROUND(Z15*(1+D15),2)</f>
        <v>0.73</v>
      </c>
      <c r="AB15" s="38">
        <f t="shared" ref="AB15:AB23" si="14">F15*AA15</f>
        <v>6570</v>
      </c>
      <c r="AC15" s="41">
        <f t="shared" ref="AC15:AC23" si="15">MIN(V15,X15,Z15)</f>
        <v>0.73</v>
      </c>
      <c r="AD15" s="40">
        <f t="shared" ref="AD15:AD23" si="16">ROUND(AC15*(1+D15),2)</f>
        <v>0.73</v>
      </c>
      <c r="AE15" s="38">
        <f t="shared" ref="AE15:AE23" si="17">AD15*F15</f>
        <v>6570</v>
      </c>
      <c r="AH15" s="23"/>
    </row>
    <row r="16" spans="1:34" ht="72.75" customHeight="1" x14ac:dyDescent="0.25">
      <c r="A16" s="57">
        <v>3</v>
      </c>
      <c r="B16" s="49" t="s">
        <v>45</v>
      </c>
      <c r="C16" s="47" t="s">
        <v>54</v>
      </c>
      <c r="D16" s="20"/>
      <c r="E16" s="30" t="s">
        <v>53</v>
      </c>
      <c r="F16" s="59">
        <v>6000</v>
      </c>
      <c r="G16" s="60">
        <v>6.48</v>
      </c>
      <c r="H16" s="20">
        <v>0.1</v>
      </c>
      <c r="I16" s="7">
        <f t="shared" si="0"/>
        <v>38880</v>
      </c>
      <c r="J16" s="61">
        <v>7.71</v>
      </c>
      <c r="K16" s="20">
        <v>0.1</v>
      </c>
      <c r="L16" s="7">
        <f t="shared" si="1"/>
        <v>46260</v>
      </c>
      <c r="M16" s="61">
        <v>7.23</v>
      </c>
      <c r="N16" s="20">
        <v>0.1</v>
      </c>
      <c r="O16" s="42">
        <f t="shared" si="2"/>
        <v>43380</v>
      </c>
      <c r="P16" s="41">
        <f t="shared" si="3"/>
        <v>7.14</v>
      </c>
      <c r="Q16" s="11">
        <f t="shared" si="4"/>
        <v>0.62</v>
      </c>
      <c r="R16" s="24">
        <f t="shared" si="5"/>
        <v>8.68</v>
      </c>
      <c r="S16" s="32">
        <f t="shared" si="6"/>
        <v>5.89</v>
      </c>
      <c r="T16" s="7">
        <f t="shared" si="7"/>
        <v>7.01</v>
      </c>
      <c r="U16" s="7">
        <f t="shared" si="8"/>
        <v>6.57</v>
      </c>
      <c r="V16" s="11">
        <f t="shared" si="9"/>
        <v>6.49</v>
      </c>
      <c r="W16" s="48">
        <f t="shared" si="10"/>
        <v>6.49</v>
      </c>
      <c r="X16" s="55"/>
      <c r="Y16" s="56">
        <f t="shared" si="11"/>
        <v>0</v>
      </c>
      <c r="Z16" s="37">
        <f t="shared" si="12"/>
        <v>5.89</v>
      </c>
      <c r="AA16" s="40">
        <f t="shared" si="13"/>
        <v>5.89</v>
      </c>
      <c r="AB16" s="38">
        <f t="shared" si="14"/>
        <v>35340</v>
      </c>
      <c r="AC16" s="41">
        <f t="shared" si="15"/>
        <v>5.89</v>
      </c>
      <c r="AD16" s="40">
        <f t="shared" si="16"/>
        <v>5.89</v>
      </c>
      <c r="AE16" s="38">
        <f t="shared" si="17"/>
        <v>35340</v>
      </c>
      <c r="AH16" s="23"/>
    </row>
    <row r="17" spans="1:34" ht="72.75" customHeight="1" x14ac:dyDescent="0.25">
      <c r="A17" s="57">
        <v>4</v>
      </c>
      <c r="B17" s="49" t="s">
        <v>46</v>
      </c>
      <c r="C17" s="47" t="s">
        <v>55</v>
      </c>
      <c r="D17" s="20"/>
      <c r="E17" s="30" t="s">
        <v>53</v>
      </c>
      <c r="F17" s="59">
        <v>950</v>
      </c>
      <c r="G17" s="60">
        <v>86.5</v>
      </c>
      <c r="H17" s="20">
        <v>0.1</v>
      </c>
      <c r="I17" s="7">
        <f t="shared" si="0"/>
        <v>82175</v>
      </c>
      <c r="J17" s="61">
        <v>98.62</v>
      </c>
      <c r="K17" s="20">
        <v>0.1</v>
      </c>
      <c r="L17" s="7">
        <f t="shared" si="1"/>
        <v>93689</v>
      </c>
      <c r="M17" s="61">
        <v>94.96</v>
      </c>
      <c r="N17" s="20">
        <v>0.1</v>
      </c>
      <c r="O17" s="42">
        <f t="shared" si="2"/>
        <v>90212</v>
      </c>
      <c r="P17" s="41">
        <f t="shared" si="3"/>
        <v>93.36</v>
      </c>
      <c r="Q17" s="11">
        <f t="shared" si="4"/>
        <v>6.22</v>
      </c>
      <c r="R17" s="24">
        <f t="shared" si="5"/>
        <v>6.66</v>
      </c>
      <c r="S17" s="32">
        <f t="shared" si="6"/>
        <v>78.64</v>
      </c>
      <c r="T17" s="7">
        <f t="shared" si="7"/>
        <v>89.65</v>
      </c>
      <c r="U17" s="7">
        <f t="shared" si="8"/>
        <v>86.33</v>
      </c>
      <c r="V17" s="11">
        <f t="shared" si="9"/>
        <v>84.87</v>
      </c>
      <c r="W17" s="48">
        <f t="shared" si="10"/>
        <v>84.87</v>
      </c>
      <c r="X17" s="55"/>
      <c r="Y17" s="56">
        <f t="shared" si="11"/>
        <v>0</v>
      </c>
      <c r="Z17" s="37">
        <f t="shared" si="12"/>
        <v>78.64</v>
      </c>
      <c r="AA17" s="40">
        <f t="shared" si="13"/>
        <v>78.64</v>
      </c>
      <c r="AB17" s="38">
        <f t="shared" si="14"/>
        <v>74708</v>
      </c>
      <c r="AC17" s="41">
        <f t="shared" si="15"/>
        <v>78.64</v>
      </c>
      <c r="AD17" s="40">
        <f t="shared" si="16"/>
        <v>78.64</v>
      </c>
      <c r="AE17" s="38">
        <f t="shared" si="17"/>
        <v>74708</v>
      </c>
      <c r="AH17" s="23"/>
    </row>
    <row r="18" spans="1:34" ht="72.75" customHeight="1" x14ac:dyDescent="0.25">
      <c r="A18" s="57">
        <v>5</v>
      </c>
      <c r="B18" s="49" t="s">
        <v>47</v>
      </c>
      <c r="C18" s="47" t="s">
        <v>56</v>
      </c>
      <c r="D18" s="20"/>
      <c r="E18" s="30" t="s">
        <v>53</v>
      </c>
      <c r="F18" s="59">
        <v>30</v>
      </c>
      <c r="G18" s="60">
        <v>360</v>
      </c>
      <c r="H18" s="20">
        <v>0.1</v>
      </c>
      <c r="I18" s="7">
        <f t="shared" si="0"/>
        <v>10800</v>
      </c>
      <c r="J18" s="61">
        <v>421.2</v>
      </c>
      <c r="K18" s="20">
        <v>0.1</v>
      </c>
      <c r="L18" s="7">
        <f t="shared" si="1"/>
        <v>12636</v>
      </c>
      <c r="M18" s="61">
        <v>395.18</v>
      </c>
      <c r="N18" s="20">
        <v>0.1</v>
      </c>
      <c r="O18" s="42">
        <f t="shared" si="2"/>
        <v>11855.4</v>
      </c>
      <c r="P18" s="41">
        <f t="shared" si="3"/>
        <v>392.13</v>
      </c>
      <c r="Q18" s="11">
        <f t="shared" si="4"/>
        <v>30.71</v>
      </c>
      <c r="R18" s="24">
        <f t="shared" si="5"/>
        <v>7.83</v>
      </c>
      <c r="S18" s="32">
        <f t="shared" si="6"/>
        <v>327.27</v>
      </c>
      <c r="T18" s="7">
        <f t="shared" si="7"/>
        <v>382.91</v>
      </c>
      <c r="U18" s="7">
        <f t="shared" si="8"/>
        <v>359.25</v>
      </c>
      <c r="V18" s="11">
        <f t="shared" si="9"/>
        <v>356.48</v>
      </c>
      <c r="W18" s="48">
        <f t="shared" si="10"/>
        <v>356.48</v>
      </c>
      <c r="X18" s="55"/>
      <c r="Y18" s="56">
        <f t="shared" si="11"/>
        <v>0</v>
      </c>
      <c r="Z18" s="37">
        <f t="shared" si="12"/>
        <v>327.27</v>
      </c>
      <c r="AA18" s="40">
        <f t="shared" si="13"/>
        <v>327.27</v>
      </c>
      <c r="AB18" s="38">
        <f t="shared" si="14"/>
        <v>9818.1</v>
      </c>
      <c r="AC18" s="41">
        <f t="shared" si="15"/>
        <v>327.27</v>
      </c>
      <c r="AD18" s="40">
        <f t="shared" si="16"/>
        <v>327.27</v>
      </c>
      <c r="AE18" s="38">
        <f t="shared" si="17"/>
        <v>9818.1</v>
      </c>
      <c r="AH18" s="23"/>
    </row>
    <row r="19" spans="1:34" ht="72.75" customHeight="1" x14ac:dyDescent="0.25">
      <c r="A19" s="57">
        <v>6</v>
      </c>
      <c r="B19" s="49" t="s">
        <v>48</v>
      </c>
      <c r="C19" s="47" t="s">
        <v>57</v>
      </c>
      <c r="D19" s="20"/>
      <c r="E19" s="30" t="s">
        <v>53</v>
      </c>
      <c r="F19" s="59">
        <v>100</v>
      </c>
      <c r="G19" s="60">
        <v>165.4</v>
      </c>
      <c r="H19" s="20">
        <v>0</v>
      </c>
      <c r="I19" s="7">
        <f t="shared" si="0"/>
        <v>16540</v>
      </c>
      <c r="J19" s="61">
        <v>198.02</v>
      </c>
      <c r="K19" s="20">
        <v>0</v>
      </c>
      <c r="L19" s="7">
        <f t="shared" si="1"/>
        <v>19802</v>
      </c>
      <c r="M19" s="61">
        <v>194.69</v>
      </c>
      <c r="N19" s="20">
        <v>0</v>
      </c>
      <c r="O19" s="42">
        <f t="shared" si="2"/>
        <v>19469</v>
      </c>
      <c r="P19" s="41">
        <f t="shared" si="3"/>
        <v>186.04</v>
      </c>
      <c r="Q19" s="11">
        <f t="shared" si="4"/>
        <v>17.95</v>
      </c>
      <c r="R19" s="24">
        <f t="shared" si="5"/>
        <v>9.65</v>
      </c>
      <c r="S19" s="32">
        <f t="shared" si="6"/>
        <v>165.4</v>
      </c>
      <c r="T19" s="7">
        <f t="shared" si="7"/>
        <v>198.02</v>
      </c>
      <c r="U19" s="7">
        <f t="shared" si="8"/>
        <v>194.69</v>
      </c>
      <c r="V19" s="11">
        <f t="shared" si="9"/>
        <v>186.04</v>
      </c>
      <c r="W19" s="48">
        <f t="shared" si="10"/>
        <v>186.04</v>
      </c>
      <c r="X19" s="55"/>
      <c r="Y19" s="56">
        <f t="shared" si="11"/>
        <v>0</v>
      </c>
      <c r="Z19" s="37">
        <f t="shared" si="12"/>
        <v>165.4</v>
      </c>
      <c r="AA19" s="40">
        <f t="shared" si="13"/>
        <v>165.4</v>
      </c>
      <c r="AB19" s="38">
        <f t="shared" si="14"/>
        <v>16540</v>
      </c>
      <c r="AC19" s="41">
        <f t="shared" si="15"/>
        <v>165.4</v>
      </c>
      <c r="AD19" s="40">
        <f t="shared" si="16"/>
        <v>165.4</v>
      </c>
      <c r="AE19" s="38">
        <f t="shared" si="17"/>
        <v>16540</v>
      </c>
      <c r="AH19" s="23"/>
    </row>
    <row r="20" spans="1:34" ht="72.75" customHeight="1" x14ac:dyDescent="0.25">
      <c r="A20" s="57">
        <v>7</v>
      </c>
      <c r="B20" s="49" t="s">
        <v>49</v>
      </c>
      <c r="C20" s="47" t="s">
        <v>58</v>
      </c>
      <c r="D20" s="20"/>
      <c r="E20" s="30" t="s">
        <v>53</v>
      </c>
      <c r="F20" s="59">
        <v>100</v>
      </c>
      <c r="G20" s="60">
        <v>150</v>
      </c>
      <c r="H20" s="20">
        <v>0</v>
      </c>
      <c r="I20" s="7">
        <f t="shared" si="0"/>
        <v>15000</v>
      </c>
      <c r="J20" s="61">
        <v>171</v>
      </c>
      <c r="K20" s="20">
        <v>0</v>
      </c>
      <c r="L20" s="7">
        <f t="shared" si="1"/>
        <v>17100</v>
      </c>
      <c r="M20" s="61">
        <v>175.5</v>
      </c>
      <c r="N20" s="20">
        <v>0</v>
      </c>
      <c r="O20" s="42">
        <f t="shared" si="2"/>
        <v>17550</v>
      </c>
      <c r="P20" s="41">
        <f t="shared" si="3"/>
        <v>165.5</v>
      </c>
      <c r="Q20" s="11">
        <f t="shared" si="4"/>
        <v>13.61</v>
      </c>
      <c r="R20" s="24">
        <f t="shared" si="5"/>
        <v>8.2200000000000006</v>
      </c>
      <c r="S20" s="32">
        <f t="shared" si="6"/>
        <v>150</v>
      </c>
      <c r="T20" s="7">
        <f t="shared" si="7"/>
        <v>171</v>
      </c>
      <c r="U20" s="7">
        <f t="shared" si="8"/>
        <v>175.5</v>
      </c>
      <c r="V20" s="11">
        <f t="shared" si="9"/>
        <v>165.5</v>
      </c>
      <c r="W20" s="48">
        <f t="shared" si="10"/>
        <v>165.5</v>
      </c>
      <c r="X20" s="55"/>
      <c r="Y20" s="56">
        <f t="shared" si="11"/>
        <v>0</v>
      </c>
      <c r="Z20" s="37">
        <f t="shared" si="12"/>
        <v>150</v>
      </c>
      <c r="AA20" s="40">
        <f t="shared" si="13"/>
        <v>150</v>
      </c>
      <c r="AB20" s="38">
        <f t="shared" si="14"/>
        <v>15000</v>
      </c>
      <c r="AC20" s="41">
        <f t="shared" si="15"/>
        <v>150</v>
      </c>
      <c r="AD20" s="40">
        <f t="shared" si="16"/>
        <v>150</v>
      </c>
      <c r="AE20" s="38">
        <f t="shared" si="17"/>
        <v>15000</v>
      </c>
      <c r="AH20" s="23"/>
    </row>
    <row r="21" spans="1:34" ht="72.75" customHeight="1" x14ac:dyDescent="0.25">
      <c r="A21" s="57">
        <v>8</v>
      </c>
      <c r="B21" s="49" t="s">
        <v>50</v>
      </c>
      <c r="C21" s="47" t="s">
        <v>59</v>
      </c>
      <c r="D21" s="20"/>
      <c r="E21" s="30" t="s">
        <v>53</v>
      </c>
      <c r="F21" s="59">
        <v>100</v>
      </c>
      <c r="G21" s="60">
        <v>60</v>
      </c>
      <c r="H21" s="20">
        <v>0.22</v>
      </c>
      <c r="I21" s="7">
        <f t="shared" si="0"/>
        <v>6000</v>
      </c>
      <c r="J21" s="61">
        <v>70.2</v>
      </c>
      <c r="K21" s="20">
        <v>0.22</v>
      </c>
      <c r="L21" s="7">
        <f t="shared" si="1"/>
        <v>7020</v>
      </c>
      <c r="M21" s="61">
        <v>60.42</v>
      </c>
      <c r="N21" s="20">
        <v>0.22</v>
      </c>
      <c r="O21" s="42">
        <f t="shared" si="2"/>
        <v>6042</v>
      </c>
      <c r="P21" s="41">
        <f t="shared" si="3"/>
        <v>63.54</v>
      </c>
      <c r="Q21" s="11">
        <f t="shared" si="4"/>
        <v>5.77</v>
      </c>
      <c r="R21" s="24">
        <f t="shared" si="5"/>
        <v>9.08</v>
      </c>
      <c r="S21" s="32">
        <f t="shared" si="6"/>
        <v>49.18</v>
      </c>
      <c r="T21" s="7">
        <f t="shared" si="7"/>
        <v>57.54</v>
      </c>
      <c r="U21" s="7">
        <f t="shared" si="8"/>
        <v>49.52</v>
      </c>
      <c r="V21" s="11">
        <f t="shared" si="9"/>
        <v>52.08</v>
      </c>
      <c r="W21" s="48">
        <f t="shared" si="10"/>
        <v>52.08</v>
      </c>
      <c r="X21" s="55"/>
      <c r="Y21" s="56">
        <f>ROUND(X21*(1+D21),2)</f>
        <v>0</v>
      </c>
      <c r="Z21" s="37">
        <f t="shared" si="12"/>
        <v>49.18</v>
      </c>
      <c r="AA21" s="40">
        <f>ROUND(Z21*(1+D21),2)</f>
        <v>49.18</v>
      </c>
      <c r="AB21" s="38">
        <f>F21*AA21</f>
        <v>4918</v>
      </c>
      <c r="AC21" s="41">
        <f t="shared" si="15"/>
        <v>49.18</v>
      </c>
      <c r="AD21" s="40">
        <f t="shared" si="16"/>
        <v>49.18</v>
      </c>
      <c r="AE21" s="38">
        <f t="shared" si="17"/>
        <v>4918</v>
      </c>
      <c r="AH21" s="23"/>
    </row>
    <row r="22" spans="1:34" ht="72.75" customHeight="1" x14ac:dyDescent="0.25">
      <c r="A22" s="58">
        <v>9</v>
      </c>
      <c r="B22" s="49" t="s">
        <v>51</v>
      </c>
      <c r="C22" s="47" t="s">
        <v>60</v>
      </c>
      <c r="D22" s="20"/>
      <c r="E22" s="30" t="s">
        <v>53</v>
      </c>
      <c r="F22" s="59">
        <v>2</v>
      </c>
      <c r="G22" s="60">
        <v>726</v>
      </c>
      <c r="H22" s="20">
        <v>0.22</v>
      </c>
      <c r="I22" s="7">
        <f t="shared" si="0"/>
        <v>1452</v>
      </c>
      <c r="J22" s="61">
        <v>827.64</v>
      </c>
      <c r="K22" s="20">
        <v>0.22</v>
      </c>
      <c r="L22" s="7">
        <f t="shared" si="1"/>
        <v>1655.28</v>
      </c>
      <c r="M22" s="61">
        <v>731.05</v>
      </c>
      <c r="N22" s="20">
        <v>0.22</v>
      </c>
      <c r="O22" s="42">
        <f t="shared" si="2"/>
        <v>1462.1</v>
      </c>
      <c r="P22" s="41">
        <f t="shared" si="3"/>
        <v>761.56</v>
      </c>
      <c r="Q22" s="11">
        <f t="shared" si="4"/>
        <v>57.28</v>
      </c>
      <c r="R22" s="24">
        <f t="shared" si="5"/>
        <v>7.52</v>
      </c>
      <c r="S22" s="32">
        <f t="shared" si="6"/>
        <v>595.08000000000004</v>
      </c>
      <c r="T22" s="7">
        <f t="shared" si="7"/>
        <v>678.39</v>
      </c>
      <c r="U22" s="7">
        <f t="shared" si="8"/>
        <v>599.22</v>
      </c>
      <c r="V22" s="11">
        <f t="shared" si="9"/>
        <v>624.23</v>
      </c>
      <c r="W22" s="48">
        <f t="shared" si="10"/>
        <v>624.23</v>
      </c>
      <c r="X22" s="55"/>
      <c r="Y22" s="56">
        <f>ROUND(X22*(1+D22),2)</f>
        <v>0</v>
      </c>
      <c r="Z22" s="37">
        <f t="shared" si="12"/>
        <v>595.08000000000004</v>
      </c>
      <c r="AA22" s="40">
        <f>ROUND(Z22*(1+D22),2)</f>
        <v>595.08000000000004</v>
      </c>
      <c r="AB22" s="38">
        <f>F22*AA22</f>
        <v>1190.1600000000001</v>
      </c>
      <c r="AC22" s="41">
        <f t="shared" si="15"/>
        <v>595.08000000000004</v>
      </c>
      <c r="AD22" s="40">
        <f t="shared" si="16"/>
        <v>595.08000000000004</v>
      </c>
      <c r="AE22" s="38">
        <f t="shared" si="17"/>
        <v>1190.1600000000001</v>
      </c>
      <c r="AH22" s="23"/>
    </row>
    <row r="23" spans="1:34" ht="71.25" customHeight="1" x14ac:dyDescent="0.25">
      <c r="A23" s="57">
        <v>10</v>
      </c>
      <c r="B23" s="49" t="s">
        <v>52</v>
      </c>
      <c r="C23" s="47" t="s">
        <v>61</v>
      </c>
      <c r="D23" s="20"/>
      <c r="E23" s="30" t="s">
        <v>53</v>
      </c>
      <c r="F23" s="59">
        <v>300</v>
      </c>
      <c r="G23" s="60">
        <v>184</v>
      </c>
      <c r="H23" s="20">
        <v>0.1</v>
      </c>
      <c r="I23" s="7">
        <f t="shared" si="0"/>
        <v>55200</v>
      </c>
      <c r="J23" s="61">
        <v>215.28</v>
      </c>
      <c r="K23" s="20">
        <v>0.1</v>
      </c>
      <c r="L23" s="7">
        <f t="shared" si="1"/>
        <v>64584</v>
      </c>
      <c r="M23" s="61">
        <v>201.98</v>
      </c>
      <c r="N23" s="20">
        <v>0.1</v>
      </c>
      <c r="O23" s="42">
        <f t="shared" si="2"/>
        <v>60594</v>
      </c>
      <c r="P23" s="41">
        <f t="shared" si="3"/>
        <v>200.42</v>
      </c>
      <c r="Q23" s="11">
        <f t="shared" si="4"/>
        <v>15.7</v>
      </c>
      <c r="R23" s="24">
        <f t="shared" si="5"/>
        <v>7.83</v>
      </c>
      <c r="S23" s="32">
        <f t="shared" si="6"/>
        <v>167.27</v>
      </c>
      <c r="T23" s="7">
        <f t="shared" si="7"/>
        <v>195.71</v>
      </c>
      <c r="U23" s="7">
        <f t="shared" si="8"/>
        <v>183.62</v>
      </c>
      <c r="V23" s="11">
        <f t="shared" si="9"/>
        <v>182.2</v>
      </c>
      <c r="W23" s="48">
        <f t="shared" si="10"/>
        <v>182.2</v>
      </c>
      <c r="X23" s="55"/>
      <c r="Y23" s="56">
        <f t="shared" si="11"/>
        <v>0</v>
      </c>
      <c r="Z23" s="37">
        <f t="shared" si="12"/>
        <v>167.27</v>
      </c>
      <c r="AA23" s="40">
        <f t="shared" si="13"/>
        <v>167.27</v>
      </c>
      <c r="AB23" s="38">
        <f t="shared" si="14"/>
        <v>50181</v>
      </c>
      <c r="AC23" s="41">
        <f t="shared" si="15"/>
        <v>167.27</v>
      </c>
      <c r="AD23" s="40">
        <f t="shared" si="16"/>
        <v>167.27</v>
      </c>
      <c r="AE23" s="38">
        <f t="shared" si="17"/>
        <v>50181</v>
      </c>
      <c r="AH23" s="23"/>
    </row>
    <row r="24" spans="1:34" ht="24.75" customHeight="1" thickBot="1" x14ac:dyDescent="0.3">
      <c r="A24" s="85" t="s">
        <v>9</v>
      </c>
      <c r="B24" s="85"/>
      <c r="C24" s="16"/>
      <c r="D24" s="16"/>
      <c r="E24" s="12"/>
      <c r="F24" s="46">
        <f>SUM(F14:F23)</f>
        <v>47582</v>
      </c>
      <c r="G24" s="64">
        <f>SUM(I14:I23)</f>
        <v>264247</v>
      </c>
      <c r="H24" s="65"/>
      <c r="I24" s="66"/>
      <c r="J24" s="67">
        <f>SUM(L14:L23)</f>
        <v>306236.28000000003</v>
      </c>
      <c r="K24" s="65"/>
      <c r="L24" s="66"/>
      <c r="M24" s="67">
        <f>SUM(O14:O23)</f>
        <v>289794.5</v>
      </c>
      <c r="N24" s="65"/>
      <c r="O24" s="65"/>
      <c r="P24" s="43">
        <f>AVERAGE(G24,J24,M24)</f>
        <v>286759.26</v>
      </c>
      <c r="Q24" s="44">
        <f>SQRT((POWER(G24-P24,2)+POWER(J24-P24,2)+POWER(M24-P24,2))/2)</f>
        <v>21158.55</v>
      </c>
      <c r="R24" s="45">
        <f>Q24/P24*100</f>
        <v>7.38</v>
      </c>
      <c r="S24" s="33"/>
      <c r="T24" s="25"/>
      <c r="U24" s="25"/>
      <c r="V24" s="25"/>
      <c r="W24" s="34"/>
      <c r="X24" s="35"/>
      <c r="Y24" s="36"/>
      <c r="Z24" s="35"/>
      <c r="AA24" s="39"/>
      <c r="AB24" s="36"/>
      <c r="AC24" s="35"/>
      <c r="AD24" s="39"/>
      <c r="AE24" s="62"/>
      <c r="AH24" s="23"/>
    </row>
    <row r="25" spans="1:34" ht="24.75" customHeight="1" x14ac:dyDescent="0.25">
      <c r="A25" s="19" t="s">
        <v>29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4"/>
      <c r="R25" s="5"/>
      <c r="S25" s="5"/>
      <c r="T25" s="5"/>
      <c r="U25" s="5"/>
      <c r="V25" s="5"/>
      <c r="W25" s="5"/>
      <c r="X25" s="6"/>
      <c r="Y25" s="6"/>
      <c r="Z25" s="6"/>
      <c r="AA25" s="6"/>
      <c r="AB25" s="6"/>
      <c r="AC25" s="6"/>
      <c r="AD25" s="6"/>
      <c r="AE25" s="6"/>
    </row>
    <row r="26" spans="1:34" ht="24.75" customHeight="1" x14ac:dyDescent="0.25">
      <c r="A26" s="19" t="s">
        <v>30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4"/>
      <c r="R26" s="5"/>
      <c r="S26" s="5"/>
      <c r="T26" s="5"/>
      <c r="U26" s="5"/>
      <c r="V26" s="5"/>
      <c r="W26" s="5"/>
      <c r="X26" s="6"/>
      <c r="Y26" s="6"/>
      <c r="Z26" s="6"/>
      <c r="AA26" s="6"/>
      <c r="AB26" s="6"/>
      <c r="AC26" s="6"/>
      <c r="AD26" s="6"/>
      <c r="AE26" s="6"/>
    </row>
    <row r="27" spans="1:34" ht="51.75" customHeight="1" x14ac:dyDescent="0.25">
      <c r="A27" s="80" t="s">
        <v>34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13"/>
      <c r="R27" s="15"/>
      <c r="S27" s="18"/>
      <c r="T27" s="18"/>
      <c r="U27" s="18"/>
      <c r="V27" s="18"/>
      <c r="W27" s="18"/>
      <c r="X27" s="63"/>
      <c r="Y27" s="63"/>
      <c r="Z27" s="63"/>
      <c r="AA27" s="63"/>
      <c r="AB27" s="63"/>
      <c r="AC27" s="63"/>
      <c r="AD27" s="63"/>
      <c r="AE27" s="63"/>
    </row>
    <row r="28" spans="1:34" ht="15.75" x14ac:dyDescent="0.25">
      <c r="A28" s="8"/>
      <c r="B28" s="13"/>
      <c r="C28" s="13">
        <v>264347</v>
      </c>
      <c r="D28" s="63" t="str">
        <f>INDEX({"","сто ","двести ","триста ","четыреста ","пятьсот ","шестьсот ","семьсот ","восемьсот ","девятьсот "},MOD(TRUNC(C28/10^8),10)+1)&amp;CHOOSE(MOD(TRUNC(C28/10^7),10)+1,"",INDEX({"десять ","одиннадцать ","двенадцать ","тринадцать ","четырнадцать ","пятнадцать ","шестнадцать ","семнадцать ","восемнадцать ","девятнадцать "},MOD(TRUNC(C28/10^6),10)+1),"двадцать ","тридцать ","сорок ","пятьдесят ","шестьдесят ","семьдесят ","восемьдесят ","девяносто ")&amp;IF(MOD(TRUNC(C28/10^7),10)&lt;&gt;1,INDEX({"","один ","два ","три ","четыре ","пять ","шесть ","семь ","восемь ","девять "},MOD(TRUNC(C28/10^6),10)+1),"")&amp;IF(MOD(TRUNC(C28/10^6),1000),"миллион"&amp;IF(MOD(TRUNC(C28/10^7),10)=1,"ов ",VLOOKUP(MOD(TRUNC(C28/10^6),10),{0,"ов ";1," ";2,"а ";5,"ов "},2)),"")&amp;INDEX({"","сто ","двести ","триста ","четыреста ","пятьсот ","шестьсот ","семьсот ","восемьсот ","девятьсот "},MOD(TRUNC(C28/10^5),10)+1)&amp;CHOOSE(MOD(TRUNC(C28/10^4),10)+1,"",INDEX({"десять ","одиннадцать ","двенадцать ","тринадцать ","четырнадцать ","пятнадцать ","шестнадцать ","семнадцать ","восемнадцать ","девятнадцать "},MOD(TRUNC(C28/1000),10)+1),"двадцать ","тридцать ","сорок ","пятьдесят ","шестьдесят ","семьдесят ","восемьдесят ","девяносто ")&amp;IF(MOD(TRUNC(C28/10^4),10)&lt;&gt;1,INDEX({"","одна ","две ","три ","четыре ","пять ","шесть ","семь ","восемь ","девять "},MOD(TRUNC(C28/1000),10)+1),"")&amp;IF(MOD(TRUNC(C28/1000),1000),"тысяч"&amp;IF(MOD(TRUNC(C28/10^4),10)=1," ",VLOOKUP(MOD(TRUNC(C28/1000),10),{0," ";1,"а ";2,"и ";5," "},2)),"")&amp;INDEX({"","сто ","двести ","триста ","четыреста ","пятьсот ","шестьсот ","семьсот ","восемьсот ","девятьсот "},MOD(TRUNC(C28/100),10)+1)&amp;CHOOSE(MOD(TRUNC(C28/10),10)+1,"",INDEX({"десять ","одиннадцать ","двенадцать ","тринадцать ","четырнадцать ","пятнадцать ","шестнадцать ","семнадцать ","восемнадцать ","девятнадцать "},MOD(TRUNC(C28),10)+1),"двадцать ","тридцать ","сорок ","пятьдесят ","шестьдесят ","семьдесят ","восемьдесят ","девяносто ")&amp;IF(TRUNC(C28)=0,"ноль ",IF(MOD(TRUNC(C28/10),10)&lt;&gt;1,INDEX({"","один ","два ","три ","четыре ","пять ","шесть ","семь ","восемь ","девять "},MOD(TRUNC(C28),10)+1),""))&amp;"рубл"&amp;IF(MOD(TRUNC(C28/10),10)=1,"ей",VLOOKUP(MOD(TRUNC(C28),10),{0,"ей";1,"ь";2,"я";5,"ей"},2))&amp;TEXT(TRUNC((C28-TRUNC(C28)+0.00001)*100)," 00\ коп.;;")</f>
        <v>двести шестьдесят четыре тысячи триста сорок семь рублей</v>
      </c>
      <c r="E28" s="63"/>
      <c r="F28" s="63"/>
      <c r="G28" s="63"/>
      <c r="H28" s="63"/>
      <c r="I28" s="63"/>
      <c r="J28" s="63"/>
      <c r="K28" s="63"/>
      <c r="L28" s="63"/>
      <c r="M28" s="9"/>
      <c r="N28" s="9"/>
      <c r="O28" s="9"/>
      <c r="P28" s="8"/>
      <c r="Q28" s="9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 spans="1:34" ht="15.75" x14ac:dyDescent="0.25">
      <c r="A29" s="8"/>
      <c r="B29" s="13"/>
      <c r="C29" s="22"/>
      <c r="D29" s="22"/>
      <c r="E29" s="22"/>
      <c r="F29" s="22"/>
      <c r="G29" s="22"/>
      <c r="H29" s="22"/>
      <c r="I29" s="28"/>
      <c r="J29" s="22"/>
      <c r="K29" s="22"/>
      <c r="L29" s="28"/>
      <c r="M29" s="9"/>
      <c r="N29" s="9"/>
      <c r="O29" s="9"/>
      <c r="P29" s="8"/>
      <c r="Q29" s="9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</row>
  </sheetData>
  <mergeCells count="50">
    <mergeCell ref="F1:R1"/>
    <mergeCell ref="C4:R4"/>
    <mergeCell ref="AD9:AD12"/>
    <mergeCell ref="AE9:AE12"/>
    <mergeCell ref="S10:S12"/>
    <mergeCell ref="T10:T12"/>
    <mergeCell ref="C9:C12"/>
    <mergeCell ref="U10:U12"/>
    <mergeCell ref="V9:V12"/>
    <mergeCell ref="Y9:Y12"/>
    <mergeCell ref="Z8:AB8"/>
    <mergeCell ref="F2:R2"/>
    <mergeCell ref="G8:O8"/>
    <mergeCell ref="E8:E12"/>
    <mergeCell ref="F8:F12"/>
    <mergeCell ref="B8:D8"/>
    <mergeCell ref="X8:Y8"/>
    <mergeCell ref="P8:R8"/>
    <mergeCell ref="A27:P27"/>
    <mergeCell ref="X27:AE27"/>
    <mergeCell ref="W9:W12"/>
    <mergeCell ref="X9:X12"/>
    <mergeCell ref="AC9:AC12"/>
    <mergeCell ref="Z9:Z12"/>
    <mergeCell ref="AA9:AA12"/>
    <mergeCell ref="AB9:AB12"/>
    <mergeCell ref="A24:B24"/>
    <mergeCell ref="A8:A12"/>
    <mergeCell ref="B9:B12"/>
    <mergeCell ref="S8:W8"/>
    <mergeCell ref="S9:U9"/>
    <mergeCell ref="G10:I10"/>
    <mergeCell ref="D9:D12"/>
    <mergeCell ref="AC8:AE8"/>
    <mergeCell ref="D28:L28"/>
    <mergeCell ref="G24:I24"/>
    <mergeCell ref="J24:L24"/>
    <mergeCell ref="M24:O24"/>
    <mergeCell ref="B6:AE6"/>
    <mergeCell ref="R9:R12"/>
    <mergeCell ref="G9:I9"/>
    <mergeCell ref="G11:I11"/>
    <mergeCell ref="P9:P12"/>
    <mergeCell ref="Q9:Q12"/>
    <mergeCell ref="J9:L9"/>
    <mergeCell ref="M9:O9"/>
    <mergeCell ref="M10:O10"/>
    <mergeCell ref="J10:L10"/>
    <mergeCell ref="J11:L11"/>
    <mergeCell ref="M11:O11"/>
  </mergeCells>
  <conditionalFormatting sqref="R14:R24">
    <cfRule type="cellIs" dxfId="25" priority="27" operator="greaterThan">
      <formula>33</formula>
    </cfRule>
  </conditionalFormatting>
  <conditionalFormatting sqref="E14:G23">
    <cfRule type="containsBlanks" dxfId="23" priority="24">
      <formula>LEN(TRIM(E14))=0</formula>
    </cfRule>
  </conditionalFormatting>
  <conditionalFormatting sqref="J14:J23">
    <cfRule type="containsBlanks" dxfId="22" priority="23">
      <formula>LEN(TRIM(J14))=0</formula>
    </cfRule>
  </conditionalFormatting>
  <conditionalFormatting sqref="M14:M23">
    <cfRule type="containsBlanks" dxfId="21" priority="22">
      <formula>LEN(TRIM(M14))=0</formula>
    </cfRule>
  </conditionalFormatting>
  <conditionalFormatting sqref="C4:R4">
    <cfRule type="containsBlanks" dxfId="20" priority="21">
      <formula>LEN(TRIM(C4))=0</formula>
    </cfRule>
  </conditionalFormatting>
  <conditionalFormatting sqref="B14">
    <cfRule type="containsBlanks" dxfId="19" priority="20">
      <formula>LEN(TRIM(B14))=0</formula>
    </cfRule>
  </conditionalFormatting>
  <conditionalFormatting sqref="B15">
    <cfRule type="containsBlanks" dxfId="18" priority="19">
      <formula>LEN(TRIM(B15))=0</formula>
    </cfRule>
  </conditionalFormatting>
  <conditionalFormatting sqref="B16">
    <cfRule type="containsBlanks" dxfId="17" priority="18">
      <formula>LEN(TRIM(B16))=0</formula>
    </cfRule>
  </conditionalFormatting>
  <conditionalFormatting sqref="B17">
    <cfRule type="containsBlanks" dxfId="16" priority="17">
      <formula>LEN(TRIM(B17))=0</formula>
    </cfRule>
  </conditionalFormatting>
  <conditionalFormatting sqref="B18">
    <cfRule type="containsBlanks" dxfId="15" priority="16">
      <formula>LEN(TRIM(B18))=0</formula>
    </cfRule>
  </conditionalFormatting>
  <conditionalFormatting sqref="B19">
    <cfRule type="containsBlanks" dxfId="14" priority="15">
      <formula>LEN(TRIM(B19))=0</formula>
    </cfRule>
  </conditionalFormatting>
  <conditionalFormatting sqref="B20">
    <cfRule type="containsBlanks" dxfId="13" priority="14">
      <formula>LEN(TRIM(B20))=0</formula>
    </cfRule>
  </conditionalFormatting>
  <conditionalFormatting sqref="B21">
    <cfRule type="containsBlanks" dxfId="12" priority="13">
      <formula>LEN(TRIM(B21))=0</formula>
    </cfRule>
  </conditionalFormatting>
  <conditionalFormatting sqref="B22">
    <cfRule type="containsBlanks" dxfId="11" priority="12">
      <formula>LEN(TRIM(B22))=0</formula>
    </cfRule>
  </conditionalFormatting>
  <conditionalFormatting sqref="B23">
    <cfRule type="containsBlanks" dxfId="10" priority="11">
      <formula>LEN(TRIM(B23))=0</formula>
    </cfRule>
  </conditionalFormatting>
  <conditionalFormatting sqref="C14">
    <cfRule type="containsBlanks" dxfId="9" priority="10">
      <formula>LEN(TRIM(C14))=0</formula>
    </cfRule>
  </conditionalFormatting>
  <conditionalFormatting sqref="C15">
    <cfRule type="containsBlanks" dxfId="8" priority="9">
      <formula>LEN(TRIM(C15))=0</formula>
    </cfRule>
  </conditionalFormatting>
  <conditionalFormatting sqref="C16">
    <cfRule type="containsBlanks" dxfId="7" priority="8">
      <formula>LEN(TRIM(C16))=0</formula>
    </cfRule>
  </conditionalFormatting>
  <conditionalFormatting sqref="C17">
    <cfRule type="containsBlanks" dxfId="6" priority="7">
      <formula>LEN(TRIM(C17))=0</formula>
    </cfRule>
  </conditionalFormatting>
  <conditionalFormatting sqref="C18">
    <cfRule type="containsBlanks" dxfId="5" priority="6">
      <formula>LEN(TRIM(C18))=0</formula>
    </cfRule>
  </conditionalFormatting>
  <conditionalFormatting sqref="C19">
    <cfRule type="containsBlanks" dxfId="4" priority="5">
      <formula>LEN(TRIM(C19))=0</formula>
    </cfRule>
  </conditionalFormatting>
  <conditionalFormatting sqref="C20">
    <cfRule type="containsBlanks" dxfId="3" priority="4">
      <formula>LEN(TRIM(C20))=0</formula>
    </cfRule>
  </conditionalFormatting>
  <conditionalFormatting sqref="C21">
    <cfRule type="containsBlanks" dxfId="2" priority="3">
      <formula>LEN(TRIM(C21))=0</formula>
    </cfRule>
  </conditionalFormatting>
  <conditionalFormatting sqref="C22">
    <cfRule type="containsBlanks" dxfId="1" priority="2">
      <formula>LEN(TRIM(C22))=0</formula>
    </cfRule>
  </conditionalFormatting>
  <conditionalFormatting sqref="C23">
    <cfRule type="containsBlanks" dxfId="0" priority="1">
      <formula>LEN(TRIM(C23))=0</formula>
    </cfRule>
  </conditionalFormatting>
  <pageMargins left="0.15748031496062992" right="0.15748031496062992" top="0" bottom="0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АА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Петросова Светлана Евгеньевна</dc:creator>
  <cp:lastModifiedBy>Левина Ирина Викторовна</cp:lastModifiedBy>
  <cp:lastPrinted>2023-03-09T13:22:47Z</cp:lastPrinted>
  <dcterms:created xsi:type="dcterms:W3CDTF">2014-05-05T14:17:43Z</dcterms:created>
  <dcterms:modified xsi:type="dcterms:W3CDTF">2026-08-28T06:44:08Z</dcterms:modified>
</cp:coreProperties>
</file>