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325" windowHeight="87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G11" i="1"/>
  <c r="E11" i="1"/>
  <c r="D11" i="1"/>
  <c r="K10" i="1"/>
  <c r="K11" i="1" s="1"/>
  <c r="J10" i="1"/>
  <c r="J11" i="1" s="1"/>
  <c r="H10" i="1"/>
  <c r="H11" i="1" s="1"/>
  <c r="F10" i="1"/>
  <c r="Q10" i="1" s="1"/>
  <c r="Q11" i="1" s="1"/>
  <c r="F11" i="1" l="1"/>
  <c r="N11" i="1" s="1"/>
  <c r="M11" i="1"/>
  <c r="O11" i="1"/>
  <c r="O10" i="1"/>
  <c r="L10" i="1"/>
  <c r="M10" i="1"/>
  <c r="L11" i="1" l="1"/>
  <c r="P11" i="1" s="1"/>
  <c r="N10" i="1"/>
  <c r="P10" i="1"/>
</calcChain>
</file>

<file path=xl/sharedStrings.xml><?xml version="1.0" encoding="utf-8"?>
<sst xmlns="http://schemas.openxmlformats.org/spreadsheetml/2006/main" count="36" uniqueCount="26">
  <si>
    <t>Приложение №1 к Извещению</t>
  </si>
  <si>
    <t>Расчет начальной (максимальной) цены контракта</t>
  </si>
  <si>
    <t>№</t>
  </si>
  <si>
    <t>Ед. изм.</t>
  </si>
  <si>
    <t>Количество</t>
  </si>
  <si>
    <t>Цена за ед., руб.</t>
  </si>
  <si>
    <t>Средняя арифметическая величина цены (руб.)</t>
  </si>
  <si>
    <t xml:space="preserve">Среднее квадратичное 
отклонение
</t>
  </si>
  <si>
    <t xml:space="preserve">Коэффициент вариации (%)*
</t>
  </si>
  <si>
    <t>Начальная (максимальная) цена контракта** (руб.)</t>
  </si>
  <si>
    <t>за единицу</t>
  </si>
  <si>
    <t>итого</t>
  </si>
  <si>
    <t>(гр.5= гр.3 х гр. 4)</t>
  </si>
  <si>
    <t>(гр.7= гр.3 х гр. 6)</t>
  </si>
  <si>
    <t>(гр.9= гр.3 х гр. 8)</t>
  </si>
  <si>
    <t>(гр.11= гр.3 х гр. 10)</t>
  </si>
  <si>
    <t>Всего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</si>
  <si>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</si>
  <si>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 xml:space="preserve">         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</si>
  <si>
    <t>усл.ед.</t>
  </si>
  <si>
    <t>Наименование услуги</t>
  </si>
  <si>
    <t xml:space="preserve">на оказание услуг по Обслуживанию УУТЭ </t>
  </si>
  <si>
    <t>Техническое обслуживание и эксплуатация оборудования тепловых узлов зданий ФГБОУ ВО Тверской ГМУ Минздрава России</t>
  </si>
  <si>
    <t>КП №1                                                         Вх. №1181/26 от 04.08.26</t>
  </si>
  <si>
    <t>КП №2                                                         Вх. №1183/26 от 04.08.26</t>
  </si>
  <si>
    <t>КП №3                                                         Вх. №1182/26 от 04.08.26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</si>
</sst>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5" fillId="0" borderId="21" xfId="0" applyNumberFormat="1" applyFont="1" applyBorder="1" applyAlignment="1">
      <alignment horizontal="center" vertical="center" shrinkToFit="1"/>
    </xf>
    <xf numFmtId="0" fontId="5" fillId="0" borderId="24" xfId="0" applyNumberFormat="1" applyFont="1" applyBorder="1" applyAlignment="1">
      <alignment horizontal="center" vertical="center" shrinkToFit="1"/>
    </xf>
    <xf numFmtId="0" fontId="5" fillId="0" borderId="25" xfId="0" applyNumberFormat="1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0" fontId="4" fillId="0" borderId="29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shrinkToFit="1"/>
    </xf>
    <xf numFmtId="0" fontId="5" fillId="0" borderId="29" xfId="0" applyNumberFormat="1" applyFont="1" applyBorder="1" applyAlignment="1">
      <alignment horizontal="center" vertical="center" shrinkToFit="1"/>
    </xf>
    <xf numFmtId="0" fontId="5" fillId="0" borderId="30" xfId="0" applyNumberFormat="1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" shrinkToFit="1"/>
    </xf>
    <xf numFmtId="0" fontId="5" fillId="2" borderId="33" xfId="0" applyFont="1" applyFill="1" applyBorder="1" applyAlignment="1">
      <alignment horizontal="center" shrinkToFit="1"/>
    </xf>
    <xf numFmtId="0" fontId="5" fillId="2" borderId="34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" fontId="7" fillId="3" borderId="12" xfId="0" applyNumberFormat="1" applyFont="1" applyFill="1" applyBorder="1" applyAlignment="1" applyProtection="1">
      <alignment horizontal="center" vertical="center" shrinkToFit="1"/>
      <protection locked="0"/>
    </xf>
    <xf numFmtId="4" fontId="2" fillId="0" borderId="12" xfId="0" applyNumberFormat="1" applyFont="1" applyBorder="1" applyAlignment="1">
      <alignment horizontal="center" vertical="center" shrinkToFit="1"/>
    </xf>
    <xf numFmtId="0" fontId="2" fillId="0" borderId="0" xfId="0" applyFont="1"/>
    <xf numFmtId="4" fontId="2" fillId="0" borderId="0" xfId="0" applyNumberFormat="1" applyFont="1" applyAlignment="1">
      <alignment wrapText="1"/>
    </xf>
    <xf numFmtId="4" fontId="2" fillId="0" borderId="0" xfId="0" applyNumberFormat="1" applyFont="1"/>
    <xf numFmtId="0" fontId="2" fillId="3" borderId="12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" fontId="5" fillId="0" borderId="35" xfId="0" applyNumberFormat="1" applyFont="1" applyBorder="1" applyAlignment="1">
      <alignment horizontal="right" vertical="center" shrinkToFit="1"/>
    </xf>
    <xf numFmtId="0" fontId="1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2" borderId="32" xfId="0" applyNumberFormat="1" applyFont="1" applyFill="1" applyBorder="1" applyAlignment="1">
      <alignment horizontal="center" vertical="center" shrinkToFit="1"/>
    </xf>
    <xf numFmtId="0" fontId="5" fillId="2" borderId="10" xfId="0" applyNumberFormat="1" applyFont="1" applyFill="1" applyBorder="1" applyAlignment="1">
      <alignment horizontal="center" vertical="center" shrinkToFit="1"/>
    </xf>
    <xf numFmtId="0" fontId="5" fillId="2" borderId="9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textRotation="90" wrapText="1"/>
    </xf>
    <xf numFmtId="0" fontId="4" fillId="0" borderId="14" xfId="0" applyNumberFormat="1" applyFont="1" applyBorder="1" applyAlignment="1">
      <alignment horizontal="center" vertical="center" textRotation="90" wrapText="1"/>
    </xf>
    <xf numFmtId="0" fontId="4" fillId="0" borderId="24" xfId="0" applyNumberFormat="1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7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activeCell="J10" sqref="J10"/>
    </sheetView>
  </sheetViews>
  <sheetFormatPr defaultRowHeight="12" x14ac:dyDescent="0.2"/>
  <cols>
    <col min="1" max="1" width="5" style="1" customWidth="1"/>
    <col min="2" max="2" width="36.85546875" style="1" customWidth="1"/>
    <col min="3" max="16" width="9.140625" style="1"/>
    <col min="17" max="17" width="12.5703125" style="1" customWidth="1"/>
    <col min="18" max="16384" width="9.140625" style="1"/>
  </cols>
  <sheetData>
    <row r="1" spans="1:17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x14ac:dyDescent="0.2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x14ac:dyDescent="0.2">
      <c r="A3" s="48" t="s">
        <v>21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75" customHeight="1" thickBot="1" x14ac:dyDescent="0.25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12.75" thickBot="1" x14ac:dyDescent="0.25">
      <c r="A5" s="50" t="s">
        <v>2</v>
      </c>
      <c r="B5" s="53" t="s">
        <v>20</v>
      </c>
      <c r="C5" s="56" t="s">
        <v>3</v>
      </c>
      <c r="D5" s="59" t="s">
        <v>4</v>
      </c>
      <c r="E5" s="62" t="s">
        <v>5</v>
      </c>
      <c r="F5" s="63"/>
      <c r="G5" s="63"/>
      <c r="H5" s="63"/>
      <c r="I5" s="63"/>
      <c r="J5" s="64"/>
      <c r="K5" s="65" t="s">
        <v>6</v>
      </c>
      <c r="L5" s="66"/>
      <c r="M5" s="32" t="s">
        <v>7</v>
      </c>
      <c r="N5" s="33"/>
      <c r="O5" s="32" t="s">
        <v>8</v>
      </c>
      <c r="P5" s="33"/>
      <c r="Q5" s="33" t="s">
        <v>9</v>
      </c>
    </row>
    <row r="6" spans="1:17" ht="41.25" customHeight="1" x14ac:dyDescent="0.2">
      <c r="A6" s="51"/>
      <c r="B6" s="54"/>
      <c r="C6" s="57"/>
      <c r="D6" s="60"/>
      <c r="E6" s="38" t="s">
        <v>23</v>
      </c>
      <c r="F6" s="39"/>
      <c r="G6" s="38" t="s">
        <v>24</v>
      </c>
      <c r="H6" s="39"/>
      <c r="I6" s="38" t="s">
        <v>25</v>
      </c>
      <c r="J6" s="39"/>
      <c r="K6" s="67"/>
      <c r="L6" s="68"/>
      <c r="M6" s="34"/>
      <c r="N6" s="35"/>
      <c r="O6" s="36"/>
      <c r="P6" s="37"/>
      <c r="Q6" s="35"/>
    </row>
    <row r="7" spans="1:17" ht="27" customHeight="1" thickBot="1" x14ac:dyDescent="0.25">
      <c r="A7" s="52"/>
      <c r="B7" s="55"/>
      <c r="C7" s="58"/>
      <c r="D7" s="61"/>
      <c r="E7" s="2" t="s">
        <v>10</v>
      </c>
      <c r="F7" s="3" t="s">
        <v>11</v>
      </c>
      <c r="G7" s="2" t="s">
        <v>10</v>
      </c>
      <c r="H7" s="3" t="s">
        <v>11</v>
      </c>
      <c r="I7" s="2" t="s">
        <v>10</v>
      </c>
      <c r="J7" s="3" t="s">
        <v>11</v>
      </c>
      <c r="K7" s="4" t="s">
        <v>10</v>
      </c>
      <c r="L7" s="3" t="s">
        <v>11</v>
      </c>
      <c r="M7" s="4" t="s">
        <v>10</v>
      </c>
      <c r="N7" s="3" t="s">
        <v>11</v>
      </c>
      <c r="O7" s="4" t="s">
        <v>10</v>
      </c>
      <c r="P7" s="3" t="s">
        <v>11</v>
      </c>
      <c r="Q7" s="35"/>
    </row>
    <row r="8" spans="1:17" ht="12.75" thickBot="1" x14ac:dyDescent="0.25">
      <c r="A8" s="5">
        <v>1</v>
      </c>
      <c r="B8" s="6">
        <v>2</v>
      </c>
      <c r="C8" s="7"/>
      <c r="D8" s="8">
        <v>3</v>
      </c>
      <c r="E8" s="9">
        <v>4</v>
      </c>
      <c r="F8" s="10">
        <v>5</v>
      </c>
      <c r="G8" s="9">
        <v>6</v>
      </c>
      <c r="H8" s="10">
        <v>7</v>
      </c>
      <c r="I8" s="9">
        <v>8</v>
      </c>
      <c r="J8" s="10">
        <v>9</v>
      </c>
      <c r="K8" s="11">
        <v>10</v>
      </c>
      <c r="L8" s="10">
        <v>11</v>
      </c>
      <c r="M8" s="11">
        <v>12</v>
      </c>
      <c r="N8" s="10">
        <v>13</v>
      </c>
      <c r="O8" s="11">
        <v>14</v>
      </c>
      <c r="P8" s="10">
        <v>15</v>
      </c>
      <c r="Q8" s="12">
        <v>16</v>
      </c>
    </row>
    <row r="9" spans="1:17" x14ac:dyDescent="0.2">
      <c r="A9" s="40"/>
      <c r="B9" s="41"/>
      <c r="C9" s="41"/>
      <c r="D9" s="42"/>
      <c r="E9" s="43" t="s">
        <v>12</v>
      </c>
      <c r="F9" s="44"/>
      <c r="G9" s="43" t="s">
        <v>13</v>
      </c>
      <c r="H9" s="44"/>
      <c r="I9" s="43" t="s">
        <v>14</v>
      </c>
      <c r="J9" s="44"/>
      <c r="K9" s="45" t="s">
        <v>15</v>
      </c>
      <c r="L9" s="44"/>
      <c r="M9" s="13"/>
      <c r="N9" s="14"/>
      <c r="O9" s="15"/>
      <c r="P9" s="16"/>
      <c r="Q9" s="17"/>
    </row>
    <row r="10" spans="1:17" ht="51" x14ac:dyDescent="0.2">
      <c r="A10" s="18">
        <v>1</v>
      </c>
      <c r="B10" s="30" t="s">
        <v>22</v>
      </c>
      <c r="C10" s="26" t="s">
        <v>19</v>
      </c>
      <c r="D10" s="19">
        <v>14</v>
      </c>
      <c r="E10" s="20">
        <v>41424</v>
      </c>
      <c r="F10" s="21">
        <f>ROUND(D10*E10,2)</f>
        <v>579936</v>
      </c>
      <c r="G10" s="20">
        <v>43400</v>
      </c>
      <c r="H10" s="21">
        <f>ROUND(D10*G10,2)</f>
        <v>607600</v>
      </c>
      <c r="I10" s="20">
        <v>43800</v>
      </c>
      <c r="J10" s="21">
        <f>ROUND(D10*I10,2)</f>
        <v>613200</v>
      </c>
      <c r="K10" s="22">
        <f>ROUND(IF(SUM(E10,G10,I10)&gt;0,AVERAGE(E10,G10,I10),0),2)</f>
        <v>42874.67</v>
      </c>
      <c r="L10" s="22">
        <f>ROUND(D10*K10,2)</f>
        <v>600245.38</v>
      </c>
      <c r="M10" s="22">
        <f>ROUND(IF(K10&gt;0,STDEV(E10,G10,I10),0),2)</f>
        <v>1272.1300000000001</v>
      </c>
      <c r="N10" s="22">
        <f>ROUND(IF(L10&gt;0,STDEV(F10,H10,J10),0),2)</f>
        <v>17809.88</v>
      </c>
      <c r="O10" s="22">
        <f>ROUND(IF(K10&gt;0,STDEV(E10,G10,I10)/AVERAGE(E10,G10,I10)*100,0),2)</f>
        <v>2.97</v>
      </c>
      <c r="P10" s="22">
        <f>ROUND(IF(L10&gt;0,STDEV(F10,H10,J10)/AVERAGE(F10,H10,J10)*100,0),2)</f>
        <v>2.97</v>
      </c>
      <c r="Q10" s="22">
        <f>MIN(F10)</f>
        <v>579936</v>
      </c>
    </row>
    <row r="11" spans="1:17" ht="24" x14ac:dyDescent="0.2">
      <c r="A11" s="27" t="s">
        <v>16</v>
      </c>
      <c r="B11" s="27"/>
      <c r="C11" s="27"/>
      <c r="D11" s="28">
        <f t="shared" ref="D11:L11" si="0">SUM(D10:D10)</f>
        <v>14</v>
      </c>
      <c r="E11" s="29">
        <f t="shared" si="0"/>
        <v>41424</v>
      </c>
      <c r="F11" s="29">
        <f t="shared" si="0"/>
        <v>579936</v>
      </c>
      <c r="G11" s="29">
        <f t="shared" si="0"/>
        <v>43400</v>
      </c>
      <c r="H11" s="29">
        <f t="shared" si="0"/>
        <v>607600</v>
      </c>
      <c r="I11" s="29">
        <f t="shared" si="0"/>
        <v>43800</v>
      </c>
      <c r="J11" s="29">
        <f t="shared" si="0"/>
        <v>613200</v>
      </c>
      <c r="K11" s="29">
        <f t="shared" si="0"/>
        <v>42874.67</v>
      </c>
      <c r="L11" s="29">
        <f t="shared" si="0"/>
        <v>600245.38</v>
      </c>
      <c r="M11" s="29">
        <f>STDEV(E11,G11,I11)</f>
        <v>1272.1341648322057</v>
      </c>
      <c r="N11" s="29">
        <f>STDEV(F11,H11,J11)</f>
        <v>17809.878307650877</v>
      </c>
      <c r="O11" s="29">
        <f>ROUND(IF(K11&gt;0,STDEV(E11,G11,I11)/K11*100,0),2)</f>
        <v>2.97</v>
      </c>
      <c r="P11" s="29">
        <f>ROUND(IF(L11&gt;0,STDEV(F11,H11,J11)/L11*100,0),2)</f>
        <v>2.97</v>
      </c>
      <c r="Q11" s="29">
        <f>SUM(Q10:Q10)</f>
        <v>579936</v>
      </c>
    </row>
    <row r="12" spans="1:17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24"/>
      <c r="M12" s="25"/>
      <c r="N12" s="25"/>
      <c r="O12" s="25"/>
      <c r="P12" s="23"/>
      <c r="Q12" s="23"/>
    </row>
    <row r="13" spans="1:17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3"/>
      <c r="N13" s="23"/>
      <c r="O13" s="23"/>
      <c r="P13" s="23"/>
      <c r="Q13" s="23"/>
    </row>
    <row r="14" spans="1:17" ht="69.75" customHeight="1" x14ac:dyDescent="0.2">
      <c r="A14" s="23"/>
      <c r="B14" s="31" t="s">
        <v>17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24"/>
      <c r="M15" s="23"/>
      <c r="N15" s="23"/>
      <c r="O15" s="23"/>
      <c r="P15" s="23"/>
      <c r="Q15" s="23"/>
    </row>
  </sheetData>
  <mergeCells count="22"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2026-08-04T11:36:34Z</dcterms:modified>
</cp:coreProperties>
</file>