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\общая для закупок\_4_ЗАКУПКИ\Закупки_2026\РПЗ_00374 Поставка шкафа вытяжного\"/>
    </mc:Choice>
  </mc:AlternateContent>
  <xr:revisionPtr revIDLastSave="0" documentId="13_ncr:1_{B9209356-4A2D-4284-8C70-B91F7A9AC91B}" xr6:coauthVersionLast="47" xr6:coauthVersionMax="47" xr10:uidLastSave="{00000000-0000-0000-0000-000000000000}"/>
  <bookViews>
    <workbookView xWindow="-120" yWindow="-120" windowWidth="29040" windowHeight="15840" xr2:uid="{1335DB97-2AA7-4C88-8961-777AAB9E2B36}"/>
  </bookViews>
  <sheets>
    <sheet name="НМЦ" sheetId="1" r:id="rId1"/>
  </sheets>
  <externalReferences>
    <externalReference r:id="rId2"/>
  </externalReferences>
  <definedNames>
    <definedName name="ДаНет">#N/A</definedName>
    <definedName name="_xlnm.Print_Area" localSheetId="0">НМЦ!$A$3:$L$31</definedName>
    <definedName name="ОКАТО_код">#N/A</definedName>
    <definedName name="ОКЕИ_код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A28" i="1"/>
  <c r="A27" i="1"/>
  <c r="I24" i="1"/>
  <c r="A24" i="1"/>
  <c r="G20" i="1"/>
  <c r="F20" i="1"/>
  <c r="E20" i="1"/>
  <c r="H20" i="1" s="1"/>
  <c r="A20" i="1"/>
  <c r="A21" i="1" s="1"/>
  <c r="I19" i="1"/>
  <c r="H19" i="1"/>
  <c r="B19" i="1"/>
  <c r="I18" i="1"/>
  <c r="J18" i="1" s="1"/>
  <c r="K18" i="1" s="1"/>
  <c r="E18" i="1"/>
  <c r="F18" i="1" s="1"/>
  <c r="G18" i="1" s="1"/>
  <c r="F12" i="1"/>
  <c r="F10" i="1"/>
  <c r="F9" i="1"/>
  <c r="F8" i="1"/>
  <c r="F7" i="1"/>
  <c r="F6" i="1"/>
  <c r="J19" i="1" l="1"/>
  <c r="K19" i="1" s="1"/>
  <c r="L19" i="1" s="1"/>
  <c r="L20" i="1" s="1"/>
  <c r="I20" i="1"/>
</calcChain>
</file>

<file path=xl/sharedStrings.xml><?xml version="1.0" encoding="utf-8"?>
<sst xmlns="http://schemas.openxmlformats.org/spreadsheetml/2006/main" count="37" uniqueCount="35">
  <si>
    <t>Приложение Б</t>
  </si>
  <si>
    <t>форма 9</t>
  </si>
  <si>
    <t>ОБОСНОВАНИЕ</t>
  </si>
  <si>
    <t>по начальной максимальной цене договора (НМЦ)</t>
  </si>
  <si>
    <t xml:space="preserve">Наименование закупки (предмет договора): </t>
  </si>
  <si>
    <t xml:space="preserve">Используемый метод определения НМЦ: </t>
  </si>
  <si>
    <t>Срок поставки (выполнения работ, оказания услуг):</t>
  </si>
  <si>
    <t>Информация о запросах ценовых предложений (коммерческих предложений):</t>
  </si>
  <si>
    <t xml:space="preserve">Информация о ценовых предложениях, включая информацию из открытых источников: </t>
  </si>
  <si>
    <t xml:space="preserve">Дата подготовки обоснования НМЦ: </t>
  </si>
  <si>
    <t>Расчет НМЦ</t>
  </si>
  <si>
    <t>№ п/п</t>
  </si>
  <si>
    <t>Наименование товара, работы, услуги</t>
  </si>
  <si>
    <t>Ед. изм.</t>
  </si>
  <si>
    <t>Кол-во</t>
  </si>
  <si>
    <t>Ценовые предложения, руб.</t>
  </si>
  <si>
    <t>Средняя цена, руб.</t>
  </si>
  <si>
    <t>Среднее квадратичное отклонение</t>
  </si>
  <si>
    <t>Коэффициент вариации</t>
  </si>
  <si>
    <t>Стоимость за 1 ед. товара принятая в расчет с учетом коэффициента вариации, руб. (с учетом налогов, сборов и других обязательных платежей)</t>
  </si>
  <si>
    <t>Стоимость, руб. 
(с учетом налогов, сборов и других обязательных платежей)</t>
  </si>
  <si>
    <t xml:space="preserve">№1* </t>
  </si>
  <si>
    <t xml:space="preserve">№2* </t>
  </si>
  <si>
    <t xml:space="preserve">№3* </t>
  </si>
  <si>
    <t>Штука</t>
  </si>
  <si>
    <t>Итого:</t>
  </si>
  <si>
    <t>X</t>
  </si>
  <si>
    <t>Х</t>
  </si>
  <si>
    <t>Даты сбора информации</t>
  </si>
  <si>
    <t>11.08.2026 г.</t>
  </si>
  <si>
    <t>17.08.2026 г.</t>
  </si>
  <si>
    <t>18.08.2026 г.</t>
  </si>
  <si>
    <t xml:space="preserve">подпись________________ </t>
  </si>
  <si>
    <t>НМЦ/цена контракта (договора) устанавливается в размере</t>
  </si>
  <si>
    <t>324 200 (Триста двадцать четыре  тысячи двести) рублей 00 копеек, с учетом НДС 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</si>
</sst>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 tint="-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Alignment="0"/>
  </cellStyleXfs>
  <cellXfs count="54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/>
    <xf numFmtId="14" fontId="3" fillId="0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 vertical="center" wrapText="1" indent="3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4" fillId="0" borderId="6" xfId="0" applyFont="1" applyFill="1" applyBorder="1"/>
    <xf numFmtId="0" fontId="2" fillId="0" borderId="6" xfId="0" applyFont="1" applyFill="1" applyBorder="1" applyAlignment="1">
      <alignment horizontal="right" vertical="center"/>
    </xf>
    <xf numFmtId="0" fontId="2" fillId="0" borderId="0" xfId="0" applyFont="1" applyFill="1"/>
    <xf numFmtId="49" fontId="3" fillId="0" borderId="0" xfId="0" applyNumberFormat="1" applyFont="1" applyFill="1"/>
    <xf numFmtId="2" fontId="4" fillId="0" borderId="0" xfId="0" applyNumberFormat="1" applyFont="1" applyFill="1" applyAlignment="1">
      <alignment horizontal="left" vertical="center"/>
    </xf>
    <xf numFmtId="2" fontId="11" fillId="0" borderId="0" xfId="2" applyNumberFormat="1" applyFont="1" applyFill="1" applyAlignment="1">
      <alignment horizontal="left" vertical="center"/>
    </xf>
    <xf numFmtId="0" fontId="10" fillId="0" borderId="0" xfId="0" applyFont="1" applyFill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4" xfId="2" xr:uid="{888E8549-3865-433C-8DFA-577AF8F030C1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4;&#1087;&#1083;&#1077;&#1082;&#1090;%20&#1096;&#1082;&#1072;&#1092;%20&#1074;&#1099;&#1090;&#1103;&#1078;&#1085;&#1086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я"/>
      <sheetName val="Справочник"/>
      <sheetName val="Инструкция"/>
      <sheetName val="ГЭБ"/>
      <sheetName val="схема"/>
      <sheetName val="ПИ"/>
      <sheetName val="2026РПЗ"/>
      <sheetName val="ЗАКУПКА"/>
      <sheetName val="Кор_РПЗ"/>
      <sheetName val="Задание"/>
      <sheetName val="ТЗ"/>
      <sheetName val="Запрос КП"/>
      <sheetName val="Спец-я"/>
      <sheetName val="Обоснование"/>
      <sheetName val="НМЦ"/>
      <sheetName val="Решение НМЦ"/>
      <sheetName val="С-З_опл"/>
      <sheetName val="С-З_опл ЭДО"/>
      <sheetName val="С-З_для СС"/>
      <sheetName val="ДС"/>
      <sheetName val="п.6.6.2_ПоЗ"/>
      <sheetName val="п.19.22"/>
      <sheetName val="п.21.2.2"/>
      <sheetName val="ИГК"/>
      <sheetName val="РЕШЕНИЕ_ЕП"/>
      <sheetName val="РЕШЕНИЕ_ДС"/>
      <sheetName val="ИЗВЕЩЕНИЕ"/>
      <sheetName val="Контрагенты"/>
      <sheetName val="ОКПД2"/>
      <sheetName val="ОКПД2 (2)"/>
      <sheetName val="ОКВЭД2"/>
      <sheetName val="ОКЕИ"/>
      <sheetName val="ПП_1875_1"/>
      <sheetName val="ПП_1875_2"/>
      <sheetName val="ПП_1875_3"/>
      <sheetName val="ПП_878"/>
      <sheetName val="РП_744"/>
      <sheetName val="РП_2662"/>
      <sheetName val="ПеречДок"/>
      <sheetName val="Блок-схема"/>
      <sheetName val="Кор_ПоЗ"/>
      <sheetName val=" _"/>
      <sheetName val="Памят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B1">
            <v>46252</v>
          </cell>
        </row>
        <row r="4">
          <cell r="C4" t="str">
            <v>Начальник 1 цеха</v>
          </cell>
          <cell r="D4" t="str">
            <v>А.И. Забродин</v>
          </cell>
        </row>
        <row r="66">
          <cell r="C66" t="str">
            <v>Поставка шкафа вытяжного</v>
          </cell>
        </row>
        <row r="67">
          <cell r="C67" t="str">
            <v xml:space="preserve">метод сопоставимых рыночных цен (анализа рынка) </v>
          </cell>
        </row>
        <row r="68">
          <cell r="C68" t="str">
            <v>в течение 45 рабочих дней после подписания договора.</v>
          </cell>
        </row>
        <row r="69">
          <cell r="C69" t="str">
            <v>Исх. № 41-7037 от 07.08.2026 г.</v>
          </cell>
        </row>
        <row r="70">
          <cell r="C70" t="str">
            <v>Вх. № 4587 от 11.08.2026 г.; № 4710 от 17.08.2026 г.; № 4750 от 18.08.2026 г.</v>
          </cell>
        </row>
        <row r="77">
          <cell r="C77" t="str">
            <v>инженер по подготовке производства  Н.В. Леонтьева</v>
          </cell>
        </row>
        <row r="78">
          <cell r="C78" t="str">
            <v>65-92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10">
          <cell r="B10" t="str">
            <v>Поставка шкафа вытяжного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">
          <cell r="A3">
            <v>2224132543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5FD1-AC74-4B77-B540-D3780F30F245}">
  <sheetPr>
    <tabColor rgb="FF00B050"/>
    <pageSetUpPr fitToPage="1"/>
  </sheetPr>
  <dimension ref="A1:L36"/>
  <sheetViews>
    <sheetView tabSelected="1" view="pageBreakPreview" topLeftCell="A3" zoomScale="80" zoomScaleNormal="100" zoomScaleSheetLayoutView="80" workbookViewId="0">
      <selection activeCell="F12" sqref="F12:L12"/>
    </sheetView>
  </sheetViews>
  <sheetFormatPr defaultColWidth="9.140625" defaultRowHeight="15.75" outlineLevelRow="1" x14ac:dyDescent="0.25"/>
  <cols>
    <col min="1" max="1" width="5.7109375" style="2" customWidth="1"/>
    <col min="2" max="2" width="22.7109375" style="2" customWidth="1"/>
    <col min="3" max="3" width="9.28515625" style="2" customWidth="1"/>
    <col min="4" max="4" width="8.5703125" style="2" customWidth="1"/>
    <col min="5" max="5" width="12.85546875" style="2" customWidth="1"/>
    <col min="6" max="6" width="14.28515625" style="2" customWidth="1"/>
    <col min="7" max="7" width="16.42578125" style="2" customWidth="1"/>
    <col min="8" max="8" width="15.5703125" style="2" customWidth="1"/>
    <col min="9" max="9" width="12.85546875" style="2" customWidth="1"/>
    <col min="10" max="10" width="12.7109375" style="2" customWidth="1"/>
    <col min="11" max="11" width="18.5703125" style="2" customWidth="1"/>
    <col min="12" max="12" width="26.28515625" style="2" customWidth="1"/>
    <col min="13" max="1008" width="8.7109375" style="2" customWidth="1"/>
    <col min="1009" max="16384" width="9.140625" style="2"/>
  </cols>
  <sheetData>
    <row r="1" spans="1:12" ht="18.75" hidden="1" outlineLevel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hidden="1" outlineLevel="1" x14ac:dyDescent="0.3">
      <c r="C2" s="3"/>
      <c r="D2" s="3"/>
      <c r="L2" s="4" t="s">
        <v>1</v>
      </c>
    </row>
    <row r="3" spans="1:12" ht="18.75" collapsed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8.75" x14ac:dyDescent="0.2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5.75" customHeight="1" x14ac:dyDescent="0.25">
      <c r="A5" s="9"/>
    </row>
    <row r="6" spans="1:12" ht="38.25" customHeight="1" x14ac:dyDescent="0.25">
      <c r="A6" s="11" t="s">
        <v>4</v>
      </c>
      <c r="B6" s="11"/>
      <c r="C6" s="11"/>
      <c r="D6" s="11"/>
      <c r="E6" s="11"/>
      <c r="F6" s="11" t="str">
        <f>[1]ЗАКУПКА!C66</f>
        <v>Поставка шкафа вытяжного</v>
      </c>
      <c r="G6" s="11"/>
      <c r="H6" s="11"/>
      <c r="I6" s="11"/>
      <c r="J6" s="11"/>
      <c r="K6" s="11"/>
      <c r="L6" s="11"/>
    </row>
    <row r="7" spans="1:12" ht="26.25" customHeight="1" x14ac:dyDescent="0.25">
      <c r="A7" s="11" t="s">
        <v>5</v>
      </c>
      <c r="B7" s="11"/>
      <c r="C7" s="11"/>
      <c r="D7" s="11"/>
      <c r="E7" s="11"/>
      <c r="F7" s="11" t="str">
        <f>[1]ЗАКУПКА!C67</f>
        <v xml:space="preserve">метод сопоставимых рыночных цен (анализа рынка) </v>
      </c>
      <c r="G7" s="11"/>
      <c r="H7" s="11"/>
      <c r="I7" s="11"/>
      <c r="J7" s="11"/>
      <c r="K7" s="11"/>
      <c r="L7" s="11"/>
    </row>
    <row r="8" spans="1:12" ht="36.6" customHeight="1" x14ac:dyDescent="0.25">
      <c r="A8" s="11" t="s">
        <v>6</v>
      </c>
      <c r="B8" s="11"/>
      <c r="C8" s="11"/>
      <c r="D8" s="11"/>
      <c r="E8" s="11"/>
      <c r="F8" s="11" t="str">
        <f>[1]ЗАКУПКА!C68</f>
        <v>в течение 45 рабочих дней после подписания договора.</v>
      </c>
      <c r="G8" s="11"/>
      <c r="H8" s="11"/>
      <c r="I8" s="11"/>
      <c r="J8" s="11"/>
      <c r="K8" s="11"/>
      <c r="L8" s="11"/>
    </row>
    <row r="9" spans="1:12" ht="40.5" customHeight="1" x14ac:dyDescent="0.25">
      <c r="A9" s="11" t="s">
        <v>7</v>
      </c>
      <c r="B9" s="11"/>
      <c r="C9" s="11"/>
      <c r="D9" s="11"/>
      <c r="E9" s="11"/>
      <c r="F9" s="11" t="str">
        <f>[1]ЗАКУПКА!C69</f>
        <v>Исх. № 41-7037 от 07.08.2026 г.</v>
      </c>
      <c r="G9" s="11"/>
      <c r="H9" s="11"/>
      <c r="I9" s="11"/>
      <c r="J9" s="11"/>
      <c r="K9" s="11"/>
      <c r="L9" s="11"/>
    </row>
    <row r="10" spans="1:12" ht="40.5" customHeight="1" x14ac:dyDescent="0.25">
      <c r="A10" s="11" t="s">
        <v>8</v>
      </c>
      <c r="B10" s="11"/>
      <c r="C10" s="11"/>
      <c r="D10" s="11"/>
      <c r="E10" s="11"/>
      <c r="F10" s="11" t="str">
        <f>[1]ЗАКУПКА!C70</f>
        <v>Вх. № 4587 от 11.08.2026 г.; № 4710 от 17.08.2026 г.; № 4750 от 18.08.2026 г.</v>
      </c>
      <c r="G10" s="11"/>
      <c r="H10" s="11"/>
      <c r="I10" s="11"/>
      <c r="J10" s="11"/>
      <c r="K10" s="11"/>
      <c r="L10" s="11"/>
    </row>
    <row r="11" spans="1:12" ht="40.5" customHeight="1" x14ac:dyDescent="0.25">
      <c r="A11" s="11" t="s">
        <v>33</v>
      </c>
      <c r="B11" s="11"/>
      <c r="C11" s="11"/>
      <c r="D11" s="11"/>
      <c r="E11" s="11"/>
      <c r="F11" s="12" t="s">
        <v>34</v>
      </c>
      <c r="G11" s="12"/>
      <c r="H11" s="12"/>
      <c r="I11" s="12"/>
      <c r="J11" s="12"/>
      <c r="K11" s="12"/>
      <c r="L11" s="12"/>
    </row>
    <row r="12" spans="1:12" ht="21" customHeight="1" x14ac:dyDescent="0.25">
      <c r="A12" s="11" t="s">
        <v>9</v>
      </c>
      <c r="B12" s="11"/>
      <c r="C12" s="11"/>
      <c r="D12" s="11"/>
      <c r="E12" s="11"/>
      <c r="F12" s="13">
        <f>[1]ЗАКУПКА!B1</f>
        <v>46252</v>
      </c>
      <c r="G12" s="13"/>
      <c r="H12" s="13"/>
      <c r="I12" s="13"/>
      <c r="J12" s="13"/>
      <c r="K12" s="13"/>
      <c r="L12" s="13"/>
    </row>
    <row r="13" spans="1:12" ht="1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15" customHeight="1" x14ac:dyDescent="0.25">
      <c r="A14" s="15" t="s">
        <v>10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6" spans="1:12" s="20" customFormat="1" ht="98.25" customHeight="1" x14ac:dyDescent="0.25">
      <c r="A16" s="16" t="s">
        <v>11</v>
      </c>
      <c r="B16" s="16" t="s">
        <v>12</v>
      </c>
      <c r="C16" s="16" t="s">
        <v>13</v>
      </c>
      <c r="D16" s="16" t="s">
        <v>14</v>
      </c>
      <c r="E16" s="17" t="s">
        <v>15</v>
      </c>
      <c r="F16" s="18"/>
      <c r="G16" s="18"/>
      <c r="H16" s="6" t="s">
        <v>16</v>
      </c>
      <c r="I16" s="6" t="s">
        <v>17</v>
      </c>
      <c r="J16" s="6" t="s">
        <v>18</v>
      </c>
      <c r="K16" s="53" t="s">
        <v>19</v>
      </c>
      <c r="L16" s="19" t="s">
        <v>20</v>
      </c>
    </row>
    <row r="17" spans="1:12" s="20" customFormat="1" ht="18.75" customHeight="1" x14ac:dyDescent="0.25">
      <c r="A17" s="21"/>
      <c r="B17" s="21"/>
      <c r="C17" s="21"/>
      <c r="D17" s="21"/>
      <c r="E17" s="6" t="s">
        <v>21</v>
      </c>
      <c r="F17" s="6" t="s">
        <v>22</v>
      </c>
      <c r="G17" s="6" t="s">
        <v>23</v>
      </c>
      <c r="H17" s="22"/>
      <c r="I17" s="22"/>
      <c r="J17" s="23"/>
      <c r="K17" s="22"/>
      <c r="L17" s="7"/>
    </row>
    <row r="18" spans="1:12" ht="14.25" customHeight="1" x14ac:dyDescent="0.25">
      <c r="A18" s="24">
        <v>1</v>
      </c>
      <c r="B18" s="24">
        <v>2</v>
      </c>
      <c r="C18" s="24">
        <v>3</v>
      </c>
      <c r="D18" s="24">
        <v>4</v>
      </c>
      <c r="E18" s="24">
        <f>D18+1</f>
        <v>5</v>
      </c>
      <c r="F18" s="24">
        <f t="shared" ref="F18:K18" si="0">E18+1</f>
        <v>6</v>
      </c>
      <c r="G18" s="24">
        <f t="shared" si="0"/>
        <v>7</v>
      </c>
      <c r="H18" s="24">
        <v>8</v>
      </c>
      <c r="I18" s="24">
        <f t="shared" si="0"/>
        <v>9</v>
      </c>
      <c r="J18" s="24">
        <f t="shared" si="0"/>
        <v>10</v>
      </c>
      <c r="K18" s="24">
        <f t="shared" si="0"/>
        <v>11</v>
      </c>
      <c r="L18" s="25">
        <v>12</v>
      </c>
    </row>
    <row r="19" spans="1:12" ht="31.5" x14ac:dyDescent="0.25">
      <c r="A19" s="24">
        <v>1</v>
      </c>
      <c r="B19" s="24" t="str">
        <f>'[1]Спец-я'!B10</f>
        <v>Поставка шкафа вытяжного</v>
      </c>
      <c r="C19" s="24" t="s">
        <v>24</v>
      </c>
      <c r="D19" s="26">
        <v>1</v>
      </c>
      <c r="E19" s="27">
        <v>324200</v>
      </c>
      <c r="F19" s="27">
        <v>438773</v>
      </c>
      <c r="G19" s="27">
        <v>365000</v>
      </c>
      <c r="H19" s="28">
        <f>IFERROR(ROUND(AVERAGEIF(E19:G19,"&gt;0"),2),"")</f>
        <v>375991</v>
      </c>
      <c r="I19" s="28">
        <f>IFERROR(_xlfn.STDEV.P($E19:$G19),"")</f>
        <v>47415.501283862854</v>
      </c>
      <c r="J19" s="28">
        <f>IFERROR(I19/H19,"")</f>
        <v>0.12610807515037023</v>
      </c>
      <c r="K19" s="28">
        <f>IF(J19&lt;0.06,H19,IF(J19&gt;0.32,#REF!,MIN(E19:G19)))</f>
        <v>324200</v>
      </c>
      <c r="L19" s="29">
        <f>IFERROR(K19*D19,"")</f>
        <v>324200</v>
      </c>
    </row>
    <row r="20" spans="1:12" ht="26.25" customHeight="1" outlineLevel="1" x14ac:dyDescent="0.25">
      <c r="A20" s="24">
        <f>A19+1</f>
        <v>2</v>
      </c>
      <c r="B20" s="30" t="s">
        <v>25</v>
      </c>
      <c r="C20" s="31" t="s">
        <v>26</v>
      </c>
      <c r="D20" s="31" t="s">
        <v>26</v>
      </c>
      <c r="E20" s="32">
        <f>IFERROR(SUMPRODUCT($D$19:$D$19,E19:E19),"Х")</f>
        <v>324200</v>
      </c>
      <c r="F20" s="32">
        <f>IFERROR(SUMPRODUCT($D$19:$D$19,F19:F19),"Х")</f>
        <v>438773</v>
      </c>
      <c r="G20" s="32">
        <f>IFERROR(SUMPRODUCT($D$19:$D$19,G19:G19),"Х")</f>
        <v>365000</v>
      </c>
      <c r="H20" s="28">
        <f>IFERROR(ROUND(AVERAGEIF(E20:G20,"&gt;0"),2),"")</f>
        <v>375991</v>
      </c>
      <c r="I20" s="28">
        <f>IFERROR(_xlfn.STDEV.P($E20:$G20),"")</f>
        <v>47415.501283862854</v>
      </c>
      <c r="J20" s="31" t="s">
        <v>27</v>
      </c>
      <c r="K20" s="31" t="s">
        <v>27</v>
      </c>
      <c r="L20" s="33">
        <f>SUM(L19:L19)</f>
        <v>324200</v>
      </c>
    </row>
    <row r="21" spans="1:12" ht="31.5" outlineLevel="1" x14ac:dyDescent="0.25">
      <c r="A21" s="24">
        <f t="shared" ref="A21" si="1">A20+1</f>
        <v>3</v>
      </c>
      <c r="B21" s="34" t="s">
        <v>28</v>
      </c>
      <c r="C21" s="35"/>
      <c r="D21" s="35"/>
      <c r="E21" s="36" t="s">
        <v>29</v>
      </c>
      <c r="F21" s="36" t="s">
        <v>30</v>
      </c>
      <c r="G21" s="36" t="s">
        <v>31</v>
      </c>
      <c r="H21" s="37"/>
      <c r="I21" s="38"/>
      <c r="J21" s="38"/>
      <c r="K21" s="37"/>
      <c r="L21" s="25"/>
    </row>
    <row r="22" spans="1:12" outlineLevel="1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L22" s="10"/>
    </row>
    <row r="23" spans="1:12" outlineLevel="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L23" s="10"/>
    </row>
    <row r="24" spans="1:12" ht="18.75" outlineLevel="1" x14ac:dyDescent="0.3">
      <c r="A24" s="41" t="str">
        <f>[1]ЗАКУПКА!C4</f>
        <v>Начальник 1 цеха</v>
      </c>
      <c r="B24" s="3"/>
      <c r="C24" s="3"/>
      <c r="D24" s="3"/>
      <c r="E24" s="3"/>
      <c r="F24" s="3"/>
      <c r="G24" s="42"/>
      <c r="H24" s="43"/>
      <c r="I24" s="44" t="str">
        <f>[1]ЗАКУПКА!D4</f>
        <v>А.И. Забродин</v>
      </c>
      <c r="J24" s="20"/>
      <c r="L24" s="10"/>
    </row>
    <row r="25" spans="1:12" ht="18.75" outlineLevel="1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12" ht="14.25" customHeight="1" outlineLevel="1" x14ac:dyDescent="0.3">
      <c r="A26" s="3"/>
      <c r="B26" s="3"/>
      <c r="C26" s="3"/>
      <c r="D26" s="3"/>
      <c r="E26" s="3"/>
      <c r="F26" s="3"/>
      <c r="G26" s="3"/>
      <c r="H26" s="3"/>
      <c r="I26" s="3"/>
      <c r="K26" s="45"/>
      <c r="L26" s="10"/>
    </row>
    <row r="27" spans="1:12" s="48" customFormat="1" ht="21.75" customHeight="1" x14ac:dyDescent="0.3">
      <c r="A27" s="46" t="str">
        <f>[1]ЗАКУПКА!C77</f>
        <v>инженер по подготовке производства  Н.В. Леонтьева</v>
      </c>
      <c r="B27" s="3"/>
      <c r="C27" s="3"/>
      <c r="D27" s="3"/>
      <c r="E27" s="3"/>
      <c r="F27" s="3"/>
      <c r="G27" s="3"/>
      <c r="H27" s="3"/>
      <c r="I27" s="3"/>
      <c r="J27" s="2"/>
      <c r="K27" s="47"/>
      <c r="L27" s="10"/>
    </row>
    <row r="28" spans="1:12" ht="18.75" x14ac:dyDescent="0.3">
      <c r="A28" s="49" t="str">
        <f>[1]ЗАКУПКА!C78</f>
        <v>65-92</v>
      </c>
      <c r="B28" s="3"/>
      <c r="C28" s="3"/>
      <c r="D28" s="3"/>
      <c r="E28" s="3"/>
      <c r="F28" s="3"/>
      <c r="G28" s="3"/>
      <c r="H28" s="3"/>
      <c r="I28" s="3"/>
      <c r="L28" s="10"/>
    </row>
    <row r="29" spans="1:12" ht="18.75" x14ac:dyDescent="0.3">
      <c r="A29" s="39"/>
      <c r="B29" s="50" t="s">
        <v>32</v>
      </c>
      <c r="C29" s="51">
        <f>[1]ЗАКУПКА!B1</f>
        <v>46252</v>
      </c>
      <c r="D29" s="51"/>
      <c r="E29" s="3"/>
      <c r="F29" s="3"/>
      <c r="G29" s="3"/>
      <c r="H29" s="3"/>
      <c r="I29" s="3"/>
      <c r="J29" s="3"/>
      <c r="L29" s="39"/>
    </row>
    <row r="30" spans="1:12" ht="18.75" x14ac:dyDescent="0.3">
      <c r="A30" s="40"/>
      <c r="B30" s="3"/>
      <c r="C30" s="3"/>
      <c r="D30" s="3"/>
      <c r="E30" s="3"/>
      <c r="F30" s="3"/>
      <c r="G30" s="3"/>
      <c r="H30" s="3"/>
      <c r="I30" s="3"/>
      <c r="J30" s="3"/>
      <c r="L30" s="40"/>
    </row>
    <row r="32" spans="1:12" ht="15.75" customHeight="1" x14ac:dyDescent="0.25"/>
    <row r="36" spans="12:12" x14ac:dyDescent="0.25">
      <c r="L36" s="52"/>
    </row>
  </sheetData>
  <mergeCells count="24">
    <mergeCell ref="C29:D29"/>
    <mergeCell ref="A11:E11"/>
    <mergeCell ref="F11:L11"/>
    <mergeCell ref="A12:E12"/>
    <mergeCell ref="F12:L12"/>
    <mergeCell ref="A14:L14"/>
    <mergeCell ref="A16:A17"/>
    <mergeCell ref="B16:B17"/>
    <mergeCell ref="C16:C17"/>
    <mergeCell ref="D16:D17"/>
    <mergeCell ref="E16:G16"/>
    <mergeCell ref="A8:E8"/>
    <mergeCell ref="F8:L8"/>
    <mergeCell ref="A9:E9"/>
    <mergeCell ref="F9:L9"/>
    <mergeCell ref="A10:E10"/>
    <mergeCell ref="F10:L10"/>
    <mergeCell ref="A1:L1"/>
    <mergeCell ref="A3:L3"/>
    <mergeCell ref="A4:L4"/>
    <mergeCell ref="A6:E6"/>
    <mergeCell ref="F6:L6"/>
    <mergeCell ref="A7:E7"/>
    <mergeCell ref="F7:L7"/>
  </mergeCells>
  <pageMargins left="0.59" right="0.24" top="0.6" bottom="0.75" header="0.51180555555555496" footer="0.51180555555555496"/>
  <pageSetup paperSize="9" scale="53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</vt:lpstr>
      <vt:lpstr>НМЦ!Область_печати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oz-07</dc:creator>
  <cp:lastModifiedBy>oz-07</cp:lastModifiedBy>
  <dcterms:created xsi:type="dcterms:W3CDTF">2026-08-31T09:38:16Z</dcterms:created>
  <dcterms:modified xsi:type="dcterms:W3CDTF">2026-08-31T09:40:28Z</dcterms:modified>
</cp:coreProperties>
</file>