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725C375-6192-4542-8AAD-273F8546FEBF}" xr6:coauthVersionLast="36" xr6:coauthVersionMax="36" xr10:uidLastSave="{00000000-0000-0000-0000-000000000000}"/>
  <bookViews>
    <workbookView xWindow="240" yWindow="405" windowWidth="14805" windowHeight="7710" xr2:uid="{00000000-000D-0000-FFFF-FFFF00000000}"/>
  </bookViews>
  <sheets>
    <sheet name="." sheetId="4" r:id="rId1"/>
    <sheet name="Лист1" sheetId="1" r:id="rId2"/>
    <sheet name="Лист2" sheetId="2" r:id="rId3"/>
    <sheet name="Лист3" sheetId="3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J19" i="4" l="1"/>
  <c r="E20" i="4"/>
  <c r="F20" i="4"/>
  <c r="G20" i="4"/>
  <c r="J6" i="4" l="1"/>
  <c r="K6" i="4" s="1"/>
  <c r="L6" i="4" s="1"/>
  <c r="M6" i="4"/>
  <c r="N6" i="4" s="1"/>
  <c r="O6" i="4" s="1"/>
  <c r="P6" i="4" s="1"/>
  <c r="J7" i="4"/>
  <c r="K7" i="4" s="1"/>
  <c r="L7" i="4" s="1"/>
  <c r="M7" i="4"/>
  <c r="N7" i="4" s="1"/>
  <c r="O7" i="4" s="1"/>
  <c r="P7" i="4" s="1"/>
  <c r="J8" i="4"/>
  <c r="K8" i="4" s="1"/>
  <c r="L8" i="4" s="1"/>
  <c r="M8" i="4"/>
  <c r="N8" i="4" s="1"/>
  <c r="O8" i="4" s="1"/>
  <c r="P8" i="4" s="1"/>
  <c r="J9" i="4"/>
  <c r="K9" i="4" s="1"/>
  <c r="L9" i="4" s="1"/>
  <c r="M9" i="4"/>
  <c r="N9" i="4" s="1"/>
  <c r="O9" i="4" s="1"/>
  <c r="P9" i="4" s="1"/>
  <c r="J10" i="4"/>
  <c r="K10" i="4"/>
  <c r="L10" i="4" s="1"/>
  <c r="M10" i="4"/>
  <c r="N10" i="4" s="1"/>
  <c r="O10" i="4" s="1"/>
  <c r="P10" i="4" s="1"/>
  <c r="J11" i="4"/>
  <c r="K11" i="4" s="1"/>
  <c r="L11" i="4" s="1"/>
  <c r="M11" i="4"/>
  <c r="N11" i="4" s="1"/>
  <c r="O11" i="4" s="1"/>
  <c r="P11" i="4" s="1"/>
  <c r="J12" i="4"/>
  <c r="K12" i="4" s="1"/>
  <c r="L12" i="4" s="1"/>
  <c r="M12" i="4"/>
  <c r="N12" i="4" s="1"/>
  <c r="O12" i="4" s="1"/>
  <c r="P12" i="4" s="1"/>
  <c r="J13" i="4"/>
  <c r="K13" i="4" s="1"/>
  <c r="L13" i="4" s="1"/>
  <c r="M13" i="4"/>
  <c r="N13" i="4" s="1"/>
  <c r="O13" i="4" s="1"/>
  <c r="P13" i="4" s="1"/>
  <c r="J14" i="4"/>
  <c r="K14" i="4" s="1"/>
  <c r="L14" i="4" s="1"/>
  <c r="M14" i="4"/>
  <c r="N14" i="4" s="1"/>
  <c r="O14" i="4" s="1"/>
  <c r="P14" i="4" s="1"/>
  <c r="J15" i="4"/>
  <c r="K15" i="4" s="1"/>
  <c r="L15" i="4" s="1"/>
  <c r="M15" i="4"/>
  <c r="N15" i="4" s="1"/>
  <c r="O15" i="4" s="1"/>
  <c r="P15" i="4" s="1"/>
  <c r="J16" i="4"/>
  <c r="K16" i="4" s="1"/>
  <c r="L16" i="4" s="1"/>
  <c r="M16" i="4"/>
  <c r="N16" i="4" s="1"/>
  <c r="O16" i="4" s="1"/>
  <c r="P16" i="4" s="1"/>
  <c r="J17" i="4"/>
  <c r="K17" i="4" s="1"/>
  <c r="L17" i="4" s="1"/>
  <c r="M17" i="4"/>
  <c r="N17" i="4" s="1"/>
  <c r="O17" i="4" s="1"/>
  <c r="P17" i="4" s="1"/>
  <c r="J18" i="4"/>
  <c r="K18" i="4" s="1"/>
  <c r="L18" i="4" s="1"/>
  <c r="M18" i="4"/>
  <c r="N18" i="4" s="1"/>
  <c r="O18" i="4" s="1"/>
  <c r="P18" i="4" s="1"/>
  <c r="L19" i="4"/>
  <c r="M19" i="4"/>
  <c r="N19" i="4" s="1"/>
  <c r="O19" i="4" s="1"/>
  <c r="P19" i="4" s="1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P20" i="4" l="1"/>
</calcChain>
</file>

<file path=xl/sharedStrings.xml><?xml version="1.0" encoding="utf-8"?>
<sst xmlns="http://schemas.openxmlformats.org/spreadsheetml/2006/main" count="46" uniqueCount="33">
  <si>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</si>
  <si>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</si>
  <si>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</si>
  <si>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</si>
  <si>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</si>
  <si>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</si>
  <si>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</si>
  <si>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</si>
  <si>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</si>
  <si>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</si>
  <si>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</si>
  <si>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</si>
  <si>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</si>
  <si>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</si>
  <si>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</si>
  <si>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</si>
  <si>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Маркетинговое исследование провел</t>
  </si>
  <si>
    <t>_______________________</t>
  </si>
  <si>
    <t>Маркетинговое исследование проверил</t>
  </si>
  <si>
    <t>Сотрудник  контрактной службы</t>
  </si>
  <si>
    <t>ФКУ ЛИУ-23 УФСИН России по Волгоградской области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</si>
  <si>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</si>
  <si>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старший лейтенант внутренней службы                                                                      ____________________  Д.В. Карамышев</t>
  </si>
  <si>
    <t>Заместитель начальника учреждения</t>
  </si>
  <si>
    <t>В.А. Сапрыкина</t>
  </si>
  <si>
    <t>Н.В. Черкас</t>
  </si>
  <si>
    <t>кг</t>
  </si>
  <si>
    <t>шт</t>
  </si>
  <si>
    <t xml:space="preserve">Вх.№
</t>
  </si>
  <si>
    <t xml:space="preserve">вх.№
</t>
  </si>
  <si>
    <t xml:space="preserve">Вх. №
</t>
  </si>
  <si>
    <t>В результате проведенного расчета Н(М)ЦК, ЦКЕП контракта составила, руб.:   32788    рублей 00  копеек.</t>
  </si>
  <si>
    <t xml:space="preserve">      Государственным заказчиком принято решение об осуществлении закупки на поставку материалов и товоров для проведеня капитального ремонта   путем проведения закупочной сессии на ЕАТ "Березка" на основании пункта 4 частьи 1       статьи 93 Федерального  закона от 05.04.2013  №44-ФЗ. При этом цена контракта составит 32788  ( тридцать две тысячи семьсот  восемьдесят ) рублей  00 копеек, с учетом стоимости транспортных расходов, расходов на страхование, налогов, сборов и других обязательных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</si>
</sst>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color theme="1"/>
      <name val="PT Astra Serif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3" fillId="0" borderId="0" xfId="1" applyFont="1"/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4" fontId="16" fillId="0" borderId="3" xfId="1" applyNumberFormat="1" applyFont="1" applyBorder="1" applyAlignment="1">
      <alignment horizontal="center" vertical="center" wrapText="1"/>
    </xf>
    <xf numFmtId="4" fontId="13" fillId="0" borderId="3" xfId="1" applyNumberFormat="1" applyFont="1" applyBorder="1" applyAlignment="1">
      <alignment horizontal="center" vertical="center"/>
    </xf>
    <xf numFmtId="2" fontId="16" fillId="0" borderId="3" xfId="1" applyNumberFormat="1" applyFont="1" applyBorder="1" applyAlignment="1">
      <alignment horizontal="center" vertical="center" wrapText="1"/>
    </xf>
    <xf numFmtId="164" fontId="16" fillId="0" borderId="3" xfId="1" applyNumberFormat="1" applyFont="1" applyBorder="1" applyAlignment="1">
      <alignment horizontal="center" vertical="center" wrapText="1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10" fillId="0" borderId="3" xfId="0" applyFont="1" applyBorder="1" applyAlignment="1">
      <alignment wrapText="1"/>
    </xf>
    <xf numFmtId="0" fontId="18" fillId="0" borderId="3" xfId="1" applyFont="1" applyBorder="1" applyAlignment="1" applyProtection="1">
      <alignment horizontal="center" vertical="top" wrapText="1"/>
      <protection locked="0"/>
    </xf>
    <xf numFmtId="2" fontId="9" fillId="0" borderId="3" xfId="1" applyNumberFormat="1" applyFont="1" applyBorder="1" applyAlignment="1" applyProtection="1">
      <alignment horizontal="center" vertical="top" wrapText="1"/>
      <protection locked="0"/>
    </xf>
    <xf numFmtId="2" fontId="9" fillId="0" borderId="3" xfId="1" applyNumberFormat="1" applyFont="1" applyFill="1" applyBorder="1" applyAlignment="1" applyProtection="1">
      <alignment horizontal="center" vertical="top" wrapText="1"/>
      <protection locked="0"/>
    </xf>
    <xf numFmtId="2" fontId="4" fillId="0" borderId="3" xfId="1" applyNumberFormat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justify" vertical="center"/>
    </xf>
    <xf numFmtId="0" fontId="19" fillId="0" borderId="3" xfId="0" applyFont="1" applyBorder="1"/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2" fontId="5" fillId="0" borderId="0" xfId="2" applyNumberFormat="1" applyFont="1" applyBorder="1" applyAlignment="1" applyProtection="1">
      <alignment vertical="center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2" fontId="20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18" fillId="0" borderId="3" xfId="1" applyNumberFormat="1" applyFont="1" applyFill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>
      <alignment horizontal="justify" vertical="center"/>
    </xf>
    <xf numFmtId="0" fontId="17" fillId="0" borderId="0" xfId="1" applyFont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vertical="center" wrapText="1"/>
      <protection locked="0"/>
    </xf>
    <xf numFmtId="2" fontId="9" fillId="0" borderId="0" xfId="1" applyNumberFormat="1" applyFont="1" applyBorder="1" applyAlignment="1" applyProtection="1">
      <alignment horizontal="center" vertical="top" wrapText="1"/>
      <protection locked="0"/>
    </xf>
    <xf numFmtId="2" fontId="18" fillId="0" borderId="0" xfId="1" applyNumberFormat="1" applyFont="1" applyBorder="1" applyAlignment="1" applyProtection="1">
      <alignment horizontal="center" vertical="top" wrapText="1"/>
      <protection locked="0"/>
    </xf>
    <xf numFmtId="0" fontId="2" fillId="0" borderId="0" xfId="1" applyBorder="1" applyProtection="1">
      <protection locked="0"/>
    </xf>
    <xf numFmtId="0" fontId="16" fillId="0" borderId="3" xfId="1" applyFont="1" applyFill="1" applyBorder="1" applyAlignment="1">
      <alignment horizontal="left" vertical="top" wrapText="1"/>
    </xf>
    <xf numFmtId="0" fontId="10" fillId="0" borderId="0" xfId="1" applyFont="1" applyAlignment="1" applyProtection="1">
      <alignment horizontal="left"/>
      <protection locked="0"/>
    </xf>
    <xf numFmtId="0" fontId="14" fillId="0" borderId="0" xfId="1" applyFont="1" applyAlignment="1" applyProtection="1">
      <alignment wrapText="1"/>
      <protection locked="0"/>
    </xf>
    <xf numFmtId="0" fontId="13" fillId="0" borderId="0" xfId="1" applyFont="1" applyAlignment="1">
      <alignment wrapText="1"/>
    </xf>
    <xf numFmtId="0" fontId="13" fillId="0" borderId="0" xfId="1" applyFont="1" applyAlignment="1" applyProtection="1">
      <alignment wrapText="1"/>
      <protection locked="0"/>
    </xf>
    <xf numFmtId="0" fontId="17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5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2" xfId="1" applyNumberFormat="1" applyFont="1" applyFill="1" applyBorder="1" applyAlignment="1" applyProtection="1">
      <alignment horizontal="center" vertical="top" wrapText="1"/>
      <protection locked="0"/>
    </xf>
    <xf numFmtId="2" fontId="6" fillId="0" borderId="4" xfId="1" applyNumberFormat="1" applyFont="1" applyFill="1" applyBorder="1" applyAlignment="1" applyProtection="1">
      <alignment horizontal="center" vertical="top" wrapText="1"/>
      <protection locked="0"/>
    </xf>
    <xf numFmtId="2" fontId="6" fillId="0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5" xfId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52;&#1062;&#1050;%20&#1089;&#1082;&#1086;&#1090;&#1095;=&#1089;&#1077;&#1088;&#1087;&#1103;&#1085;&#1082;&#1072;(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.товары"/>
      <sheetName val="Лист1"/>
    </sheetNames>
    <sheetDataSet>
      <sheetData sheetId="0">
        <row r="7">
          <cell r="A7">
            <v>1</v>
          </cell>
          <cell r="B7" t="str">
            <v>Скотч малярный 50 мм*50м</v>
          </cell>
        </row>
        <row r="8">
          <cell r="A8">
            <v>2</v>
          </cell>
          <cell r="B8" t="str">
            <v>Серпянка</v>
          </cell>
        </row>
        <row r="9">
          <cell r="A9">
            <v>3</v>
          </cell>
          <cell r="B9" t="str">
            <v>Электроды</v>
          </cell>
        </row>
        <row r="10">
          <cell r="A10">
            <v>4</v>
          </cell>
          <cell r="B10" t="str">
            <v>Дюбель гвоздь 6*40</v>
          </cell>
        </row>
        <row r="11">
          <cell r="A11">
            <v>5</v>
          </cell>
          <cell r="B11" t="str">
            <v>Дюбель гвоздь 6*60</v>
          </cell>
        </row>
        <row r="12">
          <cell r="A12">
            <v>6</v>
          </cell>
          <cell r="B12" t="str">
            <v>Дюбель гвоздь 6*80</v>
          </cell>
        </row>
        <row r="13">
          <cell r="A13">
            <v>7</v>
          </cell>
          <cell r="B13" t="str">
            <v>Резьба на кран 57</v>
          </cell>
        </row>
        <row r="14">
          <cell r="A14">
            <v>8</v>
          </cell>
          <cell r="B14" t="str">
            <v>Резьба стальная ф.20</v>
          </cell>
        </row>
        <row r="15">
          <cell r="A15">
            <v>9</v>
          </cell>
          <cell r="B15" t="str">
            <v>Резьба стальная ф.50</v>
          </cell>
        </row>
        <row r="16">
          <cell r="A16">
            <v>10</v>
          </cell>
          <cell r="B16" t="str">
            <v>Гвозди шиферные 5,0*120</v>
          </cell>
        </row>
        <row r="17">
          <cell r="A17">
            <v>11</v>
          </cell>
          <cell r="B17" t="str">
            <v>Саморез по дереву 3,5</v>
          </cell>
        </row>
        <row r="18">
          <cell r="A18">
            <v>12</v>
          </cell>
          <cell r="B18" t="str">
            <v>Кисть плоская КФ 50 мм</v>
          </cell>
        </row>
        <row r="19">
          <cell r="A19">
            <v>13</v>
          </cell>
          <cell r="B19" t="str">
            <v>Кисть плоская КФ 70 мм</v>
          </cell>
        </row>
        <row r="20">
          <cell r="A20">
            <v>14</v>
          </cell>
          <cell r="B20" t="str">
            <v>Валик полиакрил 240 мм., ворс 18 мм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344"/>
  <sheetViews>
    <sheetView tabSelected="1" topLeftCell="A13" zoomScale="80" zoomScaleNormal="80" zoomScaleSheetLayoutView="70" workbookViewId="0">
      <selection activeCell="J18" sqref="J18"/>
    </sheetView>
  </sheetViews>
  <sheetFormatPr defaultRowHeight="15" x14ac:dyDescent="0.25"/>
  <cols>
    <col min="1" max="1" width="9.140625" style="3" customWidth="1"/>
    <col min="2" max="2" width="41.85546875" style="3" customWidth="1"/>
    <col min="3" max="3" width="8.42578125" style="3" customWidth="1"/>
    <col min="4" max="4" width="9.140625" style="3"/>
    <col min="5" max="5" width="14.42578125" style="3" customWidth="1"/>
    <col min="6" max="6" width="13.85546875" style="3" customWidth="1"/>
    <col min="7" max="7" width="13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50"/>
      <c r="O1" s="50"/>
      <c r="P1" s="50"/>
    </row>
    <row r="2" spans="1:16" s="1" customFormat="1" ht="9.75" customHeight="1" x14ac:dyDescent="0.25">
      <c r="N2" s="50"/>
      <c r="O2" s="50"/>
      <c r="P2" s="50"/>
    </row>
    <row r="3" spans="1:16" s="1" customFormat="1" ht="36" customHeight="1" x14ac:dyDescent="0.2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5" customHeight="1" x14ac:dyDescent="0.25">
      <c r="A4" s="52" t="s">
        <v>1</v>
      </c>
      <c r="B4" s="53" t="s">
        <v>2</v>
      </c>
      <c r="C4" s="53" t="s">
        <v>3</v>
      </c>
      <c r="D4" s="53" t="s">
        <v>4</v>
      </c>
      <c r="E4" s="54" t="s">
        <v>5</v>
      </c>
      <c r="F4" s="55"/>
      <c r="G4" s="55"/>
      <c r="H4" s="55"/>
      <c r="I4" s="56"/>
      <c r="J4" s="57" t="s">
        <v>6</v>
      </c>
      <c r="K4" s="58"/>
      <c r="L4" s="59"/>
      <c r="M4" s="60" t="s">
        <v>7</v>
      </c>
      <c r="N4" s="61"/>
      <c r="O4" s="61"/>
      <c r="P4" s="62"/>
    </row>
    <row r="5" spans="1:16" ht="189" customHeight="1" x14ac:dyDescent="0.25">
      <c r="A5" s="52"/>
      <c r="B5" s="53"/>
      <c r="C5" s="53"/>
      <c r="D5" s="53"/>
      <c r="E5" s="8" t="s">
        <v>28</v>
      </c>
      <c r="F5" s="8" t="s">
        <v>29</v>
      </c>
      <c r="G5" s="8" t="s">
        <v>30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21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50.25" customHeight="1" x14ac:dyDescent="0.25">
      <c r="A6" s="29">
        <f>[1]эл.товары!A7</f>
        <v>1</v>
      </c>
      <c r="B6" s="24" t="str">
        <f>[1]эл.товары!B7</f>
        <v>Скотч малярный 50 мм*50м</v>
      </c>
      <c r="C6" s="34" t="s">
        <v>27</v>
      </c>
      <c r="D6" s="35">
        <v>5</v>
      </c>
      <c r="E6" s="36">
        <v>369</v>
      </c>
      <c r="F6" s="27">
        <v>240</v>
      </c>
      <c r="G6" s="37">
        <v>300</v>
      </c>
      <c r="H6" s="25"/>
      <c r="I6" s="25"/>
      <c r="J6" s="26">
        <f t="shared" ref="J6" si="0">AVERAGE(E6:I6)</f>
        <v>303</v>
      </c>
      <c r="K6" s="26">
        <f t="shared" ref="K6" si="1">SQRT((SUM(IF(E6&gt;0,POWER(E6-J6,2),0),IF(F6&gt;0,POWER(F6-J6,2),0),IF(G6&gt;0,POWER(G6-J6,2),0),IF(H6&gt;0,POWER(H6-J6,2),0),IF(I6&gt;0,POWER(I6-J6,2),0),))/(COUNTA(E6:I6)-1))</f>
        <v>64.552304374050038</v>
      </c>
      <c r="L6" s="27">
        <f t="shared" ref="L6" si="2">K6/J6*100</f>
        <v>21.304390882524764</v>
      </c>
      <c r="M6" s="26">
        <f t="shared" ref="M6" si="3">((D6/COUNTA(E6:I6))*(SUM(E6:I6)))</f>
        <v>1515</v>
      </c>
      <c r="N6" s="28">
        <f t="shared" ref="N6" si="4">M6/D6</f>
        <v>303</v>
      </c>
      <c r="O6" s="28">
        <f t="shared" ref="O6" si="5">ROUNDDOWN(N6,2)</f>
        <v>303</v>
      </c>
      <c r="P6" s="28">
        <f>O6*D6</f>
        <v>1515</v>
      </c>
    </row>
    <row r="7" spans="1:16" ht="46.5" customHeight="1" x14ac:dyDescent="0.25">
      <c r="A7" s="29">
        <f>[1]эл.товары!A8</f>
        <v>2</v>
      </c>
      <c r="B7" s="30" t="str">
        <f>[1]эл.товары!B8</f>
        <v>Серпянка</v>
      </c>
      <c r="C7" s="34" t="s">
        <v>27</v>
      </c>
      <c r="D7" s="35">
        <v>5</v>
      </c>
      <c r="E7" s="36">
        <v>190</v>
      </c>
      <c r="F7" s="27">
        <v>180</v>
      </c>
      <c r="G7" s="37">
        <v>115</v>
      </c>
      <c r="H7" s="25"/>
      <c r="I7" s="25"/>
      <c r="J7" s="26">
        <f t="shared" ref="J7" si="6">AVERAGE(E7:I7)</f>
        <v>161.66666666666666</v>
      </c>
      <c r="K7" s="26">
        <f t="shared" ref="K7" si="7">SQRT((SUM(IF(E7&gt;0,POWER(E7-J7,2),0),IF(F7&gt;0,POWER(F7-J7,2),0),IF(G7&gt;0,POWER(G7-J7,2),0),IF(H7&gt;0,POWER(H7-J7,2),0),IF(I7&gt;0,POWER(I7-J7,2),0),))/(COUNTA(E7:I7)-1))</f>
        <v>40.722639076235389</v>
      </c>
      <c r="L7" s="27">
        <f t="shared" ref="L7" si="8">K7/J7*100</f>
        <v>25.189261284269314</v>
      </c>
      <c r="M7" s="26">
        <f t="shared" ref="M7" si="9">((D7/COUNTA(E7:I7))*(SUM(E7:I7)))</f>
        <v>808.33333333333337</v>
      </c>
      <c r="N7" s="28">
        <f t="shared" ref="N7" si="10">M7/D7</f>
        <v>161.66666666666669</v>
      </c>
      <c r="O7" s="28">
        <f t="shared" ref="O7" si="11">ROUNDDOWN(N7,2)</f>
        <v>161.66</v>
      </c>
      <c r="P7" s="28">
        <f t="shared" ref="P7" si="12">O7*D7</f>
        <v>808.3</v>
      </c>
    </row>
    <row r="8" spans="1:16" ht="36.75" customHeight="1" x14ac:dyDescent="0.25">
      <c r="A8" s="29">
        <f>[1]эл.товары!A9</f>
        <v>3</v>
      </c>
      <c r="B8" s="30" t="str">
        <f>[1]эл.товары!B9</f>
        <v>Электроды</v>
      </c>
      <c r="C8" s="34" t="s">
        <v>26</v>
      </c>
      <c r="D8" s="35">
        <v>40</v>
      </c>
      <c r="E8" s="36">
        <v>325</v>
      </c>
      <c r="F8" s="27">
        <v>430</v>
      </c>
      <c r="G8" s="37">
        <v>360</v>
      </c>
      <c r="H8" s="25"/>
      <c r="I8" s="25"/>
      <c r="J8" s="26">
        <f t="shared" ref="J8" si="13">AVERAGE(E8:I8)</f>
        <v>371.66666666666669</v>
      </c>
      <c r="K8" s="26">
        <f t="shared" ref="K8" si="14">SQRT((SUM(IF(E8&gt;0,POWER(E8-J8,2),0),IF(F8&gt;0,POWER(F8-J8,2),0),IF(G8&gt;0,POWER(G8-J8,2),0),IF(H8&gt;0,POWER(H8-J8,2),0),IF(I8&gt;0,POWER(I8-J8,2),0),))/(COUNTA(E8:I8)-1))</f>
        <v>53.463383107818132</v>
      </c>
      <c r="L8" s="27">
        <f t="shared" ref="L8" si="15">K8/J8*100</f>
        <v>14.38476675546676</v>
      </c>
      <c r="M8" s="26">
        <f t="shared" ref="M8" si="16">((D8/COUNTA(E8:I8))*(SUM(E8:I8)))</f>
        <v>14866.666666666668</v>
      </c>
      <c r="N8" s="28">
        <f t="shared" ref="N8" si="17">M8/D8</f>
        <v>371.66666666666669</v>
      </c>
      <c r="O8" s="28">
        <f t="shared" ref="O8" si="18">ROUNDDOWN(N8,2)</f>
        <v>371.66</v>
      </c>
      <c r="P8" s="28">
        <f t="shared" ref="P8" si="19">O8*D8</f>
        <v>14866.400000000001</v>
      </c>
    </row>
    <row r="9" spans="1:16" ht="33.75" customHeight="1" x14ac:dyDescent="0.25">
      <c r="A9" s="29">
        <f>[1]эл.товары!A10</f>
        <v>4</v>
      </c>
      <c r="B9" s="30" t="str">
        <f>[1]эл.товары!B10</f>
        <v>Дюбель гвоздь 6*40</v>
      </c>
      <c r="C9" s="34" t="s">
        <v>27</v>
      </c>
      <c r="D9" s="35">
        <v>460</v>
      </c>
      <c r="E9" s="36">
        <v>1.7</v>
      </c>
      <c r="F9" s="27">
        <v>1.5</v>
      </c>
      <c r="G9" s="37">
        <v>2.5</v>
      </c>
      <c r="H9" s="25"/>
      <c r="I9" s="25"/>
      <c r="J9" s="26">
        <f t="shared" ref="J9" si="20">AVERAGE(E9:I9)</f>
        <v>1.9000000000000001</v>
      </c>
      <c r="K9" s="26">
        <f t="shared" ref="K9" si="21">SQRT((SUM(IF(E9&gt;0,POWER(E9-J9,2),0),IF(F9&gt;0,POWER(F9-J9,2),0),IF(G9&gt;0,POWER(G9-J9,2),0),IF(H9&gt;0,POWER(H9-J9,2),0),IF(I9&gt;0,POWER(I9-J9,2),0),))/(COUNTA(E9:I9)-1))</f>
        <v>0.52915026221291817</v>
      </c>
      <c r="L9" s="27">
        <f t="shared" ref="L9" si="22">K9/J9*100</f>
        <v>27.8500138006799</v>
      </c>
      <c r="M9" s="26">
        <f t="shared" ref="M9" si="23">((D9/COUNTA(E9:I9))*(SUM(E9:I9)))</f>
        <v>874.00000000000011</v>
      </c>
      <c r="N9" s="28">
        <f t="shared" ref="N9" si="24">M9/D9</f>
        <v>1.9000000000000004</v>
      </c>
      <c r="O9" s="28">
        <f t="shared" ref="O9" si="25">ROUNDDOWN(N9,2)</f>
        <v>1.9</v>
      </c>
      <c r="P9" s="28">
        <f t="shared" ref="P9" si="26">O9*D9</f>
        <v>874</v>
      </c>
    </row>
    <row r="10" spans="1:16" ht="33.75" customHeight="1" x14ac:dyDescent="0.25">
      <c r="A10" s="29">
        <f>[1]эл.товары!A11</f>
        <v>5</v>
      </c>
      <c r="B10" s="30" t="str">
        <f>[1]эл.товары!B11</f>
        <v>Дюбель гвоздь 6*60</v>
      </c>
      <c r="C10" s="34" t="s">
        <v>27</v>
      </c>
      <c r="D10" s="35">
        <v>200</v>
      </c>
      <c r="E10" s="36">
        <v>2.2000000000000002</v>
      </c>
      <c r="F10" s="27">
        <v>2.5</v>
      </c>
      <c r="G10" s="37">
        <v>3</v>
      </c>
      <c r="H10" s="25"/>
      <c r="I10" s="25"/>
      <c r="J10" s="26">
        <f t="shared" ref="J10:J18" si="27">AVERAGE(E10:I10)</f>
        <v>2.5666666666666669</v>
      </c>
      <c r="K10" s="26">
        <f t="shared" ref="K10:K18" si="28">SQRT((SUM(IF(E10&gt;0,POWER(E10-J10,2),0),IF(F10&gt;0,POWER(F10-J10,2),0),IF(G10&gt;0,POWER(G10-J10,2),0),IF(H10&gt;0,POWER(H10-J10,2),0),IF(I10&gt;0,POWER(I10-J10,2),0),))/(COUNTA(E10:I10)-1))</f>
        <v>0.40414518843273795</v>
      </c>
      <c r="L10" s="27">
        <f t="shared" ref="L10:L18" si="29">K10/J10*100</f>
        <v>15.745916432444334</v>
      </c>
      <c r="M10" s="26">
        <f t="shared" ref="M10:M18" si="30">((D10/COUNTA(E10:I10))*(SUM(E10:I10)))</f>
        <v>513.33333333333337</v>
      </c>
      <c r="N10" s="28">
        <f t="shared" ref="N10:N18" si="31">M10/D10</f>
        <v>2.5666666666666669</v>
      </c>
      <c r="O10" s="28">
        <f t="shared" ref="O10:O18" si="32">ROUNDDOWN(N10,2)</f>
        <v>2.56</v>
      </c>
      <c r="P10" s="28">
        <f t="shared" ref="P10:P18" si="33">O10*D10</f>
        <v>512</v>
      </c>
    </row>
    <row r="11" spans="1:16" ht="33.75" customHeight="1" x14ac:dyDescent="0.25">
      <c r="A11" s="29">
        <f>[1]эл.товары!A12</f>
        <v>6</v>
      </c>
      <c r="B11" s="30" t="str">
        <f>[1]эл.товары!B12</f>
        <v>Дюбель гвоздь 6*80</v>
      </c>
      <c r="C11" s="34" t="s">
        <v>27</v>
      </c>
      <c r="D11" s="35">
        <v>1450</v>
      </c>
      <c r="E11" s="36">
        <v>3</v>
      </c>
      <c r="F11" s="27">
        <v>2.5</v>
      </c>
      <c r="G11" s="37">
        <v>3.5</v>
      </c>
      <c r="H11" s="25"/>
      <c r="I11" s="25"/>
      <c r="J11" s="26">
        <f t="shared" si="27"/>
        <v>3</v>
      </c>
      <c r="K11" s="26">
        <f t="shared" si="28"/>
        <v>0.5</v>
      </c>
      <c r="L11" s="27">
        <f t="shared" si="29"/>
        <v>16.666666666666664</v>
      </c>
      <c r="M11" s="26">
        <f t="shared" si="30"/>
        <v>4350</v>
      </c>
      <c r="N11" s="28">
        <f t="shared" si="31"/>
        <v>3</v>
      </c>
      <c r="O11" s="28">
        <f t="shared" si="32"/>
        <v>3</v>
      </c>
      <c r="P11" s="28">
        <f t="shared" si="33"/>
        <v>4350</v>
      </c>
    </row>
    <row r="12" spans="1:16" ht="33.75" customHeight="1" x14ac:dyDescent="0.25">
      <c r="A12" s="32">
        <f>[1]эл.товары!A13</f>
        <v>7</v>
      </c>
      <c r="B12" s="31" t="str">
        <f>[1]эл.товары!B13</f>
        <v>Резьба на кран 57</v>
      </c>
      <c r="C12" s="34" t="s">
        <v>27</v>
      </c>
      <c r="D12" s="35">
        <v>12</v>
      </c>
      <c r="E12" s="36">
        <v>54</v>
      </c>
      <c r="F12" s="27">
        <v>45</v>
      </c>
      <c r="G12" s="37">
        <v>60</v>
      </c>
      <c r="H12" s="25"/>
      <c r="I12" s="25"/>
      <c r="J12" s="26">
        <f t="shared" ref="J12" si="34">AVERAGE(E12:I12)</f>
        <v>53</v>
      </c>
      <c r="K12" s="26">
        <f t="shared" ref="K12" si="35">SQRT((SUM(IF(E12&gt;0,POWER(E12-J12,2),0),IF(F12&gt;0,POWER(F12-J12,2),0),IF(G12&gt;0,POWER(G12-J12,2),0),IF(H12&gt;0,POWER(H12-J12,2),0),IF(I12&gt;0,POWER(I12-J12,2),0),))/(COUNTA(E12:I12)-1))</f>
        <v>7.5498344352707498</v>
      </c>
      <c r="L12" s="27">
        <f t="shared" ref="L12" si="36">K12/J12*100</f>
        <v>14.244970632586321</v>
      </c>
      <c r="M12" s="26">
        <f t="shared" ref="M12" si="37">((D12/COUNTA(E12:I12))*(SUM(E12:I12)))</f>
        <v>636</v>
      </c>
      <c r="N12" s="28">
        <f t="shared" ref="N12" si="38">M12/D12</f>
        <v>53</v>
      </c>
      <c r="O12" s="28">
        <f t="shared" ref="O12" si="39">ROUNDDOWN(N12,2)</f>
        <v>53</v>
      </c>
      <c r="P12" s="28">
        <f t="shared" ref="P12" si="40">O12*D12</f>
        <v>636</v>
      </c>
    </row>
    <row r="13" spans="1:16" ht="33.75" customHeight="1" x14ac:dyDescent="0.25">
      <c r="A13" s="32">
        <f>[1]эл.товары!A14</f>
        <v>8</v>
      </c>
      <c r="B13" s="31" t="str">
        <f>[1]эл.товары!B14</f>
        <v>Резьба стальная ф.20</v>
      </c>
      <c r="C13" s="34" t="s">
        <v>27</v>
      </c>
      <c r="D13" s="35">
        <v>8</v>
      </c>
      <c r="E13" s="36">
        <v>28</v>
      </c>
      <c r="F13" s="27">
        <v>35</v>
      </c>
      <c r="G13" s="37">
        <v>25</v>
      </c>
      <c r="H13" s="25"/>
      <c r="I13" s="25"/>
      <c r="J13" s="26">
        <f t="shared" si="27"/>
        <v>29.333333333333332</v>
      </c>
      <c r="K13" s="26">
        <f t="shared" si="28"/>
        <v>5.1316014394468841</v>
      </c>
      <c r="L13" s="27">
        <f t="shared" si="29"/>
        <v>17.494095816296195</v>
      </c>
      <c r="M13" s="26">
        <f t="shared" si="30"/>
        <v>234.66666666666666</v>
      </c>
      <c r="N13" s="28">
        <f t="shared" si="31"/>
        <v>29.333333333333332</v>
      </c>
      <c r="O13" s="28">
        <f t="shared" si="32"/>
        <v>29.33</v>
      </c>
      <c r="P13" s="28">
        <f t="shared" si="33"/>
        <v>234.64</v>
      </c>
    </row>
    <row r="14" spans="1:16" ht="33.75" customHeight="1" x14ac:dyDescent="0.25">
      <c r="A14" s="32">
        <f>[1]эл.товары!A15</f>
        <v>9</v>
      </c>
      <c r="B14" s="31" t="str">
        <f>[1]эл.товары!B15</f>
        <v>Резьба стальная ф.50</v>
      </c>
      <c r="C14" s="34" t="s">
        <v>27</v>
      </c>
      <c r="D14" s="35">
        <v>8</v>
      </c>
      <c r="E14" s="36">
        <v>60</v>
      </c>
      <c r="F14" s="27">
        <v>70</v>
      </c>
      <c r="G14" s="37">
        <v>75</v>
      </c>
      <c r="H14" s="25"/>
      <c r="I14" s="25"/>
      <c r="J14" s="26">
        <f t="shared" ref="J14" si="41">AVERAGE(E14:I14)</f>
        <v>68.333333333333329</v>
      </c>
      <c r="K14" s="26">
        <f t="shared" ref="K14" si="42">SQRT((SUM(IF(E14&gt;0,POWER(E14-J14,2),0),IF(F14&gt;0,POWER(F14-J14,2),0),IF(G14&gt;0,POWER(G14-J14,2),0),IF(H14&gt;0,POWER(H14-J14,2),0),IF(I14&gt;0,POWER(I14-J14,2),0),))/(COUNTA(E14:I14)-1))</f>
        <v>7.6376261582597342</v>
      </c>
      <c r="L14" s="27">
        <f t="shared" ref="L14" si="43">K14/J14*100</f>
        <v>11.177013890136198</v>
      </c>
      <c r="M14" s="26">
        <f t="shared" ref="M14" si="44">((D14/COUNTA(E14:I14))*(SUM(E14:I14)))</f>
        <v>546.66666666666663</v>
      </c>
      <c r="N14" s="28">
        <f t="shared" ref="N14" si="45">M14/D14</f>
        <v>68.333333333333329</v>
      </c>
      <c r="O14" s="28">
        <f t="shared" ref="O14" si="46">ROUNDDOWN(N14,2)</f>
        <v>68.33</v>
      </c>
      <c r="P14" s="28">
        <f t="shared" ref="P14" si="47">O14*D14</f>
        <v>546.64</v>
      </c>
    </row>
    <row r="15" spans="1:16" ht="33.75" customHeight="1" x14ac:dyDescent="0.25">
      <c r="A15" s="29">
        <f>[1]эл.товары!A16</f>
        <v>10</v>
      </c>
      <c r="B15" s="31" t="str">
        <f>[1]эл.товары!B16</f>
        <v>Гвозди шиферные 5,0*120</v>
      </c>
      <c r="C15" s="34" t="s">
        <v>26</v>
      </c>
      <c r="D15" s="35">
        <v>5</v>
      </c>
      <c r="E15" s="36">
        <v>279</v>
      </c>
      <c r="F15" s="27">
        <v>257</v>
      </c>
      <c r="G15" s="37">
        <v>260</v>
      </c>
      <c r="H15" s="25"/>
      <c r="I15" s="25"/>
      <c r="J15" s="26">
        <f t="shared" si="27"/>
        <v>265.33333333333331</v>
      </c>
      <c r="K15" s="26">
        <f t="shared" si="28"/>
        <v>11.930353445448853</v>
      </c>
      <c r="L15" s="27">
        <f t="shared" si="29"/>
        <v>4.4963643638626341</v>
      </c>
      <c r="M15" s="26">
        <f t="shared" si="30"/>
        <v>1326.6666666666667</v>
      </c>
      <c r="N15" s="28">
        <f t="shared" si="31"/>
        <v>265.33333333333337</v>
      </c>
      <c r="O15" s="28">
        <f t="shared" si="32"/>
        <v>265.33</v>
      </c>
      <c r="P15" s="28">
        <f t="shared" si="33"/>
        <v>1326.6499999999999</v>
      </c>
    </row>
    <row r="16" spans="1:16" ht="33.75" customHeight="1" x14ac:dyDescent="0.25">
      <c r="A16" s="32">
        <f>[1]эл.товары!A17</f>
        <v>11</v>
      </c>
      <c r="B16" s="30" t="str">
        <f>[1]эл.товары!B17</f>
        <v>Саморез по дереву 3,5</v>
      </c>
      <c r="C16" s="34" t="s">
        <v>27</v>
      </c>
      <c r="D16" s="35">
        <v>1600</v>
      </c>
      <c r="E16" s="36">
        <v>2.39</v>
      </c>
      <c r="F16" s="27">
        <v>1.5</v>
      </c>
      <c r="G16" s="37">
        <v>1.7</v>
      </c>
      <c r="H16" s="25"/>
      <c r="I16" s="25"/>
      <c r="J16" s="26">
        <f t="shared" si="27"/>
        <v>1.8633333333333333</v>
      </c>
      <c r="K16" s="26">
        <f t="shared" si="28"/>
        <v>0.46694039591079867</v>
      </c>
      <c r="L16" s="27">
        <f t="shared" si="29"/>
        <v>25.059413018468625</v>
      </c>
      <c r="M16" s="26">
        <f t="shared" si="30"/>
        <v>2981.3333333333335</v>
      </c>
      <c r="N16" s="28">
        <f t="shared" si="31"/>
        <v>1.8633333333333335</v>
      </c>
      <c r="O16" s="28">
        <f t="shared" si="32"/>
        <v>1.86</v>
      </c>
      <c r="P16" s="28">
        <f t="shared" si="33"/>
        <v>2976</v>
      </c>
    </row>
    <row r="17" spans="1:17" ht="33.75" customHeight="1" x14ac:dyDescent="0.25">
      <c r="A17" s="32">
        <f>[1]эл.товары!A18</f>
        <v>12</v>
      </c>
      <c r="B17" s="30" t="str">
        <f>[1]эл.товары!B18</f>
        <v>Кисть плоская КФ 50 мм</v>
      </c>
      <c r="C17" s="34" t="s">
        <v>27</v>
      </c>
      <c r="D17" s="35">
        <v>10</v>
      </c>
      <c r="E17" s="36">
        <v>70</v>
      </c>
      <c r="F17" s="27">
        <v>72</v>
      </c>
      <c r="G17" s="37">
        <v>63</v>
      </c>
      <c r="H17" s="25"/>
      <c r="I17" s="25"/>
      <c r="J17" s="26">
        <f t="shared" ref="J17" si="48">AVERAGE(E17:I17)</f>
        <v>68.333333333333329</v>
      </c>
      <c r="K17" s="26">
        <f t="shared" ref="K17" si="49">SQRT((SUM(IF(E17&gt;0,POWER(E17-J17,2),0),IF(F17&gt;0,POWER(F17-J17,2),0),IF(G17&gt;0,POWER(G17-J17,2),0),IF(H17&gt;0,POWER(H17-J17,2),0),IF(I17&gt;0,POWER(I17-J17,2),0),))/(COUNTA(E17:I17)-1))</f>
        <v>4.7258156262526079</v>
      </c>
      <c r="L17" s="27">
        <f t="shared" ref="L17" si="50">K17/J17*100</f>
        <v>6.9158277457355242</v>
      </c>
      <c r="M17" s="26">
        <f t="shared" ref="M17" si="51">((D17/COUNTA(E17:I17))*(SUM(E17:I17)))</f>
        <v>683.33333333333337</v>
      </c>
      <c r="N17" s="28">
        <f t="shared" ref="N17" si="52">M17/D17</f>
        <v>68.333333333333343</v>
      </c>
      <c r="O17" s="28">
        <f t="shared" ref="O17" si="53">ROUNDDOWN(N17,2)</f>
        <v>68.33</v>
      </c>
      <c r="P17" s="28">
        <f t="shared" ref="P17" si="54">O17*D17</f>
        <v>683.3</v>
      </c>
    </row>
    <row r="18" spans="1:17" ht="33.75" customHeight="1" x14ac:dyDescent="0.25">
      <c r="A18" s="29">
        <f>[1]эл.товары!A19</f>
        <v>13</v>
      </c>
      <c r="B18" s="30" t="str">
        <f>[1]эл.товары!B19</f>
        <v>Кисть плоская КФ 70 мм</v>
      </c>
      <c r="C18" s="34" t="s">
        <v>27</v>
      </c>
      <c r="D18" s="35">
        <v>10</v>
      </c>
      <c r="E18" s="36">
        <v>105</v>
      </c>
      <c r="F18" s="27">
        <v>90</v>
      </c>
      <c r="G18" s="37">
        <v>100</v>
      </c>
      <c r="H18" s="25"/>
      <c r="I18" s="25"/>
      <c r="J18" s="26">
        <f t="shared" si="27"/>
        <v>98.333333333333329</v>
      </c>
      <c r="K18" s="26">
        <f t="shared" si="28"/>
        <v>7.6376261582597342</v>
      </c>
      <c r="L18" s="27">
        <f t="shared" si="29"/>
        <v>7.7670774490776955</v>
      </c>
      <c r="M18" s="26">
        <f t="shared" si="30"/>
        <v>983.33333333333337</v>
      </c>
      <c r="N18" s="28">
        <f t="shared" si="31"/>
        <v>98.333333333333343</v>
      </c>
      <c r="O18" s="28">
        <f t="shared" si="32"/>
        <v>98.33</v>
      </c>
      <c r="P18" s="28">
        <f t="shared" si="33"/>
        <v>983.3</v>
      </c>
    </row>
    <row r="19" spans="1:17" ht="33.75" customHeight="1" x14ac:dyDescent="0.25">
      <c r="A19" s="32">
        <f>[1]эл.товары!A20</f>
        <v>14</v>
      </c>
      <c r="B19" s="30" t="str">
        <f>[1]эл.товары!B20</f>
        <v>Валик полиакрил 240 мм., ворс 18 мм</v>
      </c>
      <c r="C19" s="34" t="s">
        <v>27</v>
      </c>
      <c r="D19" s="35">
        <v>10</v>
      </c>
      <c r="E19" s="36">
        <v>310</v>
      </c>
      <c r="F19" s="27">
        <v>245</v>
      </c>
      <c r="G19" s="37">
        <v>320</v>
      </c>
      <c r="H19" s="25"/>
      <c r="I19" s="25"/>
      <c r="J19" s="26">
        <f t="shared" ref="J19" si="55">AVERAGE(E19:I19)</f>
        <v>291.66666666666669</v>
      </c>
      <c r="K19" s="26">
        <v>10.8</v>
      </c>
      <c r="L19" s="27">
        <f t="shared" ref="L19" si="56">K19/J19*100</f>
        <v>3.7028571428571433</v>
      </c>
      <c r="M19" s="26">
        <f t="shared" ref="M19" si="57">((D19/COUNTA(E19:I19))*(SUM(E19:I19)))</f>
        <v>2916.666666666667</v>
      </c>
      <c r="N19" s="28">
        <f t="shared" ref="N19" si="58">M19/D19</f>
        <v>291.66666666666669</v>
      </c>
      <c r="O19" s="28">
        <f t="shared" ref="O19" si="59">ROUNDDOWN(N19,2)</f>
        <v>291.66000000000003</v>
      </c>
      <c r="P19" s="28">
        <f t="shared" ref="P19" si="60">O19*D19</f>
        <v>2916.6000000000004</v>
      </c>
    </row>
    <row r="20" spans="1:17" x14ac:dyDescent="0.25">
      <c r="A20" s="44"/>
      <c r="B20" s="44"/>
      <c r="C20" s="44"/>
      <c r="D20" s="44"/>
      <c r="E20" s="17">
        <f>$D$6*E6+$D$7*E7+$D$8*E8+$D$9*E9+$D$10*E10+$D$11*E11+$D$12*E12+$D$13*E13+$D$14*E14+$D$15*E15+$D$16*E16+$D17*E17+$D$18*E18+$D$19*E19+I21*E3</f>
        <v>32788</v>
      </c>
      <c r="F20" s="17">
        <f>$D$6*F6+$D$7*F7+$D$8*F8+$D$9*F9+$D$10*F10+$D$11*F11+$D$12*F12+$D$13*F13+$D$14*F14+$D$15*F15+$D$16*F16+$D$17*F17+$D$18*F18+$D$19*F19+J21*F3</f>
        <v>33250</v>
      </c>
      <c r="G20" s="17">
        <f>$D$6*G6+$D$7*G7+$D$8*G8+$D$9*G9+$D$10*G10+$D$11*G11+$D$12*G12+$D$13*G13+$D$14*G14+$D$15*G15+$D$16*G16+$D$17*G17+$D$18*G18+$D$19*G19+I20*G3</f>
        <v>33670</v>
      </c>
      <c r="H20" s="17"/>
      <c r="I20" s="17"/>
      <c r="J20" s="18"/>
      <c r="K20" s="19"/>
      <c r="L20" s="19"/>
      <c r="M20" s="20"/>
      <c r="N20" s="21"/>
      <c r="O20" s="20"/>
      <c r="P20" s="20">
        <f>SUM(P6:P19)</f>
        <v>33228.83</v>
      </c>
    </row>
    <row r="21" spans="1:17" ht="30.75" customHeight="1" x14ac:dyDescent="0.25">
      <c r="A21" s="14" t="s">
        <v>31</v>
      </c>
      <c r="B21" s="14"/>
      <c r="C21" s="14"/>
      <c r="D21" s="14"/>
      <c r="E21" s="33"/>
      <c r="F21" s="33"/>
      <c r="G21" s="33"/>
      <c r="H21" s="14"/>
      <c r="I21" s="14"/>
      <c r="J21" s="9"/>
      <c r="K21" s="9"/>
      <c r="L21" s="9"/>
      <c r="M21" s="10"/>
      <c r="N21" s="2"/>
      <c r="O21" s="2"/>
      <c r="P21" s="23"/>
    </row>
    <row r="22" spans="1:17" ht="54.75" customHeight="1" x14ac:dyDescent="0.25">
      <c r="A22" s="49" t="s">
        <v>32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7" s="16" customFormat="1" ht="32.25" customHeight="1" x14ac:dyDescent="0.3">
      <c r="A23" s="46" t="s">
        <v>16</v>
      </c>
      <c r="B23" s="47"/>
      <c r="C23" s="47"/>
      <c r="D23" s="47"/>
      <c r="E23" s="47"/>
      <c r="F23" s="47"/>
      <c r="G23" s="15" t="s">
        <v>17</v>
      </c>
      <c r="H23" s="15"/>
      <c r="I23" s="48" t="s">
        <v>25</v>
      </c>
      <c r="J23" s="48"/>
      <c r="K23" s="15"/>
      <c r="L23" s="15"/>
      <c r="M23" s="15"/>
      <c r="N23" s="15"/>
      <c r="O23" s="15"/>
    </row>
    <row r="24" spans="1:17" s="16" customFormat="1" ht="34.5" customHeight="1" x14ac:dyDescent="0.3">
      <c r="A24" s="46" t="s">
        <v>18</v>
      </c>
      <c r="B24" s="47"/>
      <c r="C24" s="47"/>
      <c r="D24" s="47"/>
      <c r="E24" s="47"/>
      <c r="F24" s="47"/>
      <c r="G24" s="15" t="s">
        <v>17</v>
      </c>
      <c r="H24" s="15"/>
      <c r="I24" s="48" t="s">
        <v>24</v>
      </c>
      <c r="J24" s="48"/>
      <c r="K24" s="15"/>
      <c r="L24" s="15"/>
      <c r="M24" s="15"/>
      <c r="N24" s="15"/>
      <c r="O24" s="15"/>
      <c r="P24" s="15"/>
    </row>
    <row r="25" spans="1:17" ht="15.75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2"/>
      <c r="L25" s="1"/>
      <c r="M25" s="1"/>
      <c r="N25" s="1"/>
      <c r="O25" s="1"/>
      <c r="P25" s="1"/>
    </row>
    <row r="26" spans="1:17" s="1" customFormat="1" ht="15.75" x14ac:dyDescent="0.25">
      <c r="A26" s="45" t="s">
        <v>19</v>
      </c>
      <c r="B26" s="45"/>
      <c r="C26" s="45"/>
      <c r="D26" s="45"/>
      <c r="E26" s="45"/>
      <c r="F26" s="22"/>
      <c r="G26" s="22"/>
      <c r="H26" s="22"/>
      <c r="I26" s="22"/>
      <c r="J26" s="22"/>
      <c r="K26" s="22"/>
      <c r="L26" s="22"/>
      <c r="M26" s="22"/>
      <c r="N26" s="13"/>
      <c r="O26" s="13"/>
      <c r="P26" s="13"/>
    </row>
    <row r="27" spans="1:17" s="1" customFormat="1" ht="15.75" x14ac:dyDescent="0.25">
      <c r="A27" s="45" t="s">
        <v>23</v>
      </c>
      <c r="B27" s="45"/>
      <c r="C27" s="45"/>
      <c r="D27" s="45"/>
      <c r="E27" s="45"/>
      <c r="F27" s="22"/>
      <c r="G27" s="22"/>
      <c r="H27" s="22"/>
      <c r="I27" s="22"/>
      <c r="J27" s="22"/>
      <c r="K27" s="22"/>
      <c r="L27" s="22"/>
      <c r="M27" s="22"/>
      <c r="N27" s="13"/>
      <c r="O27" s="13"/>
      <c r="P27" s="13"/>
    </row>
    <row r="28" spans="1:17" s="1" customFormat="1" ht="15.75" x14ac:dyDescent="0.25">
      <c r="A28" s="45" t="s">
        <v>20</v>
      </c>
      <c r="B28" s="45"/>
      <c r="C28" s="45"/>
      <c r="D28" s="45"/>
      <c r="E28" s="45"/>
      <c r="F28" s="22"/>
      <c r="G28" s="22"/>
      <c r="H28" s="22"/>
      <c r="I28" s="22"/>
      <c r="J28" s="22"/>
      <c r="K28" s="22"/>
      <c r="L28" s="22"/>
      <c r="M28" s="22"/>
      <c r="N28" s="13"/>
      <c r="O28" s="13"/>
      <c r="P28" s="13"/>
    </row>
    <row r="29" spans="1:17" s="1" customFormat="1" ht="15.75" x14ac:dyDescent="0.25">
      <c r="A29" s="45" t="s">
        <v>22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7" s="1" customFormat="1" ht="16.5" x14ac:dyDescent="0.25">
      <c r="K30" s="38"/>
      <c r="L30" s="39"/>
      <c r="M30" s="40"/>
      <c r="N30" s="41"/>
      <c r="O30" s="41"/>
      <c r="P30" s="42"/>
      <c r="Q30" s="43"/>
    </row>
    <row r="31" spans="1:17" s="1" customFormat="1" ht="16.5" x14ac:dyDescent="0.25">
      <c r="K31" s="38"/>
      <c r="L31" s="39"/>
      <c r="M31" s="40"/>
      <c r="N31" s="41"/>
      <c r="O31" s="41"/>
      <c r="P31" s="42"/>
      <c r="Q31" s="43"/>
    </row>
    <row r="32" spans="1:17" s="1" customFormat="1" x14ac:dyDescent="0.25">
      <c r="K32" s="43"/>
      <c r="L32" s="43"/>
      <c r="M32" s="43"/>
      <c r="N32" s="43"/>
      <c r="O32" s="43"/>
      <c r="P32" s="43"/>
      <c r="Q32" s="43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pans="11:17" s="1" customFormat="1" x14ac:dyDescent="0.25"/>
    <row r="322" spans="11:17" s="1" customFormat="1" x14ac:dyDescent="0.25"/>
    <row r="323" spans="11:17" s="1" customFormat="1" x14ac:dyDescent="0.25"/>
    <row r="324" spans="11:17" s="1" customFormat="1" x14ac:dyDescent="0.25"/>
    <row r="325" spans="11:17" s="1" customFormat="1" x14ac:dyDescent="0.25"/>
    <row r="326" spans="11:17" s="1" customFormat="1" x14ac:dyDescent="0.25"/>
    <row r="327" spans="11:17" s="1" customFormat="1" x14ac:dyDescent="0.25"/>
    <row r="328" spans="11:17" s="1" customFormat="1" x14ac:dyDescent="0.25"/>
    <row r="329" spans="11:17" s="1" customFormat="1" x14ac:dyDescent="0.25"/>
    <row r="330" spans="11:17" s="1" customFormat="1" x14ac:dyDescent="0.25"/>
    <row r="331" spans="11:17" s="1" customFormat="1" x14ac:dyDescent="0.25"/>
    <row r="332" spans="11:17" s="1" customFormat="1" x14ac:dyDescent="0.25"/>
    <row r="333" spans="11:17" s="1" customFormat="1" x14ac:dyDescent="0.25">
      <c r="K333" s="3"/>
      <c r="L333" s="3"/>
      <c r="M333" s="3"/>
      <c r="N333" s="3"/>
      <c r="O333" s="3"/>
      <c r="P333" s="3"/>
    </row>
    <row r="334" spans="11:17" s="1" customFormat="1" x14ac:dyDescent="0.25">
      <c r="K334" s="3"/>
      <c r="L334" s="3"/>
      <c r="M334" s="3"/>
      <c r="N334" s="3"/>
      <c r="O334" s="3"/>
      <c r="P334" s="3"/>
    </row>
    <row r="335" spans="11:17" s="1" customFormat="1" x14ac:dyDescent="0.25">
      <c r="K335" s="3"/>
      <c r="L335" s="3"/>
      <c r="M335" s="3"/>
      <c r="N335" s="3"/>
      <c r="O335" s="3"/>
      <c r="P335" s="3"/>
      <c r="Q335" s="3"/>
    </row>
    <row r="336" spans="11:17" s="1" customFormat="1" x14ac:dyDescent="0.25">
      <c r="K336" s="3"/>
      <c r="L336" s="3"/>
      <c r="M336" s="3"/>
      <c r="N336" s="3"/>
      <c r="O336" s="3"/>
      <c r="P336" s="3"/>
      <c r="Q336" s="3"/>
    </row>
    <row r="337" spans="1:17" s="1" customFormat="1" x14ac:dyDescent="0.25">
      <c r="K337" s="3"/>
      <c r="L337" s="3"/>
      <c r="M337" s="3"/>
      <c r="N337" s="3"/>
      <c r="O337" s="3"/>
      <c r="P337" s="3"/>
      <c r="Q337" s="3"/>
    </row>
    <row r="338" spans="1:17" s="1" customFormat="1" x14ac:dyDescent="0.25">
      <c r="K338" s="3"/>
      <c r="L338" s="3"/>
      <c r="M338" s="3"/>
      <c r="N338" s="3"/>
      <c r="O338" s="3"/>
      <c r="P338" s="3"/>
      <c r="Q338" s="3"/>
    </row>
    <row r="339" spans="1:17" s="1" customFormat="1" x14ac:dyDescent="0.25">
      <c r="K339" s="3"/>
      <c r="L339" s="3"/>
      <c r="M339" s="3"/>
      <c r="N339" s="3"/>
      <c r="O339" s="3"/>
      <c r="P339" s="3"/>
      <c r="Q339" s="3"/>
    </row>
    <row r="340" spans="1:17" s="1" customFormat="1" x14ac:dyDescent="0.25">
      <c r="K340" s="3"/>
      <c r="L340" s="3"/>
      <c r="M340" s="3"/>
      <c r="N340" s="3"/>
      <c r="O340" s="3"/>
      <c r="P340" s="3"/>
      <c r="Q340" s="3"/>
    </row>
    <row r="341" spans="1:17" s="1" customFormat="1" x14ac:dyDescent="0.25">
      <c r="K341" s="3"/>
      <c r="L341" s="3"/>
      <c r="M341" s="3"/>
      <c r="N341" s="3"/>
      <c r="O341" s="3"/>
      <c r="P341" s="3"/>
      <c r="Q341" s="3"/>
    </row>
    <row r="342" spans="1:17" s="1" customFormat="1" x14ac:dyDescent="0.25">
      <c r="K342" s="3"/>
      <c r="L342" s="3"/>
      <c r="M342" s="3"/>
      <c r="N342" s="3"/>
      <c r="O342" s="3"/>
      <c r="P342" s="3"/>
      <c r="Q342" s="3"/>
    </row>
    <row r="343" spans="1:17" s="1" customForma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s="1" customForma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</sheetData>
  <mergeCells count="19"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A20:D20"/>
    <mergeCell ref="A28:E28"/>
    <mergeCell ref="A29:P29"/>
    <mergeCell ref="A23:F23"/>
    <mergeCell ref="I23:J23"/>
    <mergeCell ref="A24:F24"/>
    <mergeCell ref="I24:J24"/>
    <mergeCell ref="A26:E26"/>
    <mergeCell ref="A27:E27"/>
    <mergeCell ref="A22:P22"/>
  </mergeCells>
  <pageMargins left="0.89656250000000004" right="0.7" top="0.75" bottom="0.75" header="0.3" footer="0.3"/>
  <pageSetup paperSize="9" scale="55" fitToHeight="0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2026-07-21T12:50:38Z</dcterms:modified>
</cp:coreProperties>
</file>