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30" yWindow="2760" windowWidth="29715" windowHeight="17535"/>
  </bookViews>
  <sheets>
    <sheet name="Лист1" sheetId="1" r:id="rId1"/>
    <sheet name="Лист2" sheetId="2" r:id="rId2"/>
    <sheet name="Лист3" sheetId="3" r:id="rId3"/>
  </sheet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11" i="1"/>
  <c r="M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11" i="1"/>
  <c r="J11" i="1" s="1"/>
  <c r="K11" i="1" s="1"/>
  <c r="N15" i="1" l="1"/>
  <c r="N14" i="1"/>
  <c r="N13" i="1"/>
  <c r="N12" i="1"/>
  <c r="N16" i="1"/>
  <c r="N22" i="1"/>
  <c r="N21" i="1"/>
  <c r="N20" i="1"/>
  <c r="N19" i="1"/>
  <c r="N18" i="1"/>
  <c r="N17" i="1"/>
  <c r="N11" i="1"/>
  <c r="N23" i="1" l="1"/>
</calcChain>
</file>

<file path=xl/sharedStrings.xml><?xml version="1.0" encoding="utf-8"?>
<sst xmlns="http://schemas.openxmlformats.org/spreadsheetml/2006/main" count="80" uniqueCount="61">
  <si>
    <t>Кол-во</t>
  </si>
  <si>
    <t xml:space="preserve">Используемый метод определения НМЦК с обоснованием: </t>
  </si>
  <si>
    <t xml:space="preserve"> Российский рубль.</t>
  </si>
  <si>
    <t>Информация  о валюте, используемой для формирования цены контракта и расчетов с поставщиком (подрядчиком, исполнителем):</t>
  </si>
  <si>
    <t xml:space="preserve"> не установлен.</t>
  </si>
  <si>
    <t>Порядок 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</t>
  </si>
  <si>
    <t xml:space="preserve">Предмет контракта: </t>
  </si>
  <si>
    <t>Наименование и основные характеристики объекта закупки*</t>
  </si>
  <si>
    <t>Среднее квадратичное отклонение</t>
  </si>
  <si>
    <t>№</t>
  </si>
  <si>
    <t>Ед. изм</t>
  </si>
  <si>
    <t>Источник информации о цене (руб./ед.изм.)</t>
  </si>
  <si>
    <t>НМЦК определяемая методом сопоставимых рыночных цен (анализа рынка)</t>
  </si>
  <si>
    <t/>
  </si>
  <si>
    <t xml:space="preserve">Средняя арифметическая цена за единицу     &lt;ц&gt; </t>
  </si>
  <si>
    <t>Цена за единицу изм. (руб.)</t>
  </si>
  <si>
    <t>Итого:</t>
  </si>
  <si>
    <t>ИТОГО: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</si>
  <si>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          </t>
  </si>
  <si>
    <t xml:space="preserve">Расчет НМЦК (рын) произведен по формуле:
</t>
  </si>
  <si>
    <t xml:space="preserve">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</si>
  <si>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Оценка однородности совокупности значений выявленных цен, используемых в расчете НМЦК.</t>
  </si>
  <si>
    <t xml:space="preserve">Расчет Н(М)ЦК по формуле                                    
    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</si>
  <si>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</si>
  <si>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t>ОКПД2/ КТРУ</t>
  </si>
  <si>
    <t xml:space="preserve">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для определения НМЦК применяется метод сопоставимых рыночных цен (анализа рынка) с использованием ценовой информации, полученной от исполнителей, обладающих опытом оказания соответствующих услуг. Метод сопоставимых рыночных цен (анализа рынка) заключается в установлении начальной (максимальной) цены контракта на основании ценовой информации идентичных товаров, планируемых к закупкам. Указанный метод является приоритетным для определения и обоснования начальной (максимальной) цены контракта.  </t>
  </si>
  <si>
    <r>
      <t>Контрактный управляющий</t>
    </r>
    <r>
      <rPr>
        <sz val="10"/>
        <rFont val="Times New Roman"/>
        <family val="1"/>
        <charset val="204"/>
      </rPr>
      <t xml:space="preserve"> Т.Ю. Григорьева</t>
    </r>
  </si>
  <si>
    <t>В соответствии с Распоряжением Правительства РФ от 28.04.2018 № 824-Р и Распоряжением Правительства РФ 27.10.2018 № 2326-Р</t>
  </si>
  <si>
    <t>шт</t>
  </si>
  <si>
    <t>В результате проведенного расчета НМЦК контракта, с учетом лимита финансирования составила:</t>
  </si>
  <si>
    <t>Н(М)Ц контракта (руб.)</t>
  </si>
  <si>
    <t>оказание услуг по техническому обслуживанию и перезарядке огнетушителей</t>
  </si>
  <si>
    <t>33.12.29.900</t>
  </si>
  <si>
    <t>33.12.29.901</t>
  </si>
  <si>
    <t>33.12.29.902</t>
  </si>
  <si>
    <t>33.12.29.903</t>
  </si>
  <si>
    <t>33.12.29.904</t>
  </si>
  <si>
    <t>33.12.29.905</t>
  </si>
  <si>
    <t>33.12.29.906</t>
  </si>
  <si>
    <t>33.12.29.907</t>
  </si>
  <si>
    <t>33.12.29.908</t>
  </si>
  <si>
    <t>33.12.29.909</t>
  </si>
  <si>
    <t>33.12.29.910</t>
  </si>
  <si>
    <t>33.12.29.911</t>
  </si>
  <si>
    <t>Предложение № 0506/2 от 05.06.2026</t>
  </si>
  <si>
    <t>будет проведена закупочная сессия на ЕАТ со стартовой ценой 95 350,00 рублей.</t>
  </si>
  <si>
    <t>Техническое обслуживание и перезарядка огнетушителя ОП-1</t>
  </si>
  <si>
    <t>Техническое обслуживание и перезарядка огнетушителя ОП-2</t>
  </si>
  <si>
    <t>Техническое обслуживание и перезарядка огнетушителя ОП-3</t>
  </si>
  <si>
    <t>Техническое обслуживание и перезарядка огнетушителя ОП-4</t>
  </si>
  <si>
    <t>Техническое обслуживание и перезарядка огнетушителя ОП-8</t>
  </si>
  <si>
    <t>Техническое обслуживание и перезарядка огнетушителя ОПУ-5</t>
  </si>
  <si>
    <t>Техническое обслуживание и перезарядка огнетушителя ОУ-1</t>
  </si>
  <si>
    <t>Техническое обслуживание и перезарядка огнетушителя ОУ-2</t>
  </si>
  <si>
    <t>Техническое обслуживание и перезарядка огнетушителя ОУ-3</t>
  </si>
  <si>
    <t>Техническое обслуживание и перезарядка огнетушителя ОУ-5</t>
  </si>
  <si>
    <t>Техническое обслуживание и перезарядка огнетушителя ОУ-8</t>
  </si>
  <si>
    <t>Техническое обслуживание и перезарядка огнетушителя ОУ-10</t>
  </si>
  <si>
    <t>Предложение № Т-1076 от 24.06.2026</t>
  </si>
  <si>
    <t>Предложение № 147 от 22.05.2026</t>
  </si>
  <si>
    <r>
      <t xml:space="preserve">Дата подготовки обоснования НМЦК: </t>
    </r>
    <r>
      <rPr>
        <sz val="10"/>
        <rFont val="Times New Roman"/>
        <family val="1"/>
        <charset val="204"/>
      </rPr>
      <t>24.06.2026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</si>
</sst>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9" xfId="0" applyFont="1" applyBorder="1"/>
    <xf numFmtId="4" fontId="15" fillId="0" borderId="9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" fontId="13" fillId="0" borderId="0" xfId="0" applyNumberFormat="1" applyFont="1"/>
    <xf numFmtId="0" fontId="3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right" wrapText="1"/>
    </xf>
    <xf numFmtId="4" fontId="2" fillId="0" borderId="0" xfId="0" applyNumberFormat="1" applyFont="1"/>
    <xf numFmtId="0" fontId="14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right" wrapText="1"/>
    </xf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7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9</xdr:row>
      <xdr:rowOff>9525</xdr:rowOff>
    </xdr:from>
    <xdr:to>
      <xdr:col>9</xdr:col>
      <xdr:colOff>571499</xdr:colOff>
      <xdr:row>9</xdr:row>
      <xdr:rowOff>235954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3800" y="5334000"/>
          <a:ext cx="444499" cy="22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95250</xdr:colOff>
      <xdr:row>8</xdr:row>
      <xdr:rowOff>1828800</xdr:rowOff>
    </xdr:from>
    <xdr:to>
      <xdr:col>11</xdr:col>
      <xdr:colOff>247650</xdr:colOff>
      <xdr:row>8</xdr:row>
      <xdr:rowOff>2057400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72750" y="15001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104776</xdr:colOff>
      <xdr:row>9</xdr:row>
      <xdr:rowOff>257175</xdr:rowOff>
    </xdr:from>
    <xdr:to>
      <xdr:col>10</xdr:col>
      <xdr:colOff>628650</xdr:colOff>
      <xdr:row>9</xdr:row>
      <xdr:rowOff>450850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9229726" y="5248275"/>
          <a:ext cx="523874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59056</xdr:colOff>
      <xdr:row>6</xdr:row>
      <xdr:rowOff>0</xdr:rowOff>
    </xdr:from>
    <xdr:to>
      <xdr:col>3</xdr:col>
      <xdr:colOff>228600</xdr:colOff>
      <xdr:row>6</xdr:row>
      <xdr:rowOff>364159</xdr:rowOff>
    </xdr:to>
    <xdr:pic>
      <xdr:nvPicPr>
        <xdr:cNvPr id="7" name="Изображение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1" y="3105150"/>
          <a:ext cx="912494" cy="364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8</xdr:row>
      <xdr:rowOff>390525</xdr:rowOff>
    </xdr:from>
    <xdr:to>
      <xdr:col>11</xdr:col>
      <xdr:colOff>825612</xdr:colOff>
      <xdr:row>9</xdr:row>
      <xdr:rowOff>47625</xdr:rowOff>
    </xdr:to>
    <xdr:pic>
      <xdr:nvPicPr>
        <xdr:cNvPr id="8" name="Изображение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4743450"/>
          <a:ext cx="739887" cy="2952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zoomScale="115" zoomScaleNormal="115" workbookViewId="0">
      <selection activeCell="C4" sqref="C4:N4"/>
    </sheetView>
  </sheetViews>
  <sheetFormatPr defaultRowHeight="15" x14ac:dyDescent="0.25"/>
  <cols>
    <col min="1" max="1" width="4.140625" customWidth="1"/>
    <col min="2" max="2" width="39.42578125" customWidth="1"/>
    <col min="3" max="3" width="11.140625" customWidth="1"/>
    <col min="4" max="4" width="9.140625" customWidth="1"/>
    <col min="5" max="5" width="7.85546875" customWidth="1"/>
    <col min="6" max="6" width="12.42578125" customWidth="1"/>
    <col min="7" max="7" width="12.85546875" customWidth="1"/>
    <col min="8" max="8" width="13" customWidth="1"/>
    <col min="9" max="9" width="14.28515625" customWidth="1"/>
    <col min="10" max="10" width="11.7109375" customWidth="1"/>
    <col min="11" max="11" width="11.28515625" customWidth="1"/>
    <col min="12" max="12" width="13" customWidth="1"/>
    <col min="14" max="14" width="15" customWidth="1"/>
    <col min="15" max="15" width="12.140625" hidden="1" customWidth="1"/>
    <col min="16" max="16" width="14" hidden="1" customWidth="1"/>
    <col min="17" max="17" width="11.85546875" customWidth="1"/>
  </cols>
  <sheetData>
    <row r="1" spans="1:16" s="2" customFormat="1" x14ac:dyDescent="0.25">
      <c r="A1" s="52" t="s">
        <v>18</v>
      </c>
      <c r="B1" s="52" t="s">
        <v>13</v>
      </c>
      <c r="C1" s="52"/>
      <c r="D1" s="52" t="s">
        <v>13</v>
      </c>
      <c r="E1" s="52" t="s">
        <v>13</v>
      </c>
      <c r="F1" s="52" t="s">
        <v>13</v>
      </c>
      <c r="G1" s="52" t="s">
        <v>13</v>
      </c>
      <c r="H1" s="52" t="s">
        <v>13</v>
      </c>
      <c r="I1" s="52"/>
      <c r="J1" s="52" t="s">
        <v>13</v>
      </c>
      <c r="K1" s="52"/>
      <c r="L1" s="52" t="s">
        <v>13</v>
      </c>
      <c r="M1" s="52"/>
      <c r="N1" s="52" t="s">
        <v>13</v>
      </c>
    </row>
    <row r="2" spans="1:16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s="1" customFormat="1" x14ac:dyDescent="0.25">
      <c r="A3" s="53" t="s">
        <v>6</v>
      </c>
      <c r="B3" s="53"/>
      <c r="C3" s="59" t="s">
        <v>31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ht="78.75" customHeight="1" x14ac:dyDescent="0.25">
      <c r="A4" s="53" t="s">
        <v>1</v>
      </c>
      <c r="B4" s="53"/>
      <c r="C4" s="57" t="s">
        <v>25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6" ht="39.75" customHeight="1" x14ac:dyDescent="0.25">
      <c r="A5" s="53" t="s">
        <v>3</v>
      </c>
      <c r="B5" s="53"/>
      <c r="C5" s="57" t="s">
        <v>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ht="54.75" customHeight="1" x14ac:dyDescent="0.25">
      <c r="A6" s="53" t="s">
        <v>5</v>
      </c>
      <c r="B6" s="53"/>
      <c r="C6" s="57" t="s">
        <v>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s="2" customFormat="1" ht="81" customHeight="1" x14ac:dyDescent="0.25">
      <c r="A7" s="53" t="s">
        <v>19</v>
      </c>
      <c r="B7" s="53"/>
      <c r="C7" s="58" t="s">
        <v>20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s="2" customFormat="1" ht="43.5" customHeight="1" x14ac:dyDescent="0.25">
      <c r="A8" s="54" t="s">
        <v>9</v>
      </c>
      <c r="B8" s="50" t="s">
        <v>7</v>
      </c>
      <c r="C8" s="50" t="s">
        <v>24</v>
      </c>
      <c r="D8" s="50" t="s">
        <v>10</v>
      </c>
      <c r="E8" s="40" t="s">
        <v>0</v>
      </c>
      <c r="F8" s="40" t="s">
        <v>11</v>
      </c>
      <c r="G8" s="40"/>
      <c r="H8" s="40"/>
      <c r="I8" s="41" t="s">
        <v>21</v>
      </c>
      <c r="J8" s="41"/>
      <c r="K8" s="41"/>
      <c r="L8" s="42" t="s">
        <v>12</v>
      </c>
      <c r="M8" s="42"/>
      <c r="N8" s="42"/>
    </row>
    <row r="9" spans="1:16" s="2" customFormat="1" ht="50.25" customHeight="1" x14ac:dyDescent="0.25">
      <c r="A9" s="55"/>
      <c r="B9" s="51"/>
      <c r="C9" s="51"/>
      <c r="D9" s="51"/>
      <c r="E9" s="40"/>
      <c r="F9" s="7" t="s">
        <v>58</v>
      </c>
      <c r="G9" s="7" t="s">
        <v>59</v>
      </c>
      <c r="H9" s="7" t="s">
        <v>44</v>
      </c>
      <c r="I9" s="46" t="s">
        <v>14</v>
      </c>
      <c r="J9" s="46" t="s">
        <v>8</v>
      </c>
      <c r="K9" s="46" t="s">
        <v>23</v>
      </c>
      <c r="L9" s="46" t="s">
        <v>22</v>
      </c>
      <c r="M9" s="48" t="s">
        <v>15</v>
      </c>
      <c r="N9" s="48" t="s">
        <v>30</v>
      </c>
    </row>
    <row r="10" spans="1:16" s="5" customFormat="1" ht="39" customHeight="1" x14ac:dyDescent="0.2">
      <c r="A10" s="56"/>
      <c r="B10" s="51"/>
      <c r="C10" s="51"/>
      <c r="D10" s="51"/>
      <c r="E10" s="50"/>
      <c r="F10" s="6"/>
      <c r="G10" s="6"/>
      <c r="H10" s="6"/>
      <c r="I10" s="47"/>
      <c r="J10" s="47"/>
      <c r="K10" s="47"/>
      <c r="L10" s="47"/>
      <c r="M10" s="49"/>
      <c r="N10" s="49"/>
    </row>
    <row r="11" spans="1:16" s="5" customFormat="1" ht="25.5" x14ac:dyDescent="0.2">
      <c r="A11" s="19">
        <v>1</v>
      </c>
      <c r="B11" s="20" t="s">
        <v>46</v>
      </c>
      <c r="C11" s="21" t="s">
        <v>32</v>
      </c>
      <c r="D11" s="22" t="s">
        <v>28</v>
      </c>
      <c r="E11" s="8">
        <v>1</v>
      </c>
      <c r="F11" s="60">
        <v>230</v>
      </c>
      <c r="G11" s="61">
        <v>250</v>
      </c>
      <c r="H11" s="23">
        <v>310</v>
      </c>
      <c r="I11" s="24">
        <f>AVERAGE(F11:H11)</f>
        <v>263.33</v>
      </c>
      <c r="J11" s="25">
        <f>SQRT(((SUM((POWER(F11-I11,2)),(POWER(G11-I11,2)),(POWER(H11-I11,2))))/(COLUMNS(F11:H11)-1)))</f>
        <v>41.63</v>
      </c>
      <c r="K11" s="26">
        <f>J11/I11*100</f>
        <v>15.809060874188299</v>
      </c>
      <c r="L11" s="25">
        <f>((E11/3)*(SUM(F11:H11)))</f>
        <v>263.33</v>
      </c>
      <c r="M11" s="27">
        <f>L11/E11</f>
        <v>263.33</v>
      </c>
      <c r="N11" s="27">
        <f>M11*E11</f>
        <v>263.33</v>
      </c>
      <c r="O11" s="28"/>
      <c r="P11" s="28"/>
    </row>
    <row r="12" spans="1:16" s="5" customFormat="1" ht="25.5" x14ac:dyDescent="0.2">
      <c r="A12" s="19">
        <v>2</v>
      </c>
      <c r="B12" s="20" t="s">
        <v>47</v>
      </c>
      <c r="C12" s="21" t="s">
        <v>33</v>
      </c>
      <c r="D12" s="22" t="s">
        <v>28</v>
      </c>
      <c r="E12" s="8">
        <v>12</v>
      </c>
      <c r="F12" s="60">
        <v>300</v>
      </c>
      <c r="G12" s="61">
        <v>300</v>
      </c>
      <c r="H12" s="23">
        <v>350</v>
      </c>
      <c r="I12" s="24">
        <f t="shared" ref="I12:I22" si="0">AVERAGE(F12:H12)</f>
        <v>316.67</v>
      </c>
      <c r="J12" s="25">
        <f t="shared" ref="J12:J22" si="1">SQRT(((SUM((POWER(F12-I12,2)),(POWER(G12-I12,2)),(POWER(H12-I12,2))))/(COLUMNS(F12:H12)-1)))</f>
        <v>28.87</v>
      </c>
      <c r="K12" s="26">
        <f t="shared" ref="K12:K22" si="2">J12/I12*100</f>
        <v>9.1167461395143192</v>
      </c>
      <c r="L12" s="25">
        <f t="shared" ref="L12:L22" si="3">((E12/3)*(SUM(F12:H12)))</f>
        <v>3800</v>
      </c>
      <c r="M12" s="27">
        <f t="shared" ref="M12:M22" si="4">L12/E12</f>
        <v>316.67</v>
      </c>
      <c r="N12" s="27">
        <f t="shared" ref="N12:N22" si="5">M12*E12</f>
        <v>3800.04</v>
      </c>
      <c r="O12" s="28"/>
      <c r="P12" s="28"/>
    </row>
    <row r="13" spans="1:16" s="5" customFormat="1" ht="25.5" x14ac:dyDescent="0.2">
      <c r="A13" s="19">
        <v>3</v>
      </c>
      <c r="B13" s="20" t="s">
        <v>48</v>
      </c>
      <c r="C13" s="21" t="s">
        <v>34</v>
      </c>
      <c r="D13" s="22" t="s">
        <v>28</v>
      </c>
      <c r="E13" s="8">
        <v>24</v>
      </c>
      <c r="F13" s="60">
        <v>316</v>
      </c>
      <c r="G13" s="61">
        <v>350</v>
      </c>
      <c r="H13" s="23">
        <v>400</v>
      </c>
      <c r="I13" s="24">
        <f t="shared" si="0"/>
        <v>355.33</v>
      </c>
      <c r="J13" s="25">
        <f t="shared" si="1"/>
        <v>42.25</v>
      </c>
      <c r="K13" s="26">
        <f t="shared" si="2"/>
        <v>11.890355444234901</v>
      </c>
      <c r="L13" s="25">
        <f t="shared" si="3"/>
        <v>8528</v>
      </c>
      <c r="M13" s="27">
        <f t="shared" si="4"/>
        <v>355.33</v>
      </c>
      <c r="N13" s="27">
        <f t="shared" si="5"/>
        <v>8527.92</v>
      </c>
      <c r="O13" s="28"/>
      <c r="P13" s="28"/>
    </row>
    <row r="14" spans="1:16" s="5" customFormat="1" ht="25.5" x14ac:dyDescent="0.2">
      <c r="A14" s="19">
        <v>4</v>
      </c>
      <c r="B14" s="20" t="s">
        <v>49</v>
      </c>
      <c r="C14" s="21" t="s">
        <v>35</v>
      </c>
      <c r="D14" s="22" t="s">
        <v>28</v>
      </c>
      <c r="E14" s="8">
        <v>14</v>
      </c>
      <c r="F14" s="60">
        <v>392</v>
      </c>
      <c r="G14" s="61">
        <v>400</v>
      </c>
      <c r="H14" s="23">
        <v>460</v>
      </c>
      <c r="I14" s="24">
        <f t="shared" si="0"/>
        <v>417.33</v>
      </c>
      <c r="J14" s="25">
        <f t="shared" si="1"/>
        <v>37.17</v>
      </c>
      <c r="K14" s="26">
        <f t="shared" si="2"/>
        <v>8.9066206599094304</v>
      </c>
      <c r="L14" s="25">
        <f t="shared" si="3"/>
        <v>5842.67</v>
      </c>
      <c r="M14" s="27">
        <f t="shared" si="4"/>
        <v>417.33</v>
      </c>
      <c r="N14" s="27">
        <f t="shared" si="5"/>
        <v>5842.62</v>
      </c>
      <c r="O14" s="28"/>
      <c r="P14" s="28"/>
    </row>
    <row r="15" spans="1:16" s="5" customFormat="1" ht="25.5" x14ac:dyDescent="0.2">
      <c r="A15" s="19">
        <v>5</v>
      </c>
      <c r="B15" s="20" t="s">
        <v>50</v>
      </c>
      <c r="C15" s="21" t="s">
        <v>36</v>
      </c>
      <c r="D15" s="22" t="s">
        <v>28</v>
      </c>
      <c r="E15" s="8">
        <v>25</v>
      </c>
      <c r="F15" s="60">
        <v>504.7</v>
      </c>
      <c r="G15" s="61">
        <v>600</v>
      </c>
      <c r="H15" s="23">
        <v>610</v>
      </c>
      <c r="I15" s="24">
        <f t="shared" si="0"/>
        <v>571.57000000000005</v>
      </c>
      <c r="J15" s="25">
        <f t="shared" si="1"/>
        <v>58.12</v>
      </c>
      <c r="K15" s="26">
        <f t="shared" si="2"/>
        <v>10.168483300383199</v>
      </c>
      <c r="L15" s="25">
        <f t="shared" si="3"/>
        <v>14289.17</v>
      </c>
      <c r="M15" s="27">
        <f t="shared" si="4"/>
        <v>571.57000000000005</v>
      </c>
      <c r="N15" s="27">
        <f t="shared" si="5"/>
        <v>14289.25</v>
      </c>
      <c r="O15" s="28"/>
      <c r="P15" s="28"/>
    </row>
    <row r="16" spans="1:16" s="5" customFormat="1" ht="25.5" x14ac:dyDescent="0.2">
      <c r="A16" s="19">
        <v>6</v>
      </c>
      <c r="B16" s="20" t="s">
        <v>51</v>
      </c>
      <c r="C16" s="21" t="s">
        <v>37</v>
      </c>
      <c r="D16" s="22" t="s">
        <v>28</v>
      </c>
      <c r="E16" s="8">
        <v>15</v>
      </c>
      <c r="F16" s="60">
        <v>449.82</v>
      </c>
      <c r="G16" s="61">
        <v>500</v>
      </c>
      <c r="H16" s="23">
        <v>430</v>
      </c>
      <c r="I16" s="24">
        <f t="shared" si="0"/>
        <v>459.94</v>
      </c>
      <c r="J16" s="25">
        <f t="shared" si="1"/>
        <v>36.08</v>
      </c>
      <c r="K16" s="26">
        <f t="shared" si="2"/>
        <v>7.8445014567117397</v>
      </c>
      <c r="L16" s="25">
        <f t="shared" si="3"/>
        <v>6899.1</v>
      </c>
      <c r="M16" s="27">
        <f t="shared" si="4"/>
        <v>459.94</v>
      </c>
      <c r="N16" s="27">
        <f t="shared" si="5"/>
        <v>6899.1</v>
      </c>
      <c r="O16" s="28"/>
      <c r="P16" s="28"/>
    </row>
    <row r="17" spans="1:16" s="5" customFormat="1" ht="25.5" x14ac:dyDescent="0.2">
      <c r="A17" s="19">
        <v>7</v>
      </c>
      <c r="B17" s="29" t="s">
        <v>52</v>
      </c>
      <c r="C17" s="21" t="s">
        <v>38</v>
      </c>
      <c r="D17" s="22" t="s">
        <v>28</v>
      </c>
      <c r="E17" s="8">
        <v>20</v>
      </c>
      <c r="F17" s="60">
        <v>423.33</v>
      </c>
      <c r="G17" s="61">
        <v>350</v>
      </c>
      <c r="H17" s="23">
        <v>480</v>
      </c>
      <c r="I17" s="24">
        <f t="shared" si="0"/>
        <v>417.78</v>
      </c>
      <c r="J17" s="25">
        <f t="shared" si="1"/>
        <v>65.180000000000007</v>
      </c>
      <c r="K17" s="26">
        <f t="shared" si="2"/>
        <v>15.6015127579109</v>
      </c>
      <c r="L17" s="25">
        <f t="shared" si="3"/>
        <v>8355.5300000000007</v>
      </c>
      <c r="M17" s="27">
        <f t="shared" si="4"/>
        <v>417.78</v>
      </c>
      <c r="N17" s="27">
        <f t="shared" si="5"/>
        <v>8355.6</v>
      </c>
      <c r="O17" s="28"/>
      <c r="P17" s="28"/>
    </row>
    <row r="18" spans="1:16" s="5" customFormat="1" ht="25.5" x14ac:dyDescent="0.2">
      <c r="A18" s="19">
        <v>8</v>
      </c>
      <c r="B18" s="20" t="s">
        <v>53</v>
      </c>
      <c r="C18" s="21" t="s">
        <v>39</v>
      </c>
      <c r="D18" s="22" t="s">
        <v>28</v>
      </c>
      <c r="E18" s="8">
        <v>1</v>
      </c>
      <c r="F18" s="60">
        <v>494.4</v>
      </c>
      <c r="G18" s="61">
        <v>400</v>
      </c>
      <c r="H18" s="23">
        <v>550</v>
      </c>
      <c r="I18" s="24">
        <f t="shared" si="0"/>
        <v>481.47</v>
      </c>
      <c r="J18" s="25">
        <f t="shared" si="1"/>
        <v>75.83</v>
      </c>
      <c r="K18" s="26">
        <f t="shared" si="2"/>
        <v>15.7496832616778</v>
      </c>
      <c r="L18" s="25">
        <f t="shared" si="3"/>
        <v>481.47</v>
      </c>
      <c r="M18" s="27">
        <f t="shared" si="4"/>
        <v>481.47</v>
      </c>
      <c r="N18" s="27">
        <f t="shared" si="5"/>
        <v>481.47</v>
      </c>
      <c r="O18" s="28"/>
      <c r="P18" s="28"/>
    </row>
    <row r="19" spans="1:16" s="5" customFormat="1" ht="25.5" x14ac:dyDescent="0.2">
      <c r="A19" s="19">
        <v>9</v>
      </c>
      <c r="B19" s="20" t="s">
        <v>54</v>
      </c>
      <c r="C19" s="21" t="s">
        <v>40</v>
      </c>
      <c r="D19" s="22" t="s">
        <v>28</v>
      </c>
      <c r="E19" s="8">
        <v>24</v>
      </c>
      <c r="F19" s="60">
        <v>656.11</v>
      </c>
      <c r="G19" s="61">
        <v>450</v>
      </c>
      <c r="H19" s="23">
        <v>610</v>
      </c>
      <c r="I19" s="24">
        <f t="shared" si="0"/>
        <v>572.04</v>
      </c>
      <c r="J19" s="25">
        <f t="shared" si="1"/>
        <v>108.17</v>
      </c>
      <c r="K19" s="26">
        <f t="shared" si="2"/>
        <v>18.909516817005802</v>
      </c>
      <c r="L19" s="25">
        <f t="shared" si="3"/>
        <v>13728.88</v>
      </c>
      <c r="M19" s="27">
        <f t="shared" si="4"/>
        <v>572.04</v>
      </c>
      <c r="N19" s="27">
        <f t="shared" si="5"/>
        <v>13728.96</v>
      </c>
      <c r="O19" s="28"/>
      <c r="P19" s="28"/>
    </row>
    <row r="20" spans="1:16" s="5" customFormat="1" ht="25.5" x14ac:dyDescent="0.2">
      <c r="A20" s="19">
        <v>10</v>
      </c>
      <c r="B20" s="20" t="s">
        <v>55</v>
      </c>
      <c r="C20" s="21" t="s">
        <v>41</v>
      </c>
      <c r="D20" s="22" t="s">
        <v>28</v>
      </c>
      <c r="E20" s="8">
        <v>32</v>
      </c>
      <c r="F20" s="60">
        <v>857.99</v>
      </c>
      <c r="G20" s="61">
        <v>650</v>
      </c>
      <c r="H20" s="23">
        <v>890</v>
      </c>
      <c r="I20" s="24">
        <f t="shared" si="0"/>
        <v>799.33</v>
      </c>
      <c r="J20" s="25">
        <f t="shared" si="1"/>
        <v>130.31</v>
      </c>
      <c r="K20" s="26">
        <f t="shared" si="2"/>
        <v>16.302403262732501</v>
      </c>
      <c r="L20" s="25">
        <f t="shared" si="3"/>
        <v>25578.560000000001</v>
      </c>
      <c r="M20" s="27">
        <f t="shared" si="4"/>
        <v>799.33</v>
      </c>
      <c r="N20" s="27">
        <f t="shared" si="5"/>
        <v>25578.560000000001</v>
      </c>
      <c r="O20" s="28"/>
      <c r="P20" s="28"/>
    </row>
    <row r="21" spans="1:16" s="5" customFormat="1" ht="25.5" x14ac:dyDescent="0.2">
      <c r="A21" s="19">
        <v>11</v>
      </c>
      <c r="B21" s="29" t="s">
        <v>56</v>
      </c>
      <c r="C21" s="21" t="s">
        <v>42</v>
      </c>
      <c r="D21" s="22" t="s">
        <v>28</v>
      </c>
      <c r="E21" s="8">
        <v>2</v>
      </c>
      <c r="F21" s="60">
        <v>1362.69</v>
      </c>
      <c r="G21" s="61">
        <v>1250</v>
      </c>
      <c r="H21" s="23">
        <v>1250</v>
      </c>
      <c r="I21" s="24">
        <f t="shared" si="0"/>
        <v>1287.56</v>
      </c>
      <c r="J21" s="25">
        <f t="shared" si="1"/>
        <v>65.06</v>
      </c>
      <c r="K21" s="26">
        <f t="shared" si="2"/>
        <v>5.0529684053558697</v>
      </c>
      <c r="L21" s="25">
        <f t="shared" si="3"/>
        <v>2575.13</v>
      </c>
      <c r="M21" s="27">
        <f t="shared" si="4"/>
        <v>1287.57</v>
      </c>
      <c r="N21" s="27">
        <f t="shared" si="5"/>
        <v>2575.14</v>
      </c>
      <c r="O21" s="28"/>
      <c r="P21" s="28"/>
    </row>
    <row r="22" spans="1:16" s="5" customFormat="1" ht="25.5" x14ac:dyDescent="0.2">
      <c r="A22" s="19">
        <v>12</v>
      </c>
      <c r="B22" s="20" t="s">
        <v>57</v>
      </c>
      <c r="C22" s="21" t="s">
        <v>43</v>
      </c>
      <c r="D22" s="22" t="s">
        <v>28</v>
      </c>
      <c r="E22" s="8">
        <v>9</v>
      </c>
      <c r="F22" s="60">
        <v>1514.1</v>
      </c>
      <c r="G22" s="61">
        <v>1500</v>
      </c>
      <c r="H22" s="23">
        <v>1550</v>
      </c>
      <c r="I22" s="24">
        <f t="shared" si="0"/>
        <v>1521.37</v>
      </c>
      <c r="J22" s="25">
        <f t="shared" si="1"/>
        <v>25.78</v>
      </c>
      <c r="K22" s="26">
        <f t="shared" si="2"/>
        <v>1.69452532914413</v>
      </c>
      <c r="L22" s="25">
        <f t="shared" si="3"/>
        <v>13692.3</v>
      </c>
      <c r="M22" s="27">
        <f t="shared" si="4"/>
        <v>1521.37</v>
      </c>
      <c r="N22" s="27">
        <f t="shared" si="5"/>
        <v>13692.33</v>
      </c>
      <c r="O22" s="28"/>
      <c r="P22" s="28"/>
    </row>
    <row r="23" spans="1:16" s="2" customFormat="1" ht="15.75" thickBot="1" x14ac:dyDescent="0.3">
      <c r="A23" s="30"/>
      <c r="B23" s="31" t="s">
        <v>16</v>
      </c>
      <c r="C23" s="31"/>
      <c r="D23" s="32"/>
      <c r="E23" s="33"/>
      <c r="F23" s="34"/>
      <c r="G23" s="34"/>
      <c r="H23" s="34"/>
      <c r="I23" s="35"/>
      <c r="J23" s="36"/>
      <c r="K23" s="36"/>
      <c r="L23" s="43" t="s">
        <v>17</v>
      </c>
      <c r="M23" s="43"/>
      <c r="N23" s="37">
        <f>SUM(N11:N22)</f>
        <v>104034.32</v>
      </c>
      <c r="O23" s="38"/>
      <c r="P23" s="38"/>
    </row>
    <row r="24" spans="1:16" s="2" customFormat="1" ht="15.75" thickBot="1" x14ac:dyDescent="0.3">
      <c r="A24" s="44" t="s">
        <v>29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17"/>
      <c r="M24" s="18"/>
      <c r="N24" s="17"/>
      <c r="O24" s="17">
        <v>0.723169342596513</v>
      </c>
      <c r="P24" s="17"/>
    </row>
    <row r="25" spans="1:16" s="2" customFormat="1" x14ac:dyDescent="0.25">
      <c r="A25" s="9" t="s">
        <v>27</v>
      </c>
      <c r="B25" s="10"/>
      <c r="C25" s="10"/>
      <c r="D25" s="10"/>
      <c r="E25" s="10"/>
      <c r="F25" s="10"/>
      <c r="G25" s="10"/>
      <c r="H25" s="10"/>
      <c r="J25" s="11"/>
      <c r="K25" s="11"/>
      <c r="L25" s="11"/>
      <c r="M25" s="11"/>
      <c r="N25" s="12"/>
      <c r="O25" s="2">
        <v>0.723169342596513</v>
      </c>
    </row>
    <row r="26" spans="1:16" x14ac:dyDescent="0.25">
      <c r="A26" s="10" t="s">
        <v>45</v>
      </c>
      <c r="B26" s="10"/>
      <c r="C26" s="10"/>
      <c r="D26" s="10"/>
      <c r="E26" s="10"/>
      <c r="F26" s="10"/>
      <c r="G26" s="10"/>
      <c r="H26" s="10"/>
      <c r="N26" s="2"/>
      <c r="O26" s="2">
        <v>0.723169342596513</v>
      </c>
    </row>
    <row r="27" spans="1:16" s="3" customFormat="1" ht="15.75" customHeight="1" x14ac:dyDescent="0.25">
      <c r="A27" s="62" t="s">
        <v>60</v>
      </c>
      <c r="B27" s="62"/>
      <c r="C27" s="63"/>
      <c r="D27" s="63"/>
      <c r="E27" s="63"/>
      <c r="F27" s="13"/>
      <c r="G27" s="13"/>
      <c r="H27" s="13"/>
      <c r="I27" s="14"/>
      <c r="J27" s="14"/>
      <c r="K27" s="15"/>
      <c r="O27" s="2">
        <v>0.723169342596513</v>
      </c>
    </row>
    <row r="28" spans="1:16" s="3" customFormat="1" ht="15.75" x14ac:dyDescent="0.25">
      <c r="A28" s="39" t="s">
        <v>26</v>
      </c>
      <c r="B28" s="39"/>
      <c r="C28" s="39"/>
      <c r="D28" s="39"/>
      <c r="E28" s="39"/>
      <c r="F28" s="39"/>
      <c r="G28" s="39"/>
      <c r="H28" s="39"/>
      <c r="I28" s="16"/>
      <c r="J28" s="16"/>
      <c r="K28" s="16"/>
      <c r="O28" s="2">
        <v>0.723169342596513</v>
      </c>
    </row>
    <row r="29" spans="1:16" x14ac:dyDescent="0.25">
      <c r="O29" s="2">
        <v>0.723169342596513</v>
      </c>
    </row>
    <row r="30" spans="1:16" x14ac:dyDescent="0.25">
      <c r="O30" s="2">
        <v>0.723169342596513</v>
      </c>
    </row>
    <row r="31" spans="1:16" x14ac:dyDescent="0.25">
      <c r="O31" s="2">
        <v>0.723169342596513</v>
      </c>
    </row>
    <row r="32" spans="1:16" x14ac:dyDescent="0.25">
      <c r="O32" s="2">
        <v>0.723169342596513</v>
      </c>
    </row>
    <row r="33" spans="15:15" x14ac:dyDescent="0.25">
      <c r="O33" s="2">
        <v>0.723169342596513</v>
      </c>
    </row>
    <row r="34" spans="15:15" x14ac:dyDescent="0.25">
      <c r="O34" s="2">
        <v>0.723169342596513</v>
      </c>
    </row>
    <row r="35" spans="15:15" x14ac:dyDescent="0.25">
      <c r="O35" s="2">
        <v>0.723169342596513</v>
      </c>
    </row>
    <row r="36" spans="15:15" x14ac:dyDescent="0.25">
      <c r="O36" s="2">
        <v>0.723169342596513</v>
      </c>
    </row>
    <row r="37" spans="15:15" x14ac:dyDescent="0.25">
      <c r="O37" s="2">
        <v>0.723169342596513</v>
      </c>
    </row>
    <row r="38" spans="15:15" x14ac:dyDescent="0.25">
      <c r="O38" s="2">
        <v>0.723169342596513</v>
      </c>
    </row>
    <row r="39" spans="15:15" x14ac:dyDescent="0.25">
      <c r="O39" s="2">
        <v>0.723169342596513</v>
      </c>
    </row>
    <row r="40" spans="15:15" x14ac:dyDescent="0.25">
      <c r="O40" s="2">
        <v>0.723169342596513</v>
      </c>
    </row>
    <row r="41" spans="15:15" x14ac:dyDescent="0.25">
      <c r="O41" s="2">
        <v>0.723169342596513</v>
      </c>
    </row>
    <row r="42" spans="15:15" x14ac:dyDescent="0.25">
      <c r="O42" s="2">
        <v>0.723169342596513</v>
      </c>
    </row>
    <row r="43" spans="15:15" x14ac:dyDescent="0.25">
      <c r="O43" s="2">
        <v>0.723169342596513</v>
      </c>
    </row>
    <row r="44" spans="15:15" x14ac:dyDescent="0.25">
      <c r="O44" s="2">
        <v>0.723169342596513</v>
      </c>
    </row>
    <row r="45" spans="15:15" x14ac:dyDescent="0.25">
      <c r="O45" s="2">
        <v>0.723169342596513</v>
      </c>
    </row>
    <row r="46" spans="15:15" x14ac:dyDescent="0.25">
      <c r="O46" s="2">
        <v>0.723169342596513</v>
      </c>
    </row>
    <row r="47" spans="15:15" x14ac:dyDescent="0.25">
      <c r="O47" s="2">
        <v>0.723169342596513</v>
      </c>
    </row>
    <row r="48" spans="15:15" x14ac:dyDescent="0.25">
      <c r="O48" s="2">
        <v>0.723169342596513</v>
      </c>
    </row>
    <row r="49" spans="15:15" x14ac:dyDescent="0.25">
      <c r="O49" s="2">
        <v>0.723169342596513</v>
      </c>
    </row>
    <row r="50" spans="15:15" x14ac:dyDescent="0.25">
      <c r="O50" s="2">
        <v>0.723169342596513</v>
      </c>
    </row>
    <row r="51" spans="15:15" x14ac:dyDescent="0.25">
      <c r="O51" s="2">
        <v>0.723169342596513</v>
      </c>
    </row>
    <row r="52" spans="15:15" x14ac:dyDescent="0.25">
      <c r="O52" s="2">
        <v>0.723169342596513</v>
      </c>
    </row>
  </sheetData>
  <mergeCells count="29">
    <mergeCell ref="A1:N1"/>
    <mergeCell ref="A7:B7"/>
    <mergeCell ref="A3:B3"/>
    <mergeCell ref="A6:B6"/>
    <mergeCell ref="A8:A10"/>
    <mergeCell ref="B8:B10"/>
    <mergeCell ref="C6:N6"/>
    <mergeCell ref="E8:E10"/>
    <mergeCell ref="C7:N7"/>
    <mergeCell ref="C8:C10"/>
    <mergeCell ref="C3:N3"/>
    <mergeCell ref="C4:N4"/>
    <mergeCell ref="C5:N5"/>
    <mergeCell ref="A4:B4"/>
    <mergeCell ref="A5:B5"/>
    <mergeCell ref="A28:H28"/>
    <mergeCell ref="F8:H8"/>
    <mergeCell ref="I8:K8"/>
    <mergeCell ref="L8:N8"/>
    <mergeCell ref="L23:M23"/>
    <mergeCell ref="A24:K24"/>
    <mergeCell ref="L9:L10"/>
    <mergeCell ref="I9:I10"/>
    <mergeCell ref="J9:J10"/>
    <mergeCell ref="K9:K10"/>
    <mergeCell ref="M9:M10"/>
    <mergeCell ref="N9:N10"/>
    <mergeCell ref="D8:D10"/>
    <mergeCell ref="A27:E27"/>
  </mergeCells>
  <phoneticPr fontId="20" type="noConversion"/>
  <pageMargins left="0.31496062992125984" right="0.31496062992125984" top="0.35433070866141736" bottom="0.35433070866141736" header="0.31496062992125984" footer="0.31496062992125984"/>
  <pageSetup paperSize="9" scale="77" fitToHeight="0" orientation="landscape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2026-06-25T09:01:14Z</dcterms:modified>
</cp:coreProperties>
</file>