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M7" i="1" s="1"/>
  <c r="N7" i="1" s="1"/>
  <c r="O7" i="1" s="1"/>
  <c r="O10" i="1" s="1"/>
  <c r="I7" i="1"/>
  <c r="J7" i="1" s="1"/>
  <c r="K7" i="1" s="1"/>
</calcChain>
</file>

<file path=xl/sharedStrings.xml><?xml version="1.0" encoding="utf-8"?>
<sst xmlns="http://schemas.openxmlformats.org/spreadsheetml/2006/main" count="25" uniqueCount="24">
  <si>
    <t xml:space="preserve">Обоснование начальной (максимальной) цены контракта в порядке ст. 22 Федерального закона № 44-ФЗ от 05.04.2013 г. «О контрактной системе в сфере закупок  товаров,  работ,  услуг для обеспечения государственных и муниципальных нужд»
при формировании начальной (максимальной) цены контракта методом сопоставимых рыночных цен (анализ рынка) </t>
  </si>
  <si>
    <t>Наименование предмета товара (работы, услуги)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</si>
  <si>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</si>
  <si>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</si>
  <si>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</si>
  <si>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Н(М)ЦК**</t>
  </si>
  <si>
    <t>Н(М)ЦК определяемая методом сопоставимых рыночных цен (анализа рынка)*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</si>
  <si>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</si>
  <si>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</si>
  <si>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</si>
  <si>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1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</si>
  <si>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rFont val="Times New Roman"/>
        <family val="1"/>
        <charset val="204"/>
      </rPr>
      <t xml:space="preserve">Расчет Н(М)ЦК по формуле   </t>
    </r>
    <r>
      <rPr>
        <sz val="11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</si>
  <si>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</si>
  <si>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</si>
  <si>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контракта с учетом округления цены за единицу (руб.)</t>
  </si>
  <si>
    <t>В результате проведенного расчета Н(М)Ц контракта составила (в руб.):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</si>
  <si>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</si>
  <si>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</si>
  <si>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№     п/п</t>
  </si>
  <si>
    <t>шт.</t>
  </si>
  <si>
    <t>Оказание услуг на поставку оборудования системы охранно-тревожной сигнализации, включая монтаж и пуконаладочные работы по установке тревожной кнопки на объекте Большой Трехсвятительский переулок дом 2/1 стр. 1</t>
  </si>
  <si>
    <t>Поставщик №1 вх № 39669 от 26.08.2026)</t>
  </si>
  <si>
    <t>Поставщик №2 вх № 36970 от 26.08.2026)</t>
  </si>
  <si>
    <t>Поставщик №3 вх № 39671 от 26.08.2026)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</si>
</sst>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4" fontId="3" fillId="0" borderId="5" xfId="0" applyNumberFormat="1" applyFont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" fontId="7" fillId="2" borderId="7" xfId="0" applyNumberFormat="1" applyFont="1" applyFill="1" applyBorder="1" applyAlignment="1">
      <alignment horizontal="center" vertical="center" wrapText="1"/>
    </xf>
    <xf numFmtId="4" fontId="7" fillId="2" borderId="7" xfId="0" applyNumberFormat="1" applyFont="1" applyFill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distributed" wrapText="1"/>
    </xf>
    <xf numFmtId="0" fontId="2" fillId="0" borderId="0" xfId="0" applyFont="1" applyAlignment="1">
      <alignment horizontal="justify" vertical="distributed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37374</xdr:colOff>
      <xdr:row>5</xdr:row>
      <xdr:rowOff>1227236</xdr:rowOff>
    </xdr:from>
    <xdr:to>
      <xdr:col>11</xdr:col>
      <xdr:colOff>18380</xdr:colOff>
      <xdr:row>5</xdr:row>
      <xdr:rowOff>1583530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0819674" y="2379761"/>
          <a:ext cx="1047806" cy="356294"/>
        </a:xfrm>
        <a:prstGeom prst="rect">
          <a:avLst/>
        </a:prstGeom>
        <a:noFill/>
      </xdr:spPr>
    </xdr:pic>
    <xdr:clientData/>
  </xdr:twoCellAnchor>
  <xdr:twoCellAnchor>
    <xdr:from>
      <xdr:col>9</xdr:col>
      <xdr:colOff>18557</xdr:colOff>
      <xdr:row>5</xdr:row>
      <xdr:rowOff>920427</xdr:rowOff>
    </xdr:from>
    <xdr:to>
      <xdr:col>9</xdr:col>
      <xdr:colOff>991334</xdr:colOff>
      <xdr:row>5</xdr:row>
      <xdr:rowOff>1355897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9743582" y="2072952"/>
          <a:ext cx="972777" cy="43547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18380</xdr:colOff>
      <xdr:row>5</xdr:row>
      <xdr:rowOff>2038796</xdr:rowOff>
    </xdr:from>
    <xdr:to>
      <xdr:col>11</xdr:col>
      <xdr:colOff>1439316</xdr:colOff>
      <xdr:row>5</xdr:row>
      <xdr:rowOff>2503958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1867480" y="3191321"/>
          <a:ext cx="1420936" cy="465162"/>
        </a:xfrm>
        <a:prstGeom prst="rect">
          <a:avLst/>
        </a:prstGeom>
        <a:noFill/>
      </xdr:spPr>
    </xdr:pic>
    <xdr:clientData/>
  </xdr:twoCellAnchor>
  <xdr:twoCellAnchor>
    <xdr:from>
      <xdr:col>11</xdr:col>
      <xdr:colOff>209250</xdr:colOff>
      <xdr:row>5</xdr:row>
      <xdr:rowOff>1761678</xdr:rowOff>
    </xdr:from>
    <xdr:to>
      <xdr:col>11</xdr:col>
      <xdr:colOff>354880</xdr:colOff>
      <xdr:row>5</xdr:row>
      <xdr:rowOff>1989310</xdr:rowOff>
    </xdr:to>
    <xdr:pic>
      <xdr:nvPicPr>
        <xdr:cNvPr id="5" name="Picture 6"/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2058350" y="2914203"/>
          <a:ext cx="145630" cy="22763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workbookViewId="0">
      <selection activeCell="F6" sqref="F6"/>
    </sheetView>
  </sheetViews>
  <sheetFormatPr defaultRowHeight="15" x14ac:dyDescent="0.25"/>
  <cols>
    <col min="1" max="1" width="7.42578125" customWidth="1"/>
    <col min="2" max="2" width="29.85546875" customWidth="1"/>
    <col min="3" max="3" width="10.140625" customWidth="1"/>
    <col min="5" max="5" width="16" customWidth="1"/>
    <col min="6" max="6" width="12.42578125" customWidth="1"/>
    <col min="7" max="7" width="15.5703125" customWidth="1"/>
    <col min="9" max="9" width="13.140625" customWidth="1"/>
    <col min="10" max="10" width="19.7109375" customWidth="1"/>
    <col min="11" max="11" width="14" customWidth="1"/>
    <col min="12" max="12" width="22.7109375" customWidth="1"/>
    <col min="13" max="13" width="21.7109375" customWidth="1"/>
    <col min="14" max="14" width="26" customWidth="1"/>
    <col min="15" max="15" width="25.28515625" customWidth="1"/>
  </cols>
  <sheetData>
    <row r="1" spans="1:15" ht="18.75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7.5" customHeight="1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ht="38.25" customHeight="1" x14ac:dyDescent="0.25">
      <c r="A3" s="40" t="s">
        <v>20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ht="18.75" x14ac:dyDescent="0.25">
      <c r="A4" s="2"/>
      <c r="B4" s="3"/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5"/>
    </row>
    <row r="5" spans="1:15" ht="15.75" x14ac:dyDescent="0.25">
      <c r="A5" s="31" t="s">
        <v>18</v>
      </c>
      <c r="B5" s="32" t="s">
        <v>1</v>
      </c>
      <c r="C5" s="33" t="s">
        <v>2</v>
      </c>
      <c r="D5" s="34" t="s">
        <v>3</v>
      </c>
      <c r="E5" s="31" t="s">
        <v>4</v>
      </c>
      <c r="F5" s="36"/>
      <c r="G5" s="37"/>
      <c r="H5" s="6"/>
      <c r="I5" s="38" t="s">
        <v>5</v>
      </c>
      <c r="J5" s="38"/>
      <c r="K5" s="38"/>
      <c r="L5" s="39" t="s">
        <v>6</v>
      </c>
      <c r="M5" s="39"/>
      <c r="N5" s="39"/>
      <c r="O5" s="39"/>
    </row>
    <row r="6" spans="1:15" ht="238.5" customHeight="1" x14ac:dyDescent="0.25">
      <c r="A6" s="31"/>
      <c r="B6" s="32"/>
      <c r="C6" s="26"/>
      <c r="D6" s="35"/>
      <c r="E6" s="41" t="s">
        <v>21</v>
      </c>
      <c r="F6" s="41" t="s">
        <v>22</v>
      </c>
      <c r="G6" s="41" t="s">
        <v>23</v>
      </c>
      <c r="H6" s="7" t="s">
        <v>7</v>
      </c>
      <c r="I6" s="7" t="s">
        <v>8</v>
      </c>
      <c r="J6" s="7" t="s">
        <v>9</v>
      </c>
      <c r="K6" s="8" t="s">
        <v>10</v>
      </c>
      <c r="L6" s="9" t="s">
        <v>11</v>
      </c>
      <c r="M6" s="8" t="s">
        <v>12</v>
      </c>
      <c r="N6" s="8" t="s">
        <v>13</v>
      </c>
      <c r="O6" s="8" t="s">
        <v>14</v>
      </c>
    </row>
    <row r="7" spans="1:15" ht="135" x14ac:dyDescent="0.25">
      <c r="A7" s="15">
        <v>1</v>
      </c>
      <c r="B7" s="16" t="s">
        <v>20</v>
      </c>
      <c r="C7" s="17" t="s">
        <v>19</v>
      </c>
      <c r="D7" s="18">
        <v>1</v>
      </c>
      <c r="E7" s="19">
        <v>78000</v>
      </c>
      <c r="F7" s="19">
        <v>115000</v>
      </c>
      <c r="G7" s="19">
        <v>89000</v>
      </c>
      <c r="H7" s="19"/>
      <c r="I7" s="19">
        <f t="shared" ref="I7" si="0">AVERAGE(E7:G7)</f>
        <v>94000</v>
      </c>
      <c r="J7" s="20">
        <f t="shared" ref="J7" si="1">SQRT(((SUM((POWER(G7-I7,2)),(POWER(F7-I7,2)),(POWER(E7-I7,2)))/(COLUMNS(E7:G7)-1))))</f>
        <v>19000</v>
      </c>
      <c r="K7" s="20">
        <f t="shared" ref="K7" si="2">J7/I7*100</f>
        <v>20.212765957446805</v>
      </c>
      <c r="L7" s="19">
        <f t="shared" ref="L7" si="3">((D7/3)*(SUM(E7:G7)))</f>
        <v>94000</v>
      </c>
      <c r="M7" s="21">
        <f t="shared" ref="M7" si="4">L7/D7</f>
        <v>94000</v>
      </c>
      <c r="N7" s="21">
        <f t="shared" ref="N7" si="5">ROUNDDOWN(M7,2)</f>
        <v>94000</v>
      </c>
      <c r="O7" s="21">
        <f t="shared" ref="O7" si="6">N7*D7</f>
        <v>94000</v>
      </c>
    </row>
    <row r="8" spans="1:15" ht="27.75" customHeight="1" x14ac:dyDescent="0.25">
      <c r="A8" s="23"/>
      <c r="B8" s="14"/>
      <c r="C8" s="13"/>
      <c r="D8" s="13"/>
      <c r="E8" s="11"/>
      <c r="F8" s="11"/>
      <c r="G8" s="11"/>
      <c r="H8" s="11"/>
      <c r="I8" s="11"/>
      <c r="J8" s="12"/>
      <c r="K8" s="12"/>
      <c r="L8" s="11"/>
      <c r="M8" s="10"/>
      <c r="N8" s="10"/>
      <c r="O8" s="10"/>
    </row>
    <row r="9" spans="1:15" ht="27.75" customHeight="1" x14ac:dyDescent="0.25">
      <c r="A9" s="23"/>
      <c r="B9" s="14"/>
      <c r="C9" s="13"/>
      <c r="D9" s="13"/>
      <c r="E9" s="11"/>
      <c r="F9" s="11"/>
      <c r="G9" s="11"/>
      <c r="H9" s="11"/>
      <c r="I9" s="11"/>
      <c r="J9" s="12"/>
      <c r="K9" s="12"/>
      <c r="L9" s="11"/>
      <c r="M9" s="10"/>
      <c r="N9" s="10"/>
      <c r="O9" s="10"/>
    </row>
    <row r="10" spans="1:15" ht="15.75" x14ac:dyDescent="0.25">
      <c r="A10" s="24" t="s">
        <v>15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22">
        <f>SUM(O7:O9)</f>
        <v>94000</v>
      </c>
    </row>
    <row r="11" spans="1:15" ht="18.75" x14ac:dyDescent="0.25">
      <c r="A11" s="27" t="s">
        <v>16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</row>
    <row r="12" spans="1:15" ht="18.75" x14ac:dyDescent="0.25">
      <c r="A12" s="28" t="s">
        <v>17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</row>
  </sheetData>
  <mergeCells count="13">
    <mergeCell ref="A10:N10"/>
    <mergeCell ref="A11:O11"/>
    <mergeCell ref="A12:O12"/>
    <mergeCell ref="A1:O1"/>
    <mergeCell ref="A2:O2"/>
    <mergeCell ref="A5:A6"/>
    <mergeCell ref="B5:B6"/>
    <mergeCell ref="C5:C6"/>
    <mergeCell ref="D5:D6"/>
    <mergeCell ref="E5:G5"/>
    <mergeCell ref="I5:K5"/>
    <mergeCell ref="L5:O5"/>
    <mergeCell ref="A3:O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2026-08-26T13:39:04Z</dcterms:modified>
</cp:coreProperties>
</file>