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Расчет НМЦК" sheetId="1" state="visible" r:id="rId1"/>
  </sheets>
  <definedNames>
    <definedName name="_xlnm.Print_Area" localSheetId="0" hidden="0">'Расчет НМЦК'!$A$1:$P$21</definedName>
    <definedName name="Print_Titles" localSheetId="0" hidden="0">'Расчет НМЦК'!$5:$7</definedName>
    <definedName name="_xlnm._FilterDatabase" localSheetId="0" hidden="1">'Расчет НМЦК'!$A$7:$AC$21</definedName>
    <definedName name="_xlnm._FilterDatabase" localSheetId="0" hidden="1">'Расчет НМЦК'!$A$7:$AC$21</definedName>
  </definedNames>
  <calcPr refMode="A1" iterate="0" iterateCount="100" iterateDelta="0.0001"/>
</workbook>
</file>

<file path=xl/sharedStrings.xml><?xml version="1.0" encoding="utf-8"?>
<sst xmlns="http://schemas.openxmlformats.org/spreadsheetml/2006/main" count="41" uniqueCount="41">
  <si>
    <t xml:space="preserve">Приложение № 1</t>
  </si>
  <si>
    <t xml:space="preserve">к приложению № 2 "Обоснование начальной (максимальноый ) цены контракта"</t>
  </si>
  <si>
    <t xml:space="preserve">Обоснование начальной (максимальной) цены контракта на оказание услуг по проведению исследований качества сточной (ливневой) и очищенной сточной (ливневой) воды для мониторинга сбросов загрязняющих веществ с территории «Грузовой район морского порта Сочи в устье р. Мзымта».</t>
  </si>
  <si>
    <t>№</t>
  </si>
  <si>
    <t xml:space="preserve">Используемый метод определения НМЦК:</t>
  </si>
  <si>
    <t xml:space="preserve">Метод сопоставимых рыночных цен (анализ рынка) в соответствии с ч.6 ст.22 Федерального закона от 05.04.2013 № 44-ФЗ "О контрактной системе в сфере закупок товаров, работ, услуг для обеспечения государственных и муниципальных нужд"</t>
  </si>
  <si>
    <t xml:space="preserve">Наименование предмета закупки
(товара, работы, услуги)</t>
  </si>
  <si>
    <t xml:space="preserve">ОКПД 2/ КТРУ</t>
  </si>
  <si>
    <t xml:space="preserve">Ед. изм</t>
  </si>
  <si>
    <t>Кол-во</t>
  </si>
  <si>
    <t xml:space="preserve">Источник информации о цене (руб./ед.изм.)</t>
  </si>
  <si>
    <t xml:space="preserve">Однородность совокупности значений выявленных цен, используемых в расчете Н(М)ЦК**</t>
  </si>
  <si>
    <t xml:space="preserve">Н(М)ЦК определяемая методом сопоставимых рыночных цен (анализа рынка)*</t>
  </si>
  <si>
    <t xml:space="preserve">Коммерческое предложение № 1</t>
  </si>
  <si>
    <t xml:space="preserve">Коммерческое предложение № 2</t>
  </si>
  <si>
    <t xml:space="preserve">Коммерческое предложение № 3</t>
  </si>
  <si>
    <t xml:space="preserve">Применяемый коэффициент</t>
  </si>
  <si>
    <t xml:space="preserve">Средняя арифметическая цена за единицу     &lt;ц&gt; </t>
  </si>
  <si>
    <t xml:space="preserve">Среднее квадратичное отклонение</t>
  </si>
  <si>
    <r>
      <rPr>
        <b/>
        <sz val="11"/>
        <color indexed="64"/>
        <rFont val="Times New Roman"/>
      </rPr>
      <t xml:space="preserve">коэффициент вариации цен V (%)           </t>
    </r>
    <r>
      <rPr>
        <i/>
        <sz val="11"/>
        <color indexed="64"/>
        <rFont val="Times New Roman"/>
      </rPr>
      <t xml:space="preserve">         </t>
    </r>
  </si>
  <si>
    <r>
      <rPr>
        <b/>
        <sz val="11"/>
        <color indexed="64"/>
        <rFont val="Times New Roman"/>
      </rPr>
      <t xml:space="preserve">Расчет Н(М)ЦК по формуле   </t>
    </r>
    <r>
      <rPr>
        <sz val="11"/>
        <color indexed="64"/>
        <rFont val="Times New Roman"/>
      </rPr>
      <t xml:space="preserve">                                </t>
    </r>
  </si>
  <si>
    <t xml:space="preserve">Цена за единицу изм. (руб.)</t>
  </si>
  <si>
    <t xml:space="preserve">Цена за единицу изм. с округлением  до сотых долей после запятой (руб.)</t>
  </si>
  <si>
    <t xml:space="preserve">Н(М)ЦК, контракта с учетом округления цены за единицу (руб.)</t>
  </si>
  <si>
    <t xml:space="preserve">Взвешенные вещества</t>
  </si>
  <si>
    <t>71.20.11.190</t>
  </si>
  <si>
    <t xml:space="preserve">усл. ед.</t>
  </si>
  <si>
    <t>-</t>
  </si>
  <si>
    <t>БПК5</t>
  </si>
  <si>
    <t xml:space="preserve">Азот аммонийный/аммоний ион</t>
  </si>
  <si>
    <t>Нефтепродукты</t>
  </si>
  <si>
    <t>Сульфиды</t>
  </si>
  <si>
    <t>Сульфаты</t>
  </si>
  <si>
    <t>Хлориды</t>
  </si>
  <si>
    <t>ХПК</t>
  </si>
  <si>
    <t xml:space="preserve">Отбор проб</t>
  </si>
  <si>
    <t xml:space="preserve">Оформление протоколов</t>
  </si>
  <si>
    <r>
      <rPr>
        <b/>
        <sz val="14"/>
        <color indexed="65"/>
        <rFont val="Times New Roman"/>
      </rPr>
      <t>В</t>
    </r>
    <r>
      <rPr>
        <b/>
        <sz val="14"/>
        <color indexed="64"/>
        <rFont val="Times New Roman"/>
      </rPr>
      <t xml:space="preserve">В результате проведенного расчета Н(М)Ц контракта составила (в руб.):</t>
    </r>
    <r>
      <rPr>
        <b/>
        <sz val="14"/>
        <color indexed="65"/>
        <rFont val="Times New Roman"/>
      </rPr>
      <t xml:space="preserve">ВВ </t>
    </r>
  </si>
  <si>
    <t xml:space="preserve">* Расчёт начальной (максимальной) цены по позиции производится по формуле:</t>
  </si>
  <si>
    <r>
      <rPr>
        <sz val="12"/>
        <rFont val="Times New Roman"/>
      </rPr>
      <t xml:space="preserve">где:
 - НМЦК </t>
    </r>
    <r>
      <rPr>
        <vertAlign val="superscript"/>
        <sz val="12"/>
        <rFont val="Times New Roman"/>
      </rPr>
      <t>рын</t>
    </r>
    <r>
      <rPr>
        <sz val="12"/>
        <rFont val="Times New Roman"/>
      </rPr>
      <t xml:space="preserve">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2"/>
        <rFont val="Times New Roman"/>
      </rPr>
      <t>ц</t>
    </r>
    <r>
      <rPr>
        <vertAlign val="subscript"/>
        <sz val="12"/>
        <rFont val="Times New Roman"/>
      </rPr>
      <t xml:space="preserve">i  </t>
    </r>
    <r>
      <rPr>
        <sz val="12"/>
        <rFont val="Times New Roman"/>
      </rPr>
      <t xml:space="preserve">-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
</t>
    </r>
  </si>
  <si>
    <t xml:space="preserve">Расчет начальной (максимальной) цены контракта составлен 15.05.2026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</si>
</sst>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\ _₽_-;\-* #,##0.00\ _₽_-;_-* \-??\ _₽_-;_-@_-"/>
    <numFmt numFmtId="161" formatCode="0.000"/>
  </numFmts>
  <fonts count="13">
    <font>
      <sz val="11.000000"/>
      <color indexed="64"/>
      <name val="Calibri"/>
    </font>
    <font>
      <sz val="10.000000"/>
      <name val="Arial"/>
    </font>
    <font>
      <sz val="10.000000"/>
      <color indexed="64"/>
      <name val="Times New Roman"/>
    </font>
    <font>
      <sz val="14.000000"/>
      <color indexed="64"/>
      <name val="Times New Roman"/>
    </font>
    <font>
      <b/>
      <sz val="14.000000"/>
      <color indexed="64"/>
      <name val="Times New Roman"/>
    </font>
    <font>
      <b/>
      <sz val="12.000000"/>
      <color indexed="64"/>
      <name val="Times New Roman"/>
    </font>
    <font>
      <b/>
      <sz val="11.000000"/>
      <color indexed="64"/>
      <name val="Times New Roman"/>
    </font>
    <font>
      <sz val="12.000000"/>
      <color indexed="64"/>
      <name val="Times New Roman"/>
    </font>
    <font>
      <sz val="12.000000"/>
      <name val="Times New Roman"/>
    </font>
    <font>
      <b/>
      <sz val="12.000000"/>
      <name val="Times New Roman"/>
    </font>
    <font>
      <b/>
      <sz val="14.000000"/>
      <color indexed="65"/>
      <name val="Times New Roman"/>
    </font>
    <font>
      <b/>
      <sz val="14.000000"/>
      <name val="Times New Roman"/>
    </font>
    <font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32">
    <xf fontId="0" fillId="0" borderId="0" numFmtId="0" xfId="0" applyProtection="0">
      <protection hidden="0" locked="1"/>
    </xf>
    <xf fontId="2" fillId="0" borderId="0" numFmtId="0" xfId="0" applyFont="1" applyProtection="1">
      <protection hidden="0" locked="1"/>
    </xf>
    <xf fontId="3" fillId="0" borderId="0" numFmtId="0" xfId="0" applyFont="1" applyAlignment="1" applyProtection="1">
      <alignment horizontal="right" vertical="center"/>
      <protection hidden="0" locked="1"/>
    </xf>
    <xf fontId="3" fillId="0" borderId="1" numFmtId="0" xfId="0" applyFont="1" applyBorder="1" applyAlignment="1" applyProtection="1">
      <alignment horizontal="right" vertical="center"/>
      <protection hidden="0" locked="1"/>
    </xf>
    <xf fontId="3" fillId="0" borderId="0" numFmtId="0" xfId="0" applyFont="1" applyProtection="1">
      <protection hidden="0" locked="1"/>
    </xf>
    <xf fontId="4" fillId="0" borderId="2" numFmtId="0" xfId="0" applyFont="1" applyBorder="1" applyAlignment="1" applyProtection="1">
      <alignment horizontal="center" vertical="center" wrapText="1"/>
      <protection hidden="0" locked="0"/>
    </xf>
    <xf fontId="5" fillId="0" borderId="2" numFmtId="0" xfId="0" applyFont="1" applyBorder="1" applyAlignment="1" applyProtection="1">
      <alignment horizontal="center" vertical="center" wrapText="1"/>
      <protection hidden="0" locked="1"/>
    </xf>
    <xf fontId="4" fillId="0" borderId="2" numFmtId="0" xfId="0" applyFont="1" applyBorder="1" applyAlignment="1" applyProtection="1">
      <alignment horizontal="center" vertical="center" wrapText="1"/>
      <protection hidden="0" locked="1"/>
    </xf>
    <xf fontId="5" fillId="0" borderId="2" numFmtId="2" xfId="0" applyNumberFormat="1" applyFont="1" applyBorder="1" applyAlignment="1" applyProtection="1">
      <alignment horizontal="center" vertical="top" wrapText="1"/>
      <protection hidden="0" locked="1"/>
    </xf>
    <xf fontId="5" fillId="0" borderId="2" numFmtId="0" xfId="0" applyFont="1" applyBorder="1" applyAlignment="1" applyProtection="1">
      <alignment horizontal="center" vertical="top" wrapText="1"/>
      <protection hidden="0" locked="1"/>
    </xf>
    <xf fontId="6" fillId="0" borderId="2" numFmtId="0" xfId="0" applyFont="1" applyBorder="1" applyAlignment="1" applyProtection="1">
      <alignment horizontal="center" vertical="top" wrapText="1"/>
      <protection hidden="0" locked="1"/>
    </xf>
    <xf fontId="2" fillId="2" borderId="0" numFmtId="0" xfId="0" applyFont="1" applyFill="1" applyProtection="1">
      <protection hidden="0" locked="1"/>
    </xf>
    <xf fontId="7" fillId="2" borderId="2" numFmtId="0" xfId="0" applyFont="1" applyFill="1" applyBorder="1" applyAlignment="1" applyProtection="1">
      <alignment horizontal="center" vertical="center" wrapText="1"/>
      <protection hidden="0" locked="1"/>
    </xf>
    <xf fontId="0" fillId="0" borderId="2" numFmtId="0" xfId="0" applyBorder="1" applyProtection="1">
      <protection hidden="0" locked="1"/>
    </xf>
    <xf fontId="0" fillId="0" borderId="2" numFmtId="0" xfId="0" applyBorder="1" applyAlignment="1" applyProtection="1">
      <alignment horizontal="center"/>
      <protection hidden="0" locked="1"/>
    </xf>
    <xf fontId="7" fillId="2" borderId="2" numFmtId="160" xfId="0" applyNumberFormat="1" applyFont="1" applyFill="1" applyBorder="1" applyAlignment="1" applyProtection="1">
      <alignment vertical="center" wrapText="1"/>
      <protection hidden="0" locked="1"/>
    </xf>
    <xf fontId="7" fillId="2" borderId="2" numFmtId="160" xfId="0" applyNumberFormat="1" applyFont="1" applyFill="1" applyBorder="1" applyAlignment="1" applyProtection="1">
      <alignment horizontal="right" vertical="center" wrapText="1"/>
      <protection hidden="0" locked="1"/>
    </xf>
    <xf fontId="8" fillId="2" borderId="3" numFmtId="2" xfId="0" applyNumberFormat="1" applyFont="1" applyFill="1" applyBorder="1" applyAlignment="1" applyProtection="1">
      <alignment horizontal="center" vertical="center" wrapText="1"/>
      <protection hidden="0" locked="0"/>
    </xf>
    <xf fontId="8" fillId="2" borderId="2" numFmtId="4" xfId="0" applyNumberFormat="1" applyFont="1" applyFill="1" applyBorder="1" applyAlignment="1" applyProtection="1">
      <alignment horizontal="center" vertical="center" wrapText="1"/>
      <protection hidden="0" locked="1"/>
    </xf>
    <xf fontId="8" fillId="2" borderId="2" numFmtId="4" xfId="0" applyNumberFormat="1" applyFont="1" applyFill="1" applyBorder="1" applyAlignment="1" applyProtection="1">
      <alignment horizontal="center" vertical="center"/>
      <protection hidden="0" locked="1"/>
    </xf>
    <xf fontId="9" fillId="2" borderId="2" numFmtId="4" xfId="0" applyNumberFormat="1" applyFont="1" applyFill="1" applyBorder="1" applyAlignment="1" applyProtection="1">
      <alignment horizontal="center" vertical="center" wrapText="1"/>
      <protection hidden="0" locked="1"/>
    </xf>
    <xf fontId="9" fillId="0" borderId="2" numFmtId="160" xfId="0" applyNumberFormat="1" applyFont="1" applyBorder="1" applyAlignment="1" applyProtection="1">
      <alignment horizontal="center" vertical="center" wrapText="1"/>
      <protection hidden="0" locked="1"/>
    </xf>
    <xf fontId="7" fillId="0" borderId="2" numFmtId="160" xfId="0" applyNumberFormat="1" applyFont="1" applyBorder="1" applyAlignment="1" applyProtection="1">
      <alignment vertical="center" wrapText="1"/>
      <protection hidden="0" locked="1"/>
    </xf>
    <xf fontId="7" fillId="0" borderId="2" numFmtId="160" xfId="0" applyNumberFormat="1" applyFont="1" applyBorder="1" applyAlignment="1" applyProtection="1">
      <alignment horizontal="right" vertical="center" wrapText="1"/>
      <protection hidden="0" locked="1"/>
    </xf>
    <xf fontId="2" fillId="0" borderId="0" numFmtId="0" xfId="0" applyFont="1" applyAlignment="1" applyProtection="1">
      <alignment vertical="center"/>
      <protection hidden="0" locked="1"/>
    </xf>
    <xf fontId="10" fillId="0" borderId="2" numFmtId="161" xfId="0" applyNumberFormat="1" applyFont="1" applyBorder="1" applyAlignment="1" applyProtection="1">
      <alignment horizontal="right" vertical="center"/>
      <protection hidden="0" locked="1"/>
    </xf>
    <xf fontId="9" fillId="0" borderId="4" numFmtId="4" xfId="0" applyNumberFormat="1" applyFont="1" applyBorder="1" applyAlignment="1" applyProtection="1">
      <alignment horizontal="center" vertical="center" wrapText="1"/>
      <protection hidden="0" locked="1"/>
    </xf>
    <xf fontId="8" fillId="2" borderId="0" numFmtId="0" xfId="0" applyFont="1" applyFill="1" applyAlignment="1" applyProtection="1">
      <alignment horizontal="left" vertical="center" wrapText="1"/>
      <protection hidden="0" locked="1"/>
    </xf>
    <xf fontId="11" fillId="0" borderId="0" numFmtId="0" xfId="0" applyFont="1" applyAlignment="1" applyProtection="1">
      <alignment vertical="center" wrapText="1"/>
      <protection hidden="0" locked="1"/>
    </xf>
    <xf fontId="11" fillId="2" borderId="0" numFmtId="0" xfId="0" applyFont="1" applyFill="1" applyAlignment="1" applyProtection="1">
      <alignment vertical="center" wrapText="1"/>
      <protection hidden="0" locked="1"/>
    </xf>
    <xf fontId="12" fillId="2" borderId="0" numFmtId="0" xfId="0" applyFont="1" applyFill="1" applyProtection="1">
      <protection hidden="0" locked="1"/>
    </xf>
    <xf fontId="4" fillId="0" borderId="0" numFmtId="0" xfId="0" applyFont="1" applyAlignment="1" applyProtection="1">
      <alignment horizontal="left" vertical="center" wrapText="1"/>
      <protection hidden="0" locked="0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media1.svg"/><Relationship Id="rId3" Type="http://schemas.openxmlformats.org/officeDocument/2006/relationships/image" Target="../media/image2.wmf"/><Relationship Id="rId4" Type="http://schemas.openxmlformats.org/officeDocument/2006/relationships/image" Target="../media/media2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absolute">
    <xdr:from>
      <xdr:col>12</xdr:col>
      <xdr:colOff>97200</xdr:colOff>
      <xdr:row>6</xdr:row>
      <xdr:rowOff>499679</xdr:rowOff>
    </xdr:from>
    <xdr:to>
      <xdr:col>13</xdr:col>
      <xdr:colOff>389520</xdr:colOff>
      <xdr:row>6</xdr:row>
      <xdr:rowOff>946080</xdr:rowOff>
    </xdr:to>
    <xdr:pic>
      <xdr:nvPicPr>
        <xdr:cNvPr id="0" name="Picture 1" descr=""/>
        <xdr:cNvPicPr/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6075079" y="2862000"/>
          <a:ext cx="1520280" cy="446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12</xdr:col>
      <xdr:colOff>497159</xdr:colOff>
      <xdr:row>6</xdr:row>
      <xdr:rowOff>813240</xdr:rowOff>
    </xdr:from>
    <xdr:to>
      <xdr:col>12</xdr:col>
      <xdr:colOff>648720</xdr:colOff>
      <xdr:row>6</xdr:row>
      <xdr:rowOff>1015920</xdr:rowOff>
    </xdr:to>
    <xdr:pic>
      <xdr:nvPicPr>
        <xdr:cNvPr id="1" name="Picture 2" descr=""/>
        <xdr:cNvPicPr/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16475040" y="3175560"/>
          <a:ext cx="151560" cy="202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4680</xdr:colOff>
      <xdr:row>17</xdr:row>
      <xdr:rowOff>504719</xdr:rowOff>
    </xdr:from>
    <xdr:to>
      <xdr:col>7</xdr:col>
      <xdr:colOff>886680</xdr:colOff>
      <xdr:row>19</xdr:row>
      <xdr:rowOff>117720</xdr:rowOff>
    </xdr:to>
    <xdr:pic>
      <xdr:nvPicPr>
        <xdr:cNvPr id="2" name="Picture 3" descr=""/>
        <xdr:cNvPicPr/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5844600" y="5962680"/>
          <a:ext cx="4849200" cy="384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Formulas="0" showGridLines="1" showRowColHeaders="1" showZeros="1" showRuler="1" view="normal" zoomScale="65" workbookViewId="0">
      <selection activeCell="F2" activeCellId="0" sqref="F2:I2"/>
    </sheetView>
  </sheetViews>
  <sheetFormatPr defaultColWidth="9.1484375" defaultRowHeight="14.25"/>
  <cols>
    <col customWidth="1" min="1" max="1" style="1" width="6.8499999999999996"/>
    <col customWidth="1" min="2" max="2" style="1" width="46.149999999999999"/>
    <col customWidth="1" min="3" max="3" style="1" width="22.289999999999999"/>
    <col customWidth="1" min="4" max="4" style="1" width="7.5700000000000003"/>
    <col customWidth="1" min="5" max="5" style="1" width="14.859999999999999"/>
    <col customWidth="1" min="6" max="8" style="1" width="20.710000000000001"/>
    <col customWidth="1" min="9" max="9" style="1" width="17.420000000000002"/>
    <col customWidth="1" min="10" max="10" style="1" width="19.57"/>
    <col customWidth="1" min="11" max="11" style="1" width="15.42"/>
    <col customWidth="1" min="12" max="12" style="1" width="14.42"/>
    <col customWidth="1" min="13" max="13" style="1" width="17.420000000000002"/>
    <col customWidth="1" min="14" max="14" style="1" width="15.710000000000001"/>
    <col customWidth="1" min="15" max="15" style="1" width="19.710000000000001"/>
    <col customWidth="1" min="16" max="16" style="1" width="19.140000000000001"/>
    <col customWidth="1" min="17" max="17" style="1" width="14.710000000000001"/>
    <col customWidth="1" min="18" max="18" style="1" width="12.15"/>
    <col customWidth="0" min="19" max="16384" style="1" width="9.1400000000000006"/>
  </cols>
  <sheetData>
    <row r="1" ht="21.75" customHeight="1">
      <c r="M1" s="2" t="s">
        <v>0</v>
      </c>
      <c r="N1" s="2"/>
      <c r="O1" s="2"/>
      <c r="P1" s="2"/>
    </row>
    <row r="2" ht="21.75" customHeight="1">
      <c r="J2" s="2" t="s">
        <v>1</v>
      </c>
      <c r="K2" s="2"/>
      <c r="L2" s="2"/>
      <c r="M2" s="2"/>
      <c r="N2" s="2"/>
      <c r="O2" s="2"/>
      <c r="P2" s="2"/>
    </row>
    <row r="3" ht="15" customHeight="1">
      <c r="J3" s="3"/>
      <c r="K3" s="3"/>
      <c r="L3" s="3"/>
      <c r="M3" s="3"/>
      <c r="N3" s="3"/>
      <c r="O3" s="3"/>
      <c r="P3" s="3"/>
    </row>
    <row r="4" s="4" customFormat="1" ht="36" customHeight="1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="4" customFormat="1" ht="38.25" customHeight="1">
      <c r="A5" s="6" t="s">
        <v>3</v>
      </c>
      <c r="B5" s="7" t="s">
        <v>4</v>
      </c>
      <c r="C5" s="7"/>
      <c r="D5" s="7" t="s">
        <v>5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ht="53.25" customHeight="1">
      <c r="A6" s="6"/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/>
      <c r="H6" s="6"/>
      <c r="I6" s="6"/>
      <c r="J6" s="8" t="s">
        <v>11</v>
      </c>
      <c r="K6" s="8"/>
      <c r="L6" s="8"/>
      <c r="M6" s="9" t="s">
        <v>12</v>
      </c>
      <c r="N6" s="9"/>
      <c r="O6" s="9"/>
      <c r="P6" s="9"/>
    </row>
    <row r="7" ht="93.75" customHeight="1">
      <c r="A7" s="6"/>
      <c r="B7" s="6"/>
      <c r="C7" s="6"/>
      <c r="D7" s="6"/>
      <c r="E7" s="6"/>
      <c r="F7" s="9" t="s">
        <v>13</v>
      </c>
      <c r="G7" s="9" t="s">
        <v>14</v>
      </c>
      <c r="H7" s="9" t="s">
        <v>15</v>
      </c>
      <c r="I7" s="9" t="s">
        <v>16</v>
      </c>
      <c r="J7" s="9" t="s">
        <v>17</v>
      </c>
      <c r="K7" s="9" t="s">
        <v>18</v>
      </c>
      <c r="L7" s="10" t="s">
        <v>19</v>
      </c>
      <c r="M7" s="10" t="s">
        <v>20</v>
      </c>
      <c r="N7" s="10" t="s">
        <v>21</v>
      </c>
      <c r="O7" s="10" t="s">
        <v>22</v>
      </c>
      <c r="P7" s="10" t="s">
        <v>23</v>
      </c>
    </row>
    <row r="8" s="11" customFormat="1" ht="15">
      <c r="A8" s="12">
        <v>1</v>
      </c>
      <c r="B8" s="13" t="s">
        <v>24</v>
      </c>
      <c r="C8" s="14" t="s">
        <v>25</v>
      </c>
      <c r="D8" s="14" t="s">
        <v>26</v>
      </c>
      <c r="E8" s="14">
        <v>2</v>
      </c>
      <c r="F8" s="15">
        <v>995</v>
      </c>
      <c r="G8" s="16">
        <v>1000</v>
      </c>
      <c r="H8" s="16">
        <v>1100</v>
      </c>
      <c r="I8" s="17" t="s">
        <v>27</v>
      </c>
      <c r="J8" s="18">
        <f t="shared" ref="J8:J9" si="0">AVERAGE(F8:H8)</f>
        <v>1031.6666666666667</v>
      </c>
      <c r="K8" s="19">
        <f t="shared" ref="K8:K9" si="1">SQRT(SUM(POWER(H8-J8, 2), POWER(G8-J8, 2), POWER(F8-J8, 2))/(COLUMNS(F8:H8)-1))</f>
        <v>59.231185479722868</v>
      </c>
      <c r="L8" s="19">
        <f t="shared" ref="L8:L9" si="2">K8/J8*100</f>
        <v>5.741310385756659</v>
      </c>
      <c r="M8" s="18">
        <f t="shared" ref="M8:M9" si="3">E8/3*SUM(F8:H8)</f>
        <v>2063.333333333333</v>
      </c>
      <c r="N8" s="20">
        <f t="shared" ref="N8:N9" si="4">M8/E8</f>
        <v>1031.6666666666665</v>
      </c>
      <c r="O8" s="20">
        <f t="shared" ref="O8:O9" si="5">MROUND(N8, 0.01)</f>
        <v>1031.6700000000001</v>
      </c>
      <c r="P8" s="21">
        <f t="shared" ref="P8:P9" si="6">O8*E8</f>
        <v>2063.3400000000001</v>
      </c>
    </row>
    <row r="9" s="11" customFormat="1" ht="15">
      <c r="A9" s="12">
        <v>2</v>
      </c>
      <c r="B9" s="13" t="s">
        <v>28</v>
      </c>
      <c r="C9" s="14" t="s">
        <v>25</v>
      </c>
      <c r="D9" s="14" t="s">
        <v>26</v>
      </c>
      <c r="E9" s="14">
        <v>2</v>
      </c>
      <c r="F9" s="22">
        <v>1155</v>
      </c>
      <c r="G9" s="23">
        <v>1500</v>
      </c>
      <c r="H9" s="23">
        <v>1400</v>
      </c>
      <c r="I9" s="17" t="s">
        <v>27</v>
      </c>
      <c r="J9" s="18">
        <f t="shared" si="0"/>
        <v>1351.6666666666667</v>
      </c>
      <c r="K9" s="19">
        <f t="shared" si="1"/>
        <v>177.50586844759059</v>
      </c>
      <c r="L9" s="19">
        <f t="shared" si="2"/>
        <v>13.132370045444434</v>
      </c>
      <c r="M9" s="18">
        <f t="shared" si="3"/>
        <v>2703.333333333333</v>
      </c>
      <c r="N9" s="20">
        <f t="shared" si="4"/>
        <v>1351.6666666666665</v>
      </c>
      <c r="O9" s="20">
        <f t="shared" si="5"/>
        <v>1351.6700000000001</v>
      </c>
      <c r="P9" s="21">
        <f t="shared" si="6"/>
        <v>2703.3400000000001</v>
      </c>
    </row>
    <row r="10" s="11" customFormat="1" ht="15">
      <c r="A10" s="12">
        <v>3</v>
      </c>
      <c r="B10" s="13" t="s">
        <v>29</v>
      </c>
      <c r="C10" s="14" t="s">
        <v>25</v>
      </c>
      <c r="D10" s="14" t="s">
        <v>26</v>
      </c>
      <c r="E10" s="14">
        <v>2</v>
      </c>
      <c r="F10" s="22">
        <v>1155</v>
      </c>
      <c r="G10" s="23">
        <v>1200</v>
      </c>
      <c r="H10" s="23">
        <v>1250</v>
      </c>
      <c r="I10" s="17" t="s">
        <v>27</v>
      </c>
      <c r="J10" s="18">
        <f t="shared" ref="J10:J17" si="7">AVERAGE(F10:H10)</f>
        <v>1201.6666666666667</v>
      </c>
      <c r="K10" s="19">
        <f t="shared" ref="K10:K17" si="8">SQRT(SUM(POWER(H10-J10, 2), POWER(G10-J10, 2), POWER(F10-J10, 2))/(COLUMNS(F10:H10)-1))</f>
        <v>47.521924764610837</v>
      </c>
      <c r="L10" s="19">
        <f t="shared" ref="L10:L17" si="9">K10/J10*100</f>
        <v>3.9546678028802358</v>
      </c>
      <c r="M10" s="18">
        <f t="shared" ref="M10:M17" si="10">E10/3*SUM(F10:H10)</f>
        <v>2403.333333333333</v>
      </c>
      <c r="N10" s="20">
        <f t="shared" ref="N10:N17" si="11">M10/E10</f>
        <v>1201.6666666666665</v>
      </c>
      <c r="O10" s="20">
        <f t="shared" ref="O10:O17" si="12">MROUND(N10, 0.01)</f>
        <v>1201.6700000000001</v>
      </c>
      <c r="P10" s="21">
        <f t="shared" ref="P10:P17" si="13">O10*E10</f>
        <v>2403.3400000000001</v>
      </c>
    </row>
    <row r="11" s="11" customFormat="1" ht="15">
      <c r="A11" s="12">
        <v>4</v>
      </c>
      <c r="B11" s="13" t="s">
        <v>30</v>
      </c>
      <c r="C11" s="14" t="s">
        <v>25</v>
      </c>
      <c r="D11" s="14" t="s">
        <v>26</v>
      </c>
      <c r="E11" s="14">
        <v>2</v>
      </c>
      <c r="F11" s="22">
        <v>2310</v>
      </c>
      <c r="G11" s="23">
        <v>2500</v>
      </c>
      <c r="H11" s="23">
        <v>2400</v>
      </c>
      <c r="I11" s="17" t="s">
        <v>27</v>
      </c>
      <c r="J11" s="18">
        <f t="shared" si="7"/>
        <v>2403.3333333333335</v>
      </c>
      <c r="K11" s="19">
        <f t="shared" si="8"/>
        <v>95.043849529221674</v>
      </c>
      <c r="L11" s="19">
        <f t="shared" si="9"/>
        <v>3.9546678028802358</v>
      </c>
      <c r="M11" s="18">
        <f t="shared" si="10"/>
        <v>4806.6666666666661</v>
      </c>
      <c r="N11" s="20">
        <f t="shared" si="11"/>
        <v>2403.333333333333</v>
      </c>
      <c r="O11" s="20">
        <f t="shared" si="12"/>
        <v>2403.3299999999999</v>
      </c>
      <c r="P11" s="21">
        <f t="shared" si="13"/>
        <v>4806.6599999999999</v>
      </c>
    </row>
    <row r="12" s="11" customFormat="1" ht="15">
      <c r="A12" s="12">
        <v>5</v>
      </c>
      <c r="B12" s="13" t="s">
        <v>31</v>
      </c>
      <c r="C12" s="14" t="s">
        <v>25</v>
      </c>
      <c r="D12" s="14" t="s">
        <v>26</v>
      </c>
      <c r="E12" s="14">
        <v>2</v>
      </c>
      <c r="F12" s="22">
        <v>1070</v>
      </c>
      <c r="G12" s="23">
        <v>1150</v>
      </c>
      <c r="H12" s="23">
        <v>1100</v>
      </c>
      <c r="I12" s="17" t="s">
        <v>27</v>
      </c>
      <c r="J12" s="18">
        <f t="shared" si="7"/>
        <v>1106.6666666666667</v>
      </c>
      <c r="K12" s="19">
        <f t="shared" si="8"/>
        <v>40.414518843273804</v>
      </c>
      <c r="L12" s="19">
        <f t="shared" si="9"/>
        <v>3.6519143533078737</v>
      </c>
      <c r="M12" s="18">
        <f t="shared" si="10"/>
        <v>2213.333333333333</v>
      </c>
      <c r="N12" s="20">
        <f t="shared" si="11"/>
        <v>1106.6666666666665</v>
      </c>
      <c r="O12" s="20">
        <f t="shared" si="12"/>
        <v>1106.6700000000001</v>
      </c>
      <c r="P12" s="21">
        <f t="shared" si="13"/>
        <v>2213.3400000000001</v>
      </c>
    </row>
    <row r="13" s="11" customFormat="1" ht="15">
      <c r="A13" s="12">
        <v>6</v>
      </c>
      <c r="B13" s="13" t="s">
        <v>32</v>
      </c>
      <c r="C13" s="14" t="s">
        <v>25</v>
      </c>
      <c r="D13" s="14" t="s">
        <v>26</v>
      </c>
      <c r="E13" s="14">
        <v>2</v>
      </c>
      <c r="F13" s="22">
        <v>1070</v>
      </c>
      <c r="G13" s="23">
        <v>1150</v>
      </c>
      <c r="H13" s="23">
        <v>1100</v>
      </c>
      <c r="I13" s="17" t="s">
        <v>27</v>
      </c>
      <c r="J13" s="18">
        <f t="shared" si="7"/>
        <v>1106.6666666666667</v>
      </c>
      <c r="K13" s="19">
        <f t="shared" si="8"/>
        <v>40.414518843273804</v>
      </c>
      <c r="L13" s="19">
        <f t="shared" si="9"/>
        <v>3.6519143533078737</v>
      </c>
      <c r="M13" s="18">
        <f t="shared" si="10"/>
        <v>2213.333333333333</v>
      </c>
      <c r="N13" s="20">
        <f t="shared" si="11"/>
        <v>1106.6666666666665</v>
      </c>
      <c r="O13" s="20">
        <f t="shared" si="12"/>
        <v>1106.6700000000001</v>
      </c>
      <c r="P13" s="21">
        <f t="shared" si="13"/>
        <v>2213.3400000000001</v>
      </c>
    </row>
    <row r="14" s="11" customFormat="1" ht="15">
      <c r="A14" s="12">
        <v>7</v>
      </c>
      <c r="B14" s="13" t="s">
        <v>33</v>
      </c>
      <c r="C14" s="14" t="s">
        <v>25</v>
      </c>
      <c r="D14" s="14" t="s">
        <v>26</v>
      </c>
      <c r="E14" s="14">
        <v>2</v>
      </c>
      <c r="F14" s="22">
        <v>1105</v>
      </c>
      <c r="G14" s="23">
        <v>1200</v>
      </c>
      <c r="H14" s="23">
        <v>1150</v>
      </c>
      <c r="I14" s="17" t="s">
        <v>27</v>
      </c>
      <c r="J14" s="18">
        <f t="shared" si="7"/>
        <v>1151.6666666666667</v>
      </c>
      <c r="K14" s="19">
        <f t="shared" si="8"/>
        <v>47.521924764610837</v>
      </c>
      <c r="L14" s="19">
        <f t="shared" si="9"/>
        <v>4.1263610504727213</v>
      </c>
      <c r="M14" s="18">
        <f t="shared" si="10"/>
        <v>2303.333333333333</v>
      </c>
      <c r="N14" s="20">
        <f t="shared" si="11"/>
        <v>1151.6666666666665</v>
      </c>
      <c r="O14" s="20">
        <f t="shared" si="12"/>
        <v>1151.6700000000001</v>
      </c>
      <c r="P14" s="21">
        <f t="shared" si="13"/>
        <v>2303.3400000000001</v>
      </c>
    </row>
    <row r="15" s="11" customFormat="1" ht="15">
      <c r="A15" s="12">
        <v>8</v>
      </c>
      <c r="B15" s="13" t="s">
        <v>34</v>
      </c>
      <c r="C15" s="14" t="s">
        <v>25</v>
      </c>
      <c r="D15" s="14" t="s">
        <v>26</v>
      </c>
      <c r="E15" s="14">
        <v>2</v>
      </c>
      <c r="F15" s="22">
        <v>924</v>
      </c>
      <c r="G15" s="23">
        <v>900</v>
      </c>
      <c r="H15" s="23">
        <v>950</v>
      </c>
      <c r="I15" s="17" t="s">
        <v>27</v>
      </c>
      <c r="J15" s="18">
        <f t="shared" si="7"/>
        <v>924.66666666666663</v>
      </c>
      <c r="K15" s="19">
        <f t="shared" si="8"/>
        <v>25.006665778014735</v>
      </c>
      <c r="L15" s="19">
        <f t="shared" si="9"/>
        <v>2.7043978851493948</v>
      </c>
      <c r="M15" s="18">
        <f t="shared" si="10"/>
        <v>1849.3333333333333</v>
      </c>
      <c r="N15" s="20">
        <f t="shared" si="11"/>
        <v>924.66666666666663</v>
      </c>
      <c r="O15" s="20">
        <f t="shared" si="12"/>
        <v>924.67000000000007</v>
      </c>
      <c r="P15" s="21">
        <f t="shared" si="13"/>
        <v>1849.3400000000001</v>
      </c>
    </row>
    <row r="16" s="11" customFormat="1" ht="15">
      <c r="A16" s="12">
        <v>9</v>
      </c>
      <c r="B16" s="13" t="s">
        <v>35</v>
      </c>
      <c r="C16" s="14" t="s">
        <v>25</v>
      </c>
      <c r="D16" s="14" t="s">
        <v>26</v>
      </c>
      <c r="E16" s="14">
        <v>2</v>
      </c>
      <c r="F16" s="22">
        <v>900</v>
      </c>
      <c r="G16" s="23">
        <v>1000</v>
      </c>
      <c r="H16" s="23">
        <v>1000</v>
      </c>
      <c r="I16" s="17" t="s">
        <v>27</v>
      </c>
      <c r="J16" s="18">
        <f t="shared" si="7"/>
        <v>966.66666666666663</v>
      </c>
      <c r="K16" s="19">
        <f t="shared" si="8"/>
        <v>57.735026918962575</v>
      </c>
      <c r="L16" s="19">
        <f t="shared" si="9"/>
        <v>5.972588991616818</v>
      </c>
      <c r="M16" s="18">
        <f t="shared" si="10"/>
        <v>1933.3333333333333</v>
      </c>
      <c r="N16" s="20">
        <f t="shared" si="11"/>
        <v>966.66666666666663</v>
      </c>
      <c r="O16" s="20">
        <f t="shared" si="12"/>
        <v>966.67000000000007</v>
      </c>
      <c r="P16" s="21">
        <f t="shared" si="13"/>
        <v>1933.3400000000001</v>
      </c>
    </row>
    <row r="17" s="11" customFormat="1" ht="15">
      <c r="A17" s="12">
        <v>10</v>
      </c>
      <c r="B17" s="13" t="s">
        <v>36</v>
      </c>
      <c r="C17" s="14" t="s">
        <v>25</v>
      </c>
      <c r="D17" s="14" t="s">
        <v>26</v>
      </c>
      <c r="E17" s="14">
        <v>2</v>
      </c>
      <c r="F17" s="22">
        <v>900</v>
      </c>
      <c r="G17" s="23">
        <v>1000</v>
      </c>
      <c r="H17" s="23">
        <v>1000</v>
      </c>
      <c r="I17" s="17" t="s">
        <v>27</v>
      </c>
      <c r="J17" s="18">
        <f t="shared" si="7"/>
        <v>966.66666666666663</v>
      </c>
      <c r="K17" s="19">
        <f t="shared" si="8"/>
        <v>57.735026918962575</v>
      </c>
      <c r="L17" s="19">
        <f t="shared" si="9"/>
        <v>5.972588991616818</v>
      </c>
      <c r="M17" s="18">
        <f t="shared" si="10"/>
        <v>1933.3333333333333</v>
      </c>
      <c r="N17" s="20">
        <f t="shared" si="11"/>
        <v>966.66666666666663</v>
      </c>
      <c r="O17" s="20">
        <f t="shared" si="12"/>
        <v>966.67000000000007</v>
      </c>
      <c r="P17" s="21">
        <f t="shared" si="13"/>
        <v>1933.3400000000001</v>
      </c>
    </row>
    <row r="18" s="24" customFormat="1" ht="40.5" customHeight="1">
      <c r="A18" s="25" t="s">
        <v>37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6">
        <f>SUM(P8:P17)</f>
        <v>24422.720000000001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ht="20.25" customHeight="1">
      <c r="A19" s="27" t="s">
        <v>38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8"/>
      <c r="M19" s="29"/>
      <c r="N19" s="29"/>
      <c r="O19" s="29"/>
    </row>
    <row r="20" s="30" customFormat="1" ht="126" customHeight="1">
      <c r="A20" s="27" t="s">
        <v>39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="4" customFormat="1" ht="29.25" customHeight="1">
      <c r="A21" s="31" t="s">
        <v>40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ht="2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ht="14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ht="14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ht="14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ht="14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ht="14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</sheetData>
  <autoFilter ref="A7:AC21"/>
  <mergeCells count="17">
    <mergeCell ref="M1:P1"/>
    <mergeCell ref="J2:P2"/>
    <mergeCell ref="A4:P4"/>
    <mergeCell ref="A5:A7"/>
    <mergeCell ref="B5:C5"/>
    <mergeCell ref="D5:P5"/>
    <mergeCell ref="B6:B7"/>
    <mergeCell ref="C6:C7"/>
    <mergeCell ref="D6:D7"/>
    <mergeCell ref="E6:E7"/>
    <mergeCell ref="F6:H6"/>
    <mergeCell ref="J6:L6"/>
    <mergeCell ref="M6:P6"/>
    <mergeCell ref="A18:O18"/>
    <mergeCell ref="A19:K19"/>
    <mergeCell ref="A20:P20"/>
    <mergeCell ref="A21:P21"/>
  </mergeCells>
  <printOptions headings="0" gridLines="0"/>
  <pageMargins left="0.23611111111111102" right="0.23611111111111102" top="0.55138888888888904" bottom="0.55138888888888904" header="0.51181102362204689" footer="0.51181102362204689"/>
  <pageSetup paperSize="9" scale="100" fitToWidth="1" fitToHeight="0" pageOrder="downThenOver" orientation="landscape" usePrinterDefaults="1" blackAndWhite="0" draft="0" cellComments="none" useFirstPageNumber="0" errors="displayed" horizontalDpi="300" verticalDpi="3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Template>Normal.dotm</Templ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lastModifiedBy>ivchinko.ai</cp:lastModifiedBy>
  <cp:revision>2</cp:revision>
  <dcterms:created xsi:type="dcterms:W3CDTF">2014-01-15T18:15:09Z</dcterms:created>
  <dcterms:modified xsi:type="dcterms:W3CDTF">2026-05-25T09:12:52Z</dcterms:modified>
</cp:coreProperties>
</file>