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8_{5D75818F-50DD-46C6-9BBE-2E520BC7C9E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Print_Area" localSheetId="0">Лист1!$A$1:$Q$28</definedName>
  </definedNames>
  <calcPr calcId="181029" refMode="R1C1"/>
  <fileRecoveryPr autoRecover="0"/>
</workbook>
</file>

<file path=xl/calcChain.xml><?xml version="1.0" encoding="utf-8"?>
<calcChain xmlns="http://schemas.openxmlformats.org/spreadsheetml/2006/main">
  <c r="I17" i="1" l="1"/>
  <c r="J17" i="1" s="1"/>
  <c r="L17" i="1"/>
  <c r="M17" i="1"/>
  <c r="N17" i="1" s="1"/>
  <c r="O17" i="1"/>
  <c r="P17" i="1" s="1"/>
  <c r="Q17" i="1" s="1"/>
  <c r="I15" i="1"/>
  <c r="J15" i="1" s="1"/>
  <c r="L15" i="1"/>
  <c r="M15" i="1"/>
  <c r="O15" i="1"/>
  <c r="P15" i="1" s="1"/>
  <c r="Q15" i="1" s="1"/>
  <c r="I16" i="1"/>
  <c r="J16" i="1" s="1"/>
  <c r="L16" i="1"/>
  <c r="M16" i="1"/>
  <c r="O16" i="1"/>
  <c r="P16" i="1" s="1"/>
  <c r="Q16" i="1" s="1"/>
  <c r="O5" i="1"/>
  <c r="P5" i="1" s="1"/>
  <c r="Q5" i="1" s="1"/>
  <c r="I6" i="1"/>
  <c r="J6" i="1" s="1"/>
  <c r="L6" i="1"/>
  <c r="M6" i="1"/>
  <c r="O6" i="1"/>
  <c r="P6" i="1" s="1"/>
  <c r="Q6" i="1" s="1"/>
  <c r="I7" i="1"/>
  <c r="J7" i="1" s="1"/>
  <c r="L7" i="1"/>
  <c r="M7" i="1"/>
  <c r="N7" i="1" s="1"/>
  <c r="O7" i="1"/>
  <c r="P7" i="1" s="1"/>
  <c r="Q7" i="1" s="1"/>
  <c r="I8" i="1"/>
  <c r="J8" i="1" s="1"/>
  <c r="L8" i="1"/>
  <c r="M8" i="1"/>
  <c r="O8" i="1"/>
  <c r="P8" i="1"/>
  <c r="Q8" i="1" s="1"/>
  <c r="I9" i="1"/>
  <c r="J9" i="1" s="1"/>
  <c r="L9" i="1"/>
  <c r="M9" i="1"/>
  <c r="O9" i="1"/>
  <c r="P9" i="1" s="1"/>
  <c r="Q9" i="1" s="1"/>
  <c r="I10" i="1"/>
  <c r="J10" i="1" s="1"/>
  <c r="L10" i="1"/>
  <c r="M10" i="1"/>
  <c r="O10" i="1"/>
  <c r="P10" i="1" s="1"/>
  <c r="Q10" i="1" s="1"/>
  <c r="I11" i="1"/>
  <c r="J11" i="1"/>
  <c r="L11" i="1"/>
  <c r="M11" i="1"/>
  <c r="N11" i="1" s="1"/>
  <c r="O11" i="1"/>
  <c r="P11" i="1" s="1"/>
  <c r="Q11" i="1" s="1"/>
  <c r="I12" i="1"/>
  <c r="J12" i="1" s="1"/>
  <c r="L12" i="1"/>
  <c r="M12" i="1"/>
  <c r="O12" i="1"/>
  <c r="P12" i="1"/>
  <c r="Q12" i="1" s="1"/>
  <c r="I13" i="1"/>
  <c r="J13" i="1"/>
  <c r="L13" i="1"/>
  <c r="M13" i="1"/>
  <c r="N13" i="1" s="1"/>
  <c r="O13" i="1"/>
  <c r="P13" i="1" s="1"/>
  <c r="Q13" i="1" s="1"/>
  <c r="I14" i="1"/>
  <c r="J14" i="1" s="1"/>
  <c r="L14" i="1"/>
  <c r="M14" i="1"/>
  <c r="N14" i="1"/>
  <c r="O14" i="1"/>
  <c r="P14" i="1" s="1"/>
  <c r="Q14" i="1" s="1"/>
  <c r="M5" i="1"/>
  <c r="L5" i="1"/>
  <c r="N5" i="1" s="1"/>
  <c r="I5" i="1"/>
  <c r="J5" i="1" s="1"/>
  <c r="N15" i="1"/>
  <c r="N12" i="1" l="1"/>
  <c r="N6" i="1"/>
  <c r="N8" i="1"/>
  <c r="N10" i="1"/>
  <c r="N16" i="1"/>
  <c r="N9" i="1"/>
  <c r="Q18" i="1"/>
</calcChain>
</file>

<file path=xl/sharedStrings.xml><?xml version="1.0" encoding="utf-8"?>
<sst xmlns="http://schemas.openxmlformats.org/spreadsheetml/2006/main" count="59" uniqueCount="41">
  <si>
    <t>ОБОСНОВАНИЕ НАЧАЛЬНОЙ (МАКСИМАЛЬНОЙ) ЦЕНЫ КОНТРАКТА</t>
  </si>
  <si>
    <t>КП</t>
  </si>
  <si>
    <t>Применяемые сокращения:</t>
  </si>
  <si>
    <t>Коммерческие предложения</t>
  </si>
  <si>
    <t>РК</t>
  </si>
  <si>
    <t>Реестр контрактов</t>
  </si>
  <si>
    <t>№ п/п</t>
  </si>
  <si>
    <t>* Тарифный метод применяется при наличии цен на медицинское изделие в указанном государственном реестре предельных отпускных цен производителей на медицинские изделия.
** На основании статьи 34 Бюджетного кодекса Российской Федерации Заказчик в целях эффективности и экономности расходования бюджетных средств определяет минимальное значение цены единицы медицинского изделия.</t>
  </si>
  <si>
    <t>Цена за единицу изм. с округлением (вниз) до сотых долей после запятой (руб.)</t>
  </si>
  <si>
    <t>Ставка НДС в отношении МИ*, %</t>
  </si>
  <si>
    <t>Ед. изм.</t>
  </si>
  <si>
    <t>Кол-во</t>
  </si>
  <si>
    <t xml:space="preserve">Среднее квадратичное отклонение     </t>
  </si>
  <si>
    <t>коэфициент  вариации цен V (%)                    (не должен превышать 33%)</t>
  </si>
  <si>
    <r>
      <t xml:space="preserve">Н(М)ЦК  контракта </t>
    </r>
    <r>
      <rPr>
        <b/>
        <sz val="11"/>
        <color indexed="63"/>
        <rFont val="Times New Roman"/>
        <family val="1"/>
        <charset val="204"/>
      </rPr>
      <t>исходя из имеющегося у него объема финансового обеспечения</t>
    </r>
    <r>
      <rPr>
        <b/>
        <sz val="11"/>
        <color indexed="8"/>
        <rFont val="Times New Roman"/>
        <family val="1"/>
        <charset val="204"/>
      </rPr>
      <t xml:space="preserve"> (руб.)</t>
    </r>
  </si>
  <si>
    <t xml:space="preserve">Средняя арифметическая цена за единицу     &lt;ц&gt; </t>
  </si>
  <si>
    <t>Среднее квадратичное отклонение</t>
  </si>
  <si>
    <t>коэффициент вариации цен V (%)                    (не должен превышать 33%)</t>
  </si>
  <si>
    <t>Итого:</t>
  </si>
  <si>
    <r>
      <t xml:space="preserve">Н(М)ЦК  контракта </t>
    </r>
    <r>
      <rPr>
        <sz val="11"/>
        <rFont val="Times New Roman"/>
        <family val="1"/>
        <charset val="204"/>
      </rPr>
      <t xml:space="preserve">с учетом округления цены за единицу </t>
    </r>
    <r>
      <rPr>
        <b/>
        <sz val="11"/>
        <rFont val="Times New Roman"/>
        <family val="1"/>
        <charset val="204"/>
      </rPr>
      <t>(руб.)</t>
    </r>
  </si>
  <si>
    <t xml:space="preserve">Цена за ЕИ, согласно информации, полученной заказчиком, без учета НДС,  руб.
</t>
  </si>
  <si>
    <t>Наименьшая цена, руб.         (без НДС), руб.</t>
  </si>
  <si>
    <t>Цена за ЕИ минимальная, руб. с НДС</t>
  </si>
  <si>
    <t xml:space="preserve">Средняя арифмети- ческая цена за единицу с НДС &lt;ц&gt; </t>
  </si>
  <si>
    <t>Н(М)ЦК определена в размере:</t>
  </si>
  <si>
    <t>Расчет произведен в соответствии с положениями статьи 22 Федерального закона от 05.04.2013 № 44-ФЗ "О контрактной системе в сфере закупок товаров, работ, услуг для обеспечения государственных и муниципальных нужд", приказом Минздрава России от 15.05.2020 № 450н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изделий". Данный Приказ не учитывает, что применение утвержденных формул определения НМЦК, может привести к формированию цены контракта и цены за единицу товара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(вниз) таких показателей.</t>
  </si>
  <si>
    <t>Наименование, основные характеристики, ОКПД2</t>
  </si>
  <si>
    <t>шт</t>
  </si>
  <si>
    <t>упак</t>
  </si>
  <si>
    <t>Поставка изделий медицинского назначения</t>
  </si>
  <si>
    <t>Источник 1 КП №105</t>
  </si>
  <si>
    <r>
      <t xml:space="preserve">Набор белья для осмотра/хирургических процедур, стерильный, одноразового использования                  </t>
    </r>
    <r>
      <rPr>
        <b/>
        <sz val="10"/>
        <color indexed="8"/>
        <rFont val="Times New Roman"/>
        <family val="1"/>
        <charset val="204"/>
      </rPr>
      <t>14.12.30.190</t>
    </r>
  </si>
  <si>
    <r>
      <t xml:space="preserve">Индикатор биологический для контроля стерилизации </t>
    </r>
    <r>
      <rPr>
        <b/>
        <sz val="10"/>
        <color indexed="8"/>
        <rFont val="Times New Roman"/>
        <family val="1"/>
        <charset val="204"/>
      </rPr>
      <t>32.50.50.190</t>
    </r>
  </si>
  <si>
    <r>
      <t xml:space="preserve">Индикатор химический/физический для контроля стерилизации </t>
    </r>
    <r>
      <rPr>
        <b/>
        <sz val="11"/>
        <color rgb="FF000000"/>
        <rFont val="Times New Roman"/>
        <family val="1"/>
        <charset val="204"/>
      </rPr>
      <t>32.50.50.190</t>
    </r>
  </si>
  <si>
    <r>
      <t xml:space="preserve">Индикатор химический/физический для контроля стерилизации </t>
    </r>
    <r>
      <rPr>
        <b/>
        <sz val="10"/>
        <color indexed="8"/>
        <rFont val="Times New Roman"/>
        <family val="1"/>
        <charset val="204"/>
      </rPr>
      <t>32.50.50.190</t>
    </r>
  </si>
  <si>
    <r>
      <t xml:space="preserve">Реагенты диагностические  </t>
    </r>
    <r>
      <rPr>
        <b/>
        <sz val="10"/>
        <color indexed="8"/>
        <rFont val="Times New Roman"/>
        <family val="1"/>
        <charset val="204"/>
      </rPr>
      <t xml:space="preserve">21.20.23.110 </t>
    </r>
    <r>
      <rPr>
        <sz val="10"/>
        <color indexed="8"/>
        <rFont val="Times New Roman"/>
        <family val="1"/>
        <charset val="204"/>
      </rPr>
      <t xml:space="preserve">              </t>
    </r>
  </si>
  <si>
    <r>
      <t xml:space="preserve">Упаковка для стерилизации, одноразового использования                                             </t>
    </r>
    <r>
      <rPr>
        <b/>
        <sz val="10"/>
        <color indexed="8"/>
        <rFont val="Times New Roman"/>
        <family val="1"/>
        <charset val="204"/>
      </rPr>
      <t>32.50.50.190</t>
    </r>
  </si>
  <si>
    <t>компл</t>
  </si>
  <si>
    <t>Источник 3  КП №110</t>
  </si>
  <si>
    <t>Источник 2 КП №204</t>
  </si>
  <si>
    <t>В соответствии с положениями статьи 22 Федерального закона от 05.04.2013 № 44-ФЗ "О контрактной системе в сфере закупок товаров, работ, услуг для обеспечения государственных и муниципальных нужд" Заказчик определяет максимальную цену контракта в размере 599602,25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</si>
</sst>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0.000%"/>
  </numFmts>
  <fonts count="36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63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Arial Cyr"/>
    </font>
    <font>
      <sz val="10"/>
      <color rgb="FF008000"/>
      <name val="Arial Cyr"/>
    </font>
    <font>
      <sz val="11"/>
      <color rgb="FF000000"/>
      <name val="Times New Roman"/>
      <family val="1"/>
      <charset val="204"/>
    </font>
    <font>
      <sz val="11"/>
      <color rgb="FF000000"/>
      <name val="TimesNewRomanPSMT"/>
    </font>
    <font>
      <b/>
      <sz val="11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u/>
      <sz val="11"/>
      <color rgb="FF000000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/>
      <diagonal/>
    </border>
  </borders>
  <cellStyleXfs count="5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9" fontId="29" fillId="0" borderId="1">
      <alignment vertical="top" wrapText="1"/>
    </xf>
    <xf numFmtId="49" fontId="29" fillId="0" borderId="1">
      <alignment vertical="top" wrapText="1"/>
    </xf>
    <xf numFmtId="4" fontId="30" fillId="0" borderId="1">
      <alignment vertical="top" shrinkToFit="1"/>
    </xf>
    <xf numFmtId="4" fontId="30" fillId="0" borderId="1">
      <alignment vertical="top" shrinkToFit="1"/>
    </xf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2" applyNumberFormat="0" applyAlignment="0" applyProtection="0"/>
    <xf numFmtId="0" fontId="3" fillId="7" borderId="2" applyNumberFormat="0" applyAlignment="0" applyProtection="0"/>
    <xf numFmtId="0" fontId="4" fillId="20" borderId="3" applyNumberFormat="0" applyAlignment="0" applyProtection="0"/>
    <xf numFmtId="0" fontId="4" fillId="20" borderId="3" applyNumberFormat="0" applyAlignment="0" applyProtection="0"/>
    <xf numFmtId="0" fontId="5" fillId="20" borderId="2" applyNumberFormat="0" applyAlignment="0" applyProtection="0"/>
    <xf numFmtId="0" fontId="5" fillId="20" borderId="2" applyNumberFormat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7" applyNumberFormat="0" applyFill="0" applyAlignment="0" applyProtection="0"/>
    <xf numFmtId="0" fontId="9" fillId="0" borderId="7" applyNumberFormat="0" applyFill="0" applyAlignment="0" applyProtection="0"/>
    <xf numFmtId="0" fontId="10" fillId="21" borderId="8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" fillId="0" borderId="0"/>
    <xf numFmtId="0" fontId="21" fillId="0" borderId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9" fillId="23" borderId="9" applyNumberFormat="0" applyAlignment="0" applyProtection="0"/>
    <xf numFmtId="0" fontId="19" fillId="23" borderId="9" applyNumberFormat="0" applyAlignment="0" applyProtection="0"/>
    <xf numFmtId="9" fontId="19" fillId="0" borderId="0" applyFont="0" applyFill="0" applyBorder="0" applyAlignment="0" applyProtection="0"/>
    <xf numFmtId="0" fontId="15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</cellStyleXfs>
  <cellXfs count="53">
    <xf numFmtId="0" fontId="0" fillId="0" borderId="0" xfId="0"/>
    <xf numFmtId="0" fontId="22" fillId="0" borderId="0" xfId="0" applyFont="1" applyAlignment="1">
      <alignment vertical="top" wrapText="1"/>
    </xf>
    <xf numFmtId="0" fontId="22" fillId="0" borderId="0" xfId="0" applyFont="1" applyBorder="1" applyAlignment="1">
      <alignment vertical="top" wrapText="1"/>
    </xf>
    <xf numFmtId="4" fontId="22" fillId="0" borderId="0" xfId="0" applyNumberFormat="1" applyFont="1" applyAlignment="1">
      <alignment vertical="top" wrapText="1"/>
    </xf>
    <xf numFmtId="0" fontId="22" fillId="0" borderId="0" xfId="0" applyFont="1" applyAlignment="1">
      <alignment horizontal="center" vertical="top" wrapText="1"/>
    </xf>
    <xf numFmtId="0" fontId="22" fillId="0" borderId="0" xfId="0" applyFont="1" applyBorder="1" applyAlignment="1">
      <alignment horizontal="center" vertical="top" wrapText="1"/>
    </xf>
    <xf numFmtId="0" fontId="26" fillId="0" borderId="0" xfId="0" applyFont="1" applyAlignment="1">
      <alignment vertical="center"/>
    </xf>
    <xf numFmtId="10" fontId="22" fillId="0" borderId="0" xfId="0" applyNumberFormat="1" applyFont="1" applyAlignment="1">
      <alignment vertical="top" wrapText="1"/>
    </xf>
    <xf numFmtId="4" fontId="24" fillId="24" borderId="1" xfId="48" applyNumberFormat="1" applyFont="1" applyFill="1" applyBorder="1" applyAlignment="1">
      <alignment horizontal="center" vertical="center" wrapText="1"/>
    </xf>
    <xf numFmtId="165" fontId="31" fillId="24" borderId="1" xfId="53" applyNumberFormat="1" applyFont="1" applyFill="1" applyBorder="1" applyAlignment="1" applyProtection="1">
      <alignment horizontal="center" vertical="center" wrapText="1"/>
    </xf>
    <xf numFmtId="164" fontId="31" fillId="24" borderId="1" xfId="0" applyNumberFormat="1" applyFont="1" applyFill="1" applyBorder="1" applyAlignment="1">
      <alignment horizontal="center" vertical="center" wrapText="1"/>
    </xf>
    <xf numFmtId="0" fontId="22" fillId="24" borderId="0" xfId="0" applyFont="1" applyFill="1" applyAlignment="1">
      <alignment vertical="top" wrapText="1"/>
    </xf>
    <xf numFmtId="2" fontId="22" fillId="0" borderId="0" xfId="0" applyNumberFormat="1" applyFont="1" applyAlignment="1">
      <alignment vertical="top" wrapText="1"/>
    </xf>
    <xf numFmtId="4" fontId="32" fillId="24" borderId="1" xfId="0" applyNumberFormat="1" applyFont="1" applyFill="1" applyBorder="1" applyAlignment="1">
      <alignment horizontal="center" vertical="center" wrapText="1"/>
    </xf>
    <xf numFmtId="2" fontId="31" fillId="24" borderId="1" xfId="0" applyNumberFormat="1" applyFont="1" applyFill="1" applyBorder="1" applyAlignment="1">
      <alignment horizontal="center" vertical="center" wrapText="1"/>
    </xf>
    <xf numFmtId="2" fontId="33" fillId="24" borderId="1" xfId="0" applyNumberFormat="1" applyFont="1" applyFill="1" applyBorder="1" applyAlignment="1">
      <alignment horizontal="center" vertical="center" wrapText="1"/>
    </xf>
    <xf numFmtId="4" fontId="31" fillId="24" borderId="1" xfId="0" applyNumberFormat="1" applyFont="1" applyFill="1" applyBorder="1" applyAlignment="1">
      <alignment horizontal="center" vertical="center" wrapText="1"/>
    </xf>
    <xf numFmtId="10" fontId="31" fillId="24" borderId="1" xfId="0" applyNumberFormat="1" applyFont="1" applyFill="1" applyBorder="1" applyAlignment="1">
      <alignment horizontal="center" vertical="center" wrapText="1"/>
    </xf>
    <xf numFmtId="4" fontId="34" fillId="24" borderId="1" xfId="0" applyNumberFormat="1" applyFont="1" applyFill="1" applyBorder="1" applyAlignment="1">
      <alignment horizontal="center" vertical="center" wrapText="1"/>
    </xf>
    <xf numFmtId="4" fontId="33" fillId="24" borderId="1" xfId="0" applyNumberFormat="1" applyFont="1" applyFill="1" applyBorder="1" applyAlignment="1">
      <alignment horizontal="center" vertical="center" wrapText="1"/>
    </xf>
    <xf numFmtId="2" fontId="24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2" fontId="26" fillId="0" borderId="1" xfId="0" applyNumberFormat="1" applyFont="1" applyBorder="1" applyAlignment="1">
      <alignment horizontal="center" vertical="center" wrapText="1"/>
    </xf>
    <xf numFmtId="10" fontId="26" fillId="24" borderId="1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4" fontId="31" fillId="24" borderId="1" xfId="0" applyNumberFormat="1" applyFont="1" applyFill="1" applyBorder="1" applyAlignment="1">
      <alignment horizontal="center" vertical="center" wrapText="1"/>
    </xf>
    <xf numFmtId="0" fontId="31" fillId="24" borderId="1" xfId="0" applyFont="1" applyFill="1" applyBorder="1" applyAlignment="1">
      <alignment horizontal="center" vertical="center" wrapText="1"/>
    </xf>
    <xf numFmtId="0" fontId="33" fillId="24" borderId="1" xfId="0" applyFont="1" applyFill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4" fontId="31" fillId="24" borderId="1" xfId="0" applyNumberFormat="1" applyFont="1" applyFill="1" applyBorder="1" applyAlignment="1">
      <alignment horizontal="center" vertical="center" wrapText="1"/>
    </xf>
    <xf numFmtId="0" fontId="31" fillId="24" borderId="1" xfId="0" applyFont="1" applyFill="1" applyBorder="1" applyAlignment="1">
      <alignment horizontal="center" vertical="center" wrapText="1"/>
    </xf>
    <xf numFmtId="0" fontId="33" fillId="24" borderId="1" xfId="0" applyFont="1" applyFill="1" applyBorder="1" applyAlignment="1">
      <alignment horizontal="center" vertical="center" wrapText="1"/>
    </xf>
    <xf numFmtId="0" fontId="31" fillId="24" borderId="1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top" wrapText="1"/>
    </xf>
    <xf numFmtId="0" fontId="20" fillId="24" borderId="0" xfId="0" applyFont="1" applyFill="1" applyBorder="1" applyAlignment="1">
      <alignment horizontal="center" vertical="top" wrapText="1"/>
    </xf>
    <xf numFmtId="164" fontId="24" fillId="24" borderId="1" xfId="0" applyNumberFormat="1" applyFont="1" applyFill="1" applyBorder="1" applyAlignment="1">
      <alignment horizontal="center" vertical="center" wrapText="1"/>
    </xf>
    <xf numFmtId="0" fontId="31" fillId="24" borderId="1" xfId="0" applyFont="1" applyFill="1" applyBorder="1" applyAlignment="1">
      <alignment horizontal="center" vertical="center" wrapText="1"/>
    </xf>
    <xf numFmtId="0" fontId="33" fillId="24" borderId="1" xfId="0" applyFont="1" applyFill="1" applyBorder="1" applyAlignment="1">
      <alignment horizontal="center" vertical="center" wrapText="1"/>
    </xf>
    <xf numFmtId="4" fontId="24" fillId="24" borderId="1" xfId="0" applyNumberFormat="1" applyFont="1" applyFill="1" applyBorder="1" applyAlignment="1">
      <alignment horizontal="center" vertical="center" wrapText="1"/>
    </xf>
    <xf numFmtId="4" fontId="31" fillId="24" borderId="1" xfId="0" applyNumberFormat="1" applyFont="1" applyFill="1" applyBorder="1" applyAlignment="1">
      <alignment horizontal="center" vertical="center" wrapText="1"/>
    </xf>
    <xf numFmtId="10" fontId="24" fillId="24" borderId="1" xfId="0" applyNumberFormat="1" applyFont="1" applyFill="1" applyBorder="1" applyAlignment="1">
      <alignment horizontal="center" vertical="center" wrapText="1"/>
    </xf>
    <xf numFmtId="10" fontId="31" fillId="24" borderId="1" xfId="0" applyNumberFormat="1" applyFont="1" applyFill="1" applyBorder="1" applyAlignment="1">
      <alignment horizontal="center" vertical="center" wrapText="1"/>
    </xf>
    <xf numFmtId="164" fontId="24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2" fontId="35" fillId="24" borderId="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  <xf numFmtId="0" fontId="22" fillId="0" borderId="0" xfId="0" applyFont="1" applyBorder="1" applyAlignment="1">
      <alignment horizontal="center" vertical="top" wrapText="1"/>
    </xf>
    <xf numFmtId="0" fontId="22" fillId="24" borderId="0" xfId="0" applyNumberFormat="1" applyFont="1" applyFill="1" applyBorder="1" applyAlignment="1">
      <alignment horizontal="center" vertical="top" wrapText="1"/>
    </xf>
    <xf numFmtId="0" fontId="20" fillId="24" borderId="11" xfId="0" applyFont="1" applyFill="1" applyBorder="1" applyAlignment="1">
      <alignment horizontal="center" vertical="top" wrapText="1"/>
    </xf>
    <xf numFmtId="0" fontId="22" fillId="0" borderId="0" xfId="0" applyNumberFormat="1" applyFont="1" applyBorder="1" applyAlignment="1">
      <alignment horizontal="center" vertical="top" wrapText="1"/>
    </xf>
    <xf numFmtId="0" fontId="22" fillId="0" borderId="0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7" fillId="0" borderId="1" xfId="0" applyFont="1" applyBorder="1" applyAlignment="1">
      <alignment horizontal="center" vertical="top" wrapText="1"/>
    </xf>
  </cellXfs>
  <cellStyles count="57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Excel Built-in Excel Built-in Excel Built-in Normal" xfId="19" xr:uid="{00000000-0005-0000-0000-000012000000}"/>
    <cellStyle name="Excel Built-in Normal" xfId="20" xr:uid="{00000000-0005-0000-0000-000013000000}"/>
    <cellStyle name="Excel Built-in Normal 2" xfId="21" xr:uid="{00000000-0005-0000-0000-000014000000}"/>
    <cellStyle name="st15" xfId="22" xr:uid="{00000000-0005-0000-0000-000015000000}"/>
    <cellStyle name="st15 2" xfId="23" xr:uid="{00000000-0005-0000-0000-000016000000}"/>
    <cellStyle name="st18" xfId="24" xr:uid="{00000000-0005-0000-0000-000017000000}"/>
    <cellStyle name="st18 2" xfId="25" xr:uid="{00000000-0005-0000-0000-000018000000}"/>
    <cellStyle name="Акцент1" xfId="26" builtinId="29" customBuiltin="1"/>
    <cellStyle name="Акцент2" xfId="27" builtinId="33" customBuiltin="1"/>
    <cellStyle name="Акцент3" xfId="28" builtinId="37" customBuiltin="1"/>
    <cellStyle name="Акцент4" xfId="29" builtinId="41" customBuiltin="1"/>
    <cellStyle name="Акцент5" xfId="30" builtinId="45" customBuiltin="1"/>
    <cellStyle name="Акцент6" xfId="31" builtinId="49" customBuiltin="1"/>
    <cellStyle name="Ввод " xfId="32" builtinId="20" customBuiltin="1"/>
    <cellStyle name="Ввод  2" xfId="33" xr:uid="{00000000-0005-0000-0000-000020000000}"/>
    <cellStyle name="Вывод" xfId="34" builtinId="21" customBuiltin="1"/>
    <cellStyle name="Вывод 2" xfId="35" xr:uid="{00000000-0005-0000-0000-000022000000}"/>
    <cellStyle name="Вычисление" xfId="36" builtinId="22" customBuiltin="1"/>
    <cellStyle name="Вычисление 2" xfId="37" xr:uid="{00000000-0005-0000-0000-000024000000}"/>
    <cellStyle name="Заголовок 1" xfId="38" builtinId="16" customBuiltin="1"/>
    <cellStyle name="Заголовок 2" xfId="39" builtinId="17" customBuiltin="1"/>
    <cellStyle name="Заголовок 3" xfId="40" builtinId="18" customBuiltin="1"/>
    <cellStyle name="Заголовок 4" xfId="41" builtinId="19" customBuiltin="1"/>
    <cellStyle name="Итог" xfId="42" builtinId="25" customBuiltin="1"/>
    <cellStyle name="Итог 2" xfId="43" xr:uid="{00000000-0005-0000-0000-00002A000000}"/>
    <cellStyle name="Контрольная ячейка" xfId="44" builtinId="23" customBuiltin="1"/>
    <cellStyle name="Название" xfId="45" builtinId="15" customBuiltin="1"/>
    <cellStyle name="Нейтральный" xfId="46" builtinId="28" customBuiltin="1"/>
    <cellStyle name="Обычный" xfId="0" builtinId="0"/>
    <cellStyle name="Обычный 2" xfId="47" xr:uid="{00000000-0005-0000-0000-00002F000000}"/>
    <cellStyle name="Обычный 3" xfId="48" xr:uid="{00000000-0005-0000-0000-000030000000}"/>
    <cellStyle name="Плохой" xfId="49" builtinId="27" customBuiltin="1"/>
    <cellStyle name="Пояснение" xfId="50" builtinId="53" customBuiltin="1"/>
    <cellStyle name="Примечание" xfId="51" builtinId="10" customBuiltin="1"/>
    <cellStyle name="Примечание 2" xfId="52" xr:uid="{00000000-0005-0000-0000-000034000000}"/>
    <cellStyle name="Процентный" xfId="53" builtinId="5"/>
    <cellStyle name="Связанная ячейка" xfId="54" builtinId="24" customBuiltin="1"/>
    <cellStyle name="Текст предупреждения" xfId="55" builtinId="11" customBuiltin="1"/>
    <cellStyle name="Хороший" xfId="5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175260</xdr:colOff>
      <xdr:row>18</xdr:row>
      <xdr:rowOff>0</xdr:rowOff>
    </xdr:from>
    <xdr:to>
      <xdr:col>13</xdr:col>
      <xdr:colOff>784860</xdr:colOff>
      <xdr:row>18</xdr:row>
      <xdr:rowOff>198120</xdr:rowOff>
    </xdr:to>
    <xdr:pic>
      <xdr:nvPicPr>
        <xdr:cNvPr id="1052" name="Рисунок 3">
          <a:extLst>
            <a:ext uri="{FF2B5EF4-FFF2-40B4-BE49-F238E27FC236}">
              <a16:creationId xmlns:a16="http://schemas.microsoft.com/office/drawing/2014/main" id="{BB0887F5-CE8C-4F7C-9DD9-B22EB9F37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18</xdr:row>
      <xdr:rowOff>0</xdr:rowOff>
    </xdr:from>
    <xdr:to>
      <xdr:col>13</xdr:col>
      <xdr:colOff>784860</xdr:colOff>
      <xdr:row>18</xdr:row>
      <xdr:rowOff>7620</xdr:rowOff>
    </xdr:to>
    <xdr:pic>
      <xdr:nvPicPr>
        <xdr:cNvPr id="1053" name="Рисунок 3">
          <a:extLst>
            <a:ext uri="{FF2B5EF4-FFF2-40B4-BE49-F238E27FC236}">
              <a16:creationId xmlns:a16="http://schemas.microsoft.com/office/drawing/2014/main" id="{6E2C6128-39FD-496E-A57E-4EE772CCA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18</xdr:row>
      <xdr:rowOff>0</xdr:rowOff>
    </xdr:from>
    <xdr:to>
      <xdr:col>13</xdr:col>
      <xdr:colOff>784860</xdr:colOff>
      <xdr:row>18</xdr:row>
      <xdr:rowOff>7620</xdr:rowOff>
    </xdr:to>
    <xdr:pic>
      <xdr:nvPicPr>
        <xdr:cNvPr id="1054" name="Рисунок 3">
          <a:extLst>
            <a:ext uri="{FF2B5EF4-FFF2-40B4-BE49-F238E27FC236}">
              <a16:creationId xmlns:a16="http://schemas.microsoft.com/office/drawing/2014/main" id="{4FC48FF8-1042-401D-84AE-EF87D5440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18</xdr:row>
      <xdr:rowOff>0</xdr:rowOff>
    </xdr:from>
    <xdr:to>
      <xdr:col>13</xdr:col>
      <xdr:colOff>784860</xdr:colOff>
      <xdr:row>18</xdr:row>
      <xdr:rowOff>7620</xdr:rowOff>
    </xdr:to>
    <xdr:pic>
      <xdr:nvPicPr>
        <xdr:cNvPr id="1055" name="Рисунок 3">
          <a:extLst>
            <a:ext uri="{FF2B5EF4-FFF2-40B4-BE49-F238E27FC236}">
              <a16:creationId xmlns:a16="http://schemas.microsoft.com/office/drawing/2014/main" id="{C5EC568F-BE41-4A2F-B673-ACE69F274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18</xdr:row>
      <xdr:rowOff>0</xdr:rowOff>
    </xdr:from>
    <xdr:to>
      <xdr:col>13</xdr:col>
      <xdr:colOff>784860</xdr:colOff>
      <xdr:row>18</xdr:row>
      <xdr:rowOff>7620</xdr:rowOff>
    </xdr:to>
    <xdr:pic>
      <xdr:nvPicPr>
        <xdr:cNvPr id="1056" name="Рисунок 3">
          <a:extLst>
            <a:ext uri="{FF2B5EF4-FFF2-40B4-BE49-F238E27FC236}">
              <a16:creationId xmlns:a16="http://schemas.microsoft.com/office/drawing/2014/main" id="{F8BFBEB7-5C02-451E-BAA6-D3B22D98E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18</xdr:row>
      <xdr:rowOff>0</xdr:rowOff>
    </xdr:from>
    <xdr:to>
      <xdr:col>13</xdr:col>
      <xdr:colOff>784860</xdr:colOff>
      <xdr:row>18</xdr:row>
      <xdr:rowOff>7620</xdr:rowOff>
    </xdr:to>
    <xdr:pic>
      <xdr:nvPicPr>
        <xdr:cNvPr id="1057" name="Рисунок 3">
          <a:extLst>
            <a:ext uri="{FF2B5EF4-FFF2-40B4-BE49-F238E27FC236}">
              <a16:creationId xmlns:a16="http://schemas.microsoft.com/office/drawing/2014/main" id="{AB83247B-8963-4EF9-8F54-5CBCAADC5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18</xdr:row>
      <xdr:rowOff>0</xdr:rowOff>
    </xdr:from>
    <xdr:to>
      <xdr:col>13</xdr:col>
      <xdr:colOff>784860</xdr:colOff>
      <xdr:row>18</xdr:row>
      <xdr:rowOff>7620</xdr:rowOff>
    </xdr:to>
    <xdr:pic>
      <xdr:nvPicPr>
        <xdr:cNvPr id="1058" name="Рисунок 3">
          <a:extLst>
            <a:ext uri="{FF2B5EF4-FFF2-40B4-BE49-F238E27FC236}">
              <a16:creationId xmlns:a16="http://schemas.microsoft.com/office/drawing/2014/main" id="{BE1551AC-43F8-4620-87A8-0890ED5C8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18</xdr:row>
      <xdr:rowOff>0</xdr:rowOff>
    </xdr:from>
    <xdr:to>
      <xdr:col>13</xdr:col>
      <xdr:colOff>784860</xdr:colOff>
      <xdr:row>18</xdr:row>
      <xdr:rowOff>7620</xdr:rowOff>
    </xdr:to>
    <xdr:pic>
      <xdr:nvPicPr>
        <xdr:cNvPr id="1059" name="Рисунок 3">
          <a:extLst>
            <a:ext uri="{FF2B5EF4-FFF2-40B4-BE49-F238E27FC236}">
              <a16:creationId xmlns:a16="http://schemas.microsoft.com/office/drawing/2014/main" id="{BF983827-2971-49E3-8A0D-7EC4F394D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18</xdr:row>
      <xdr:rowOff>0</xdr:rowOff>
    </xdr:from>
    <xdr:to>
      <xdr:col>13</xdr:col>
      <xdr:colOff>784860</xdr:colOff>
      <xdr:row>18</xdr:row>
      <xdr:rowOff>7620</xdr:rowOff>
    </xdr:to>
    <xdr:pic>
      <xdr:nvPicPr>
        <xdr:cNvPr id="1060" name="Рисунок 3">
          <a:extLst>
            <a:ext uri="{FF2B5EF4-FFF2-40B4-BE49-F238E27FC236}">
              <a16:creationId xmlns:a16="http://schemas.microsoft.com/office/drawing/2014/main" id="{B0027782-A43B-4C25-A543-95DC4768B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18</xdr:row>
      <xdr:rowOff>0</xdr:rowOff>
    </xdr:from>
    <xdr:to>
      <xdr:col>13</xdr:col>
      <xdr:colOff>784860</xdr:colOff>
      <xdr:row>18</xdr:row>
      <xdr:rowOff>7620</xdr:rowOff>
    </xdr:to>
    <xdr:pic>
      <xdr:nvPicPr>
        <xdr:cNvPr id="1061" name="Рисунок 3">
          <a:extLst>
            <a:ext uri="{FF2B5EF4-FFF2-40B4-BE49-F238E27FC236}">
              <a16:creationId xmlns:a16="http://schemas.microsoft.com/office/drawing/2014/main" id="{2DA91F7E-B2FE-4EAC-A35B-9E3527F22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18</xdr:row>
      <xdr:rowOff>0</xdr:rowOff>
    </xdr:from>
    <xdr:to>
      <xdr:col>13</xdr:col>
      <xdr:colOff>784860</xdr:colOff>
      <xdr:row>18</xdr:row>
      <xdr:rowOff>7620</xdr:rowOff>
    </xdr:to>
    <xdr:pic>
      <xdr:nvPicPr>
        <xdr:cNvPr id="1062" name="Рисунок 3">
          <a:extLst>
            <a:ext uri="{FF2B5EF4-FFF2-40B4-BE49-F238E27FC236}">
              <a16:creationId xmlns:a16="http://schemas.microsoft.com/office/drawing/2014/main" id="{FF2662D2-8325-442D-8226-8B8E69D1D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18</xdr:row>
      <xdr:rowOff>0</xdr:rowOff>
    </xdr:from>
    <xdr:to>
      <xdr:col>13</xdr:col>
      <xdr:colOff>784860</xdr:colOff>
      <xdr:row>18</xdr:row>
      <xdr:rowOff>7620</xdr:rowOff>
    </xdr:to>
    <xdr:pic>
      <xdr:nvPicPr>
        <xdr:cNvPr id="1063" name="Рисунок 3">
          <a:extLst>
            <a:ext uri="{FF2B5EF4-FFF2-40B4-BE49-F238E27FC236}">
              <a16:creationId xmlns:a16="http://schemas.microsoft.com/office/drawing/2014/main" id="{16C2618F-D64A-4B52-96EE-51552D4E9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18</xdr:row>
      <xdr:rowOff>0</xdr:rowOff>
    </xdr:from>
    <xdr:to>
      <xdr:col>13</xdr:col>
      <xdr:colOff>784860</xdr:colOff>
      <xdr:row>18</xdr:row>
      <xdr:rowOff>7620</xdr:rowOff>
    </xdr:to>
    <xdr:pic>
      <xdr:nvPicPr>
        <xdr:cNvPr id="1064" name="Рисунок 3">
          <a:extLst>
            <a:ext uri="{FF2B5EF4-FFF2-40B4-BE49-F238E27FC236}">
              <a16:creationId xmlns:a16="http://schemas.microsoft.com/office/drawing/2014/main" id="{B827ABF6-5B03-42A4-83B9-CFCAD3A0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18</xdr:row>
      <xdr:rowOff>0</xdr:rowOff>
    </xdr:from>
    <xdr:to>
      <xdr:col>13</xdr:col>
      <xdr:colOff>784860</xdr:colOff>
      <xdr:row>18</xdr:row>
      <xdr:rowOff>7620</xdr:rowOff>
    </xdr:to>
    <xdr:pic>
      <xdr:nvPicPr>
        <xdr:cNvPr id="1065" name="Рисунок 3">
          <a:extLst>
            <a:ext uri="{FF2B5EF4-FFF2-40B4-BE49-F238E27FC236}">
              <a16:creationId xmlns:a16="http://schemas.microsoft.com/office/drawing/2014/main" id="{E9F0ED28-5F90-4ECD-94B2-1CBFE7778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18</xdr:row>
      <xdr:rowOff>0</xdr:rowOff>
    </xdr:from>
    <xdr:to>
      <xdr:col>13</xdr:col>
      <xdr:colOff>784860</xdr:colOff>
      <xdr:row>18</xdr:row>
      <xdr:rowOff>7620</xdr:rowOff>
    </xdr:to>
    <xdr:pic>
      <xdr:nvPicPr>
        <xdr:cNvPr id="1066" name="Рисунок 3">
          <a:extLst>
            <a:ext uri="{FF2B5EF4-FFF2-40B4-BE49-F238E27FC236}">
              <a16:creationId xmlns:a16="http://schemas.microsoft.com/office/drawing/2014/main" id="{D1766519-8244-4132-81B2-1C5DBCA3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18</xdr:row>
      <xdr:rowOff>0</xdr:rowOff>
    </xdr:from>
    <xdr:to>
      <xdr:col>13</xdr:col>
      <xdr:colOff>784860</xdr:colOff>
      <xdr:row>18</xdr:row>
      <xdr:rowOff>7620</xdr:rowOff>
    </xdr:to>
    <xdr:pic>
      <xdr:nvPicPr>
        <xdr:cNvPr id="1067" name="Рисунок 3">
          <a:extLst>
            <a:ext uri="{FF2B5EF4-FFF2-40B4-BE49-F238E27FC236}">
              <a16:creationId xmlns:a16="http://schemas.microsoft.com/office/drawing/2014/main" id="{BCC15CE3-0E4D-4D65-BEE2-0047876DE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18</xdr:row>
      <xdr:rowOff>0</xdr:rowOff>
    </xdr:from>
    <xdr:to>
      <xdr:col>13</xdr:col>
      <xdr:colOff>784860</xdr:colOff>
      <xdr:row>18</xdr:row>
      <xdr:rowOff>7620</xdr:rowOff>
    </xdr:to>
    <xdr:pic>
      <xdr:nvPicPr>
        <xdr:cNvPr id="1068" name="Рисунок 3">
          <a:extLst>
            <a:ext uri="{FF2B5EF4-FFF2-40B4-BE49-F238E27FC236}">
              <a16:creationId xmlns:a16="http://schemas.microsoft.com/office/drawing/2014/main" id="{789E0D69-324B-4D5B-B35F-967E575A4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18</xdr:row>
      <xdr:rowOff>0</xdr:rowOff>
    </xdr:from>
    <xdr:to>
      <xdr:col>13</xdr:col>
      <xdr:colOff>784860</xdr:colOff>
      <xdr:row>18</xdr:row>
      <xdr:rowOff>7620</xdr:rowOff>
    </xdr:to>
    <xdr:pic>
      <xdr:nvPicPr>
        <xdr:cNvPr id="1069" name="Рисунок 3">
          <a:extLst>
            <a:ext uri="{FF2B5EF4-FFF2-40B4-BE49-F238E27FC236}">
              <a16:creationId xmlns:a16="http://schemas.microsoft.com/office/drawing/2014/main" id="{3156B18B-FAB8-4481-92F9-DE2113F59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18</xdr:row>
      <xdr:rowOff>0</xdr:rowOff>
    </xdr:from>
    <xdr:to>
      <xdr:col>13</xdr:col>
      <xdr:colOff>784860</xdr:colOff>
      <xdr:row>18</xdr:row>
      <xdr:rowOff>7620</xdr:rowOff>
    </xdr:to>
    <xdr:pic>
      <xdr:nvPicPr>
        <xdr:cNvPr id="1070" name="Рисунок 3">
          <a:extLst>
            <a:ext uri="{FF2B5EF4-FFF2-40B4-BE49-F238E27FC236}">
              <a16:creationId xmlns:a16="http://schemas.microsoft.com/office/drawing/2014/main" id="{4F4922AF-6F9E-4671-B69E-D70351A50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18</xdr:row>
      <xdr:rowOff>0</xdr:rowOff>
    </xdr:from>
    <xdr:to>
      <xdr:col>13</xdr:col>
      <xdr:colOff>784860</xdr:colOff>
      <xdr:row>18</xdr:row>
      <xdr:rowOff>7620</xdr:rowOff>
    </xdr:to>
    <xdr:pic>
      <xdr:nvPicPr>
        <xdr:cNvPr id="1071" name="Рисунок 3">
          <a:extLst>
            <a:ext uri="{FF2B5EF4-FFF2-40B4-BE49-F238E27FC236}">
              <a16:creationId xmlns:a16="http://schemas.microsoft.com/office/drawing/2014/main" id="{CFDBB8D0-5C83-4A67-A6F6-B223532C9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18</xdr:row>
      <xdr:rowOff>0</xdr:rowOff>
    </xdr:from>
    <xdr:to>
      <xdr:col>13</xdr:col>
      <xdr:colOff>784860</xdr:colOff>
      <xdr:row>18</xdr:row>
      <xdr:rowOff>7620</xdr:rowOff>
    </xdr:to>
    <xdr:pic>
      <xdr:nvPicPr>
        <xdr:cNvPr id="1072" name="Рисунок 3">
          <a:extLst>
            <a:ext uri="{FF2B5EF4-FFF2-40B4-BE49-F238E27FC236}">
              <a16:creationId xmlns:a16="http://schemas.microsoft.com/office/drawing/2014/main" id="{0818D611-6127-4504-8AFE-4D0083630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18</xdr:row>
      <xdr:rowOff>0</xdr:rowOff>
    </xdr:from>
    <xdr:to>
      <xdr:col>13</xdr:col>
      <xdr:colOff>784860</xdr:colOff>
      <xdr:row>18</xdr:row>
      <xdr:rowOff>7620</xdr:rowOff>
    </xdr:to>
    <xdr:pic>
      <xdr:nvPicPr>
        <xdr:cNvPr id="1073" name="Рисунок 3">
          <a:extLst>
            <a:ext uri="{FF2B5EF4-FFF2-40B4-BE49-F238E27FC236}">
              <a16:creationId xmlns:a16="http://schemas.microsoft.com/office/drawing/2014/main" id="{801FB897-5798-4FAD-BFBB-4AC33E35A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18</xdr:row>
      <xdr:rowOff>0</xdr:rowOff>
    </xdr:from>
    <xdr:to>
      <xdr:col>13</xdr:col>
      <xdr:colOff>784860</xdr:colOff>
      <xdr:row>18</xdr:row>
      <xdr:rowOff>7620</xdr:rowOff>
    </xdr:to>
    <xdr:pic>
      <xdr:nvPicPr>
        <xdr:cNvPr id="1074" name="Рисунок 3">
          <a:extLst>
            <a:ext uri="{FF2B5EF4-FFF2-40B4-BE49-F238E27FC236}">
              <a16:creationId xmlns:a16="http://schemas.microsoft.com/office/drawing/2014/main" id="{B6E06164-02E9-470F-AA50-498CB4A7B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18</xdr:row>
      <xdr:rowOff>0</xdr:rowOff>
    </xdr:from>
    <xdr:to>
      <xdr:col>13</xdr:col>
      <xdr:colOff>784860</xdr:colOff>
      <xdr:row>18</xdr:row>
      <xdr:rowOff>7620</xdr:rowOff>
    </xdr:to>
    <xdr:pic>
      <xdr:nvPicPr>
        <xdr:cNvPr id="1075" name="Рисунок 3">
          <a:extLst>
            <a:ext uri="{FF2B5EF4-FFF2-40B4-BE49-F238E27FC236}">
              <a16:creationId xmlns:a16="http://schemas.microsoft.com/office/drawing/2014/main" id="{F73C9528-58A5-43FA-9411-1B5B53DEE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18</xdr:row>
      <xdr:rowOff>0</xdr:rowOff>
    </xdr:from>
    <xdr:to>
      <xdr:col>13</xdr:col>
      <xdr:colOff>784860</xdr:colOff>
      <xdr:row>18</xdr:row>
      <xdr:rowOff>7620</xdr:rowOff>
    </xdr:to>
    <xdr:pic>
      <xdr:nvPicPr>
        <xdr:cNvPr id="1076" name="Рисунок 3">
          <a:extLst>
            <a:ext uri="{FF2B5EF4-FFF2-40B4-BE49-F238E27FC236}">
              <a16:creationId xmlns:a16="http://schemas.microsoft.com/office/drawing/2014/main" id="{1225FE1C-D1CF-443E-BBC3-79AF5388A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18</xdr:row>
      <xdr:rowOff>0</xdr:rowOff>
    </xdr:from>
    <xdr:to>
      <xdr:col>13</xdr:col>
      <xdr:colOff>784860</xdr:colOff>
      <xdr:row>18</xdr:row>
      <xdr:rowOff>7620</xdr:rowOff>
    </xdr:to>
    <xdr:pic>
      <xdr:nvPicPr>
        <xdr:cNvPr id="1077" name="Рисунок 3">
          <a:extLst>
            <a:ext uri="{FF2B5EF4-FFF2-40B4-BE49-F238E27FC236}">
              <a16:creationId xmlns:a16="http://schemas.microsoft.com/office/drawing/2014/main" id="{B855C20E-D9E3-44AC-AFFA-56615AD47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175260</xdr:colOff>
      <xdr:row>18</xdr:row>
      <xdr:rowOff>0</xdr:rowOff>
    </xdr:from>
    <xdr:to>
      <xdr:col>13</xdr:col>
      <xdr:colOff>784860</xdr:colOff>
      <xdr:row>18</xdr:row>
      <xdr:rowOff>0</xdr:rowOff>
    </xdr:to>
    <xdr:pic>
      <xdr:nvPicPr>
        <xdr:cNvPr id="1078" name="Рисунок 3">
          <a:extLst>
            <a:ext uri="{FF2B5EF4-FFF2-40B4-BE49-F238E27FC236}">
              <a16:creationId xmlns:a16="http://schemas.microsoft.com/office/drawing/2014/main" id="{519B3C04-FB6F-417B-B4A1-E93B90B99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2160" y="11506200"/>
          <a:ext cx="6096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9"/>
  <sheetViews>
    <sheetView tabSelected="1" view="pageBreakPreview" zoomScale="70" zoomScaleNormal="85" zoomScaleSheetLayoutView="70" workbookViewId="0">
      <pane ySplit="4" topLeftCell="A5" activePane="bottomLeft" state="frozen"/>
      <selection pane="bottomLeft" activeCell="A20" sqref="A20:N20"/>
    </sheetView>
  </sheetViews>
  <sheetFormatPr defaultColWidth="9.109375" defaultRowHeight="15.6"/>
  <cols>
    <col min="1" max="1" width="5.33203125" style="1" customWidth="1"/>
    <col min="2" max="2" width="18" style="1" hidden="1" customWidth="1"/>
    <col min="3" max="3" width="25.6640625" style="1" customWidth="1"/>
    <col min="4" max="4" width="10.44140625" style="4" customWidth="1"/>
    <col min="5" max="5" width="12.33203125" style="1" customWidth="1"/>
    <col min="6" max="8" width="19.6640625" style="3" customWidth="1"/>
    <col min="9" max="10" width="16.5546875" style="3" customWidth="1"/>
    <col min="11" max="11" width="14.109375" style="7" customWidth="1"/>
    <col min="12" max="12" width="18.88671875" style="3" customWidth="1"/>
    <col min="13" max="13" width="15" style="3" customWidth="1"/>
    <col min="14" max="14" width="19.88671875" style="1" customWidth="1"/>
    <col min="15" max="15" width="22" style="1" customWidth="1"/>
    <col min="16" max="16" width="20.5546875" style="1" customWidth="1"/>
    <col min="17" max="17" width="27.44140625" style="1" customWidth="1"/>
    <col min="18" max="16384" width="9.109375" style="1"/>
  </cols>
  <sheetData>
    <row r="1" spans="1:17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7">
      <c r="A2" s="34" t="s">
        <v>29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7" s="6" customFormat="1" ht="41.25" customHeight="1">
      <c r="A3" s="37" t="s">
        <v>6</v>
      </c>
      <c r="B3" s="37"/>
      <c r="C3" s="37" t="s">
        <v>26</v>
      </c>
      <c r="D3" s="37" t="s">
        <v>10</v>
      </c>
      <c r="E3" s="37" t="s">
        <v>11</v>
      </c>
      <c r="F3" s="38" t="s">
        <v>20</v>
      </c>
      <c r="G3" s="38"/>
      <c r="H3" s="38"/>
      <c r="I3" s="38" t="s">
        <v>21</v>
      </c>
      <c r="J3" s="38" t="s">
        <v>22</v>
      </c>
      <c r="K3" s="40" t="s">
        <v>9</v>
      </c>
      <c r="L3" s="38" t="s">
        <v>23</v>
      </c>
      <c r="M3" s="38" t="s">
        <v>12</v>
      </c>
      <c r="N3" s="35" t="s">
        <v>13</v>
      </c>
      <c r="O3" s="35" t="s">
        <v>8</v>
      </c>
      <c r="P3" s="35" t="s">
        <v>19</v>
      </c>
      <c r="Q3" s="42" t="s">
        <v>14</v>
      </c>
    </row>
    <row r="4" spans="1:17" s="6" customFormat="1" ht="27.6">
      <c r="A4" s="37"/>
      <c r="B4" s="37"/>
      <c r="C4" s="37"/>
      <c r="D4" s="37"/>
      <c r="E4" s="37"/>
      <c r="F4" s="8" t="s">
        <v>30</v>
      </c>
      <c r="G4" s="8" t="s">
        <v>39</v>
      </c>
      <c r="H4" s="8" t="s">
        <v>38</v>
      </c>
      <c r="I4" s="39"/>
      <c r="J4" s="39"/>
      <c r="K4" s="41"/>
      <c r="L4" s="39" t="s">
        <v>15</v>
      </c>
      <c r="M4" s="39" t="s">
        <v>16</v>
      </c>
      <c r="N4" s="36" t="s">
        <v>17</v>
      </c>
      <c r="O4" s="36" t="s">
        <v>8</v>
      </c>
      <c r="P4" s="35"/>
      <c r="Q4" s="43"/>
    </row>
    <row r="5" spans="1:17" s="24" customFormat="1" ht="39.6">
      <c r="A5" s="26">
        <v>1</v>
      </c>
      <c r="B5" s="27"/>
      <c r="C5" s="52" t="s">
        <v>32</v>
      </c>
      <c r="D5" s="21" t="s">
        <v>37</v>
      </c>
      <c r="E5" s="21">
        <v>5</v>
      </c>
      <c r="F5" s="22">
        <v>3144</v>
      </c>
      <c r="G5" s="22">
        <v>3155.01</v>
      </c>
      <c r="H5" s="22">
        <v>3147.14</v>
      </c>
      <c r="I5" s="13">
        <f t="shared" ref="I5:I16" si="0">MIN(F5:H5)</f>
        <v>3144</v>
      </c>
      <c r="J5" s="13">
        <f t="shared" ref="J5:J17" si="1">I5*(1+K5)</f>
        <v>3144</v>
      </c>
      <c r="K5" s="23">
        <v>0</v>
      </c>
      <c r="L5" s="25">
        <f t="shared" ref="L5:L16" si="2">AVERAGE(F5:H5)*(1+K5)</f>
        <v>3148.7166666666667</v>
      </c>
      <c r="M5" s="25">
        <f t="shared" ref="M5:M16" si="3">STDEV(F5:H5)</f>
        <v>5.6718104105598339</v>
      </c>
      <c r="N5" s="9">
        <f t="shared" ref="N5:N16" si="4">M5/L5</f>
        <v>1.8013085999777159E-3</v>
      </c>
      <c r="O5" s="10">
        <f t="shared" ref="O5:O16" si="5">MIN(F5,G5,H5)</f>
        <v>3144</v>
      </c>
      <c r="P5" s="22">
        <f>O5</f>
        <v>3144</v>
      </c>
      <c r="Q5" s="22">
        <f>P5*E5</f>
        <v>15720</v>
      </c>
    </row>
    <row r="6" spans="1:17" s="24" customFormat="1" ht="55.2">
      <c r="A6" s="26">
        <v>2</v>
      </c>
      <c r="B6" s="27"/>
      <c r="C6" s="32" t="s">
        <v>33</v>
      </c>
      <c r="D6" s="21" t="s">
        <v>37</v>
      </c>
      <c r="E6" s="28">
        <v>10</v>
      </c>
      <c r="F6" s="22">
        <v>1540.2</v>
      </c>
      <c r="G6" s="22">
        <v>1545.59</v>
      </c>
      <c r="H6" s="22">
        <v>1541.74</v>
      </c>
      <c r="I6" s="13">
        <f t="shared" si="0"/>
        <v>1540.2</v>
      </c>
      <c r="J6" s="13">
        <f t="shared" si="1"/>
        <v>1540.2</v>
      </c>
      <c r="K6" s="23">
        <v>0</v>
      </c>
      <c r="L6" s="25">
        <f t="shared" si="2"/>
        <v>1542.51</v>
      </c>
      <c r="M6" s="25">
        <f t="shared" si="3"/>
        <v>2.7762744821072061</v>
      </c>
      <c r="N6" s="9">
        <f t="shared" si="4"/>
        <v>1.7998421288077265E-3</v>
      </c>
      <c r="O6" s="10">
        <f t="shared" si="5"/>
        <v>1540.2</v>
      </c>
      <c r="P6" s="22">
        <f t="shared" ref="P6:P16" si="6">O6</f>
        <v>1540.2</v>
      </c>
      <c r="Q6" s="22">
        <f t="shared" ref="Q6:Q16" si="7">P6*E6</f>
        <v>15402</v>
      </c>
    </row>
    <row r="7" spans="1:17" s="24" customFormat="1" ht="52.8">
      <c r="A7" s="26">
        <v>3</v>
      </c>
      <c r="B7" s="27"/>
      <c r="C7" s="52" t="s">
        <v>34</v>
      </c>
      <c r="D7" s="21" t="s">
        <v>37</v>
      </c>
      <c r="E7" s="28">
        <v>10</v>
      </c>
      <c r="F7" s="22">
        <v>2570.4</v>
      </c>
      <c r="G7" s="22">
        <v>2579.4</v>
      </c>
      <c r="H7" s="22">
        <v>2572.9699999999998</v>
      </c>
      <c r="I7" s="13">
        <f t="shared" si="0"/>
        <v>2570.4</v>
      </c>
      <c r="J7" s="13">
        <f t="shared" si="1"/>
        <v>2570.4</v>
      </c>
      <c r="K7" s="23">
        <v>0</v>
      </c>
      <c r="L7" s="25">
        <f t="shared" si="2"/>
        <v>2574.2566666666667</v>
      </c>
      <c r="M7" s="25">
        <f t="shared" si="3"/>
        <v>4.6359069590894189</v>
      </c>
      <c r="N7" s="9">
        <f t="shared" si="4"/>
        <v>1.8008720805188108E-3</v>
      </c>
      <c r="O7" s="10">
        <f t="shared" si="5"/>
        <v>2570.4</v>
      </c>
      <c r="P7" s="22">
        <f t="shared" si="6"/>
        <v>2570.4</v>
      </c>
      <c r="Q7" s="22">
        <f t="shared" si="7"/>
        <v>25704</v>
      </c>
    </row>
    <row r="8" spans="1:17" s="24" customFormat="1" ht="52.8">
      <c r="A8" s="26">
        <v>4</v>
      </c>
      <c r="B8" s="27"/>
      <c r="C8" s="52" t="s">
        <v>34</v>
      </c>
      <c r="D8" s="21" t="s">
        <v>28</v>
      </c>
      <c r="E8" s="28">
        <v>5</v>
      </c>
      <c r="F8" s="22">
        <v>4340.0999999999995</v>
      </c>
      <c r="G8" s="22">
        <v>4355.3</v>
      </c>
      <c r="H8" s="22">
        <v>4344.4399999999996</v>
      </c>
      <c r="I8" s="13">
        <f t="shared" si="0"/>
        <v>4340.0999999999995</v>
      </c>
      <c r="J8" s="13">
        <f t="shared" si="1"/>
        <v>4340.0999999999995</v>
      </c>
      <c r="K8" s="23">
        <v>0</v>
      </c>
      <c r="L8" s="25">
        <f t="shared" si="2"/>
        <v>4346.6133333333337</v>
      </c>
      <c r="M8" s="25">
        <f t="shared" si="3"/>
        <v>7.8295934334637929</v>
      </c>
      <c r="N8" s="9">
        <f t="shared" si="4"/>
        <v>1.8013089348022197E-3</v>
      </c>
      <c r="O8" s="10">
        <f t="shared" si="5"/>
        <v>4340.0999999999995</v>
      </c>
      <c r="P8" s="22">
        <f t="shared" si="6"/>
        <v>4340.0999999999995</v>
      </c>
      <c r="Q8" s="22">
        <f t="shared" si="7"/>
        <v>21700.499999999996</v>
      </c>
    </row>
    <row r="9" spans="1:17" s="24" customFormat="1" ht="79.8" customHeight="1">
      <c r="A9" s="26">
        <v>5</v>
      </c>
      <c r="B9" s="27"/>
      <c r="C9" s="52" t="s">
        <v>34</v>
      </c>
      <c r="D9" s="21" t="s">
        <v>37</v>
      </c>
      <c r="E9" s="28">
        <v>10</v>
      </c>
      <c r="F9" s="22">
        <v>2463.2999999999997</v>
      </c>
      <c r="G9" s="22">
        <v>2471.92</v>
      </c>
      <c r="H9" s="22">
        <v>2465.7600000000002</v>
      </c>
      <c r="I9" s="13">
        <f t="shared" si="0"/>
        <v>2463.2999999999997</v>
      </c>
      <c r="J9" s="13">
        <f t="shared" si="1"/>
        <v>2463.2999999999997</v>
      </c>
      <c r="K9" s="23">
        <v>0</v>
      </c>
      <c r="L9" s="25">
        <f t="shared" si="2"/>
        <v>2466.9933333333333</v>
      </c>
      <c r="M9" s="25">
        <f t="shared" si="3"/>
        <v>4.4403753595089714</v>
      </c>
      <c r="N9" s="9">
        <f t="shared" si="4"/>
        <v>1.7999138058104351E-3</v>
      </c>
      <c r="O9" s="10">
        <f t="shared" si="5"/>
        <v>2463.2999999999997</v>
      </c>
      <c r="P9" s="22">
        <f t="shared" si="6"/>
        <v>2463.2999999999997</v>
      </c>
      <c r="Q9" s="22">
        <f t="shared" si="7"/>
        <v>24632.999999999996</v>
      </c>
    </row>
    <row r="10" spans="1:17" s="24" customFormat="1" ht="52.8">
      <c r="A10" s="26">
        <v>6</v>
      </c>
      <c r="B10" s="27"/>
      <c r="C10" s="52" t="s">
        <v>34</v>
      </c>
      <c r="D10" s="21" t="s">
        <v>37</v>
      </c>
      <c r="E10" s="28">
        <v>10</v>
      </c>
      <c r="F10" s="22">
        <v>1329.3999999999999</v>
      </c>
      <c r="G10" s="22">
        <v>1334.06</v>
      </c>
      <c r="H10" s="22">
        <v>1330.73</v>
      </c>
      <c r="I10" s="13">
        <f t="shared" si="0"/>
        <v>1329.3999999999999</v>
      </c>
      <c r="J10" s="13">
        <f t="shared" si="1"/>
        <v>1329.3999999999999</v>
      </c>
      <c r="K10" s="23">
        <v>0</v>
      </c>
      <c r="L10" s="25">
        <f t="shared" si="2"/>
        <v>1331.3966666666668</v>
      </c>
      <c r="M10" s="25">
        <f t="shared" si="3"/>
        <v>2.4004652326858325</v>
      </c>
      <c r="N10" s="9">
        <f t="shared" si="4"/>
        <v>1.8029677351496791E-3</v>
      </c>
      <c r="O10" s="10">
        <f t="shared" si="5"/>
        <v>1329.3999999999999</v>
      </c>
      <c r="P10" s="22">
        <f t="shared" si="6"/>
        <v>1329.3999999999999</v>
      </c>
      <c r="Q10" s="22">
        <f t="shared" si="7"/>
        <v>13293.999999999998</v>
      </c>
    </row>
    <row r="11" spans="1:17" s="24" customFormat="1" ht="66">
      <c r="A11" s="26">
        <v>7</v>
      </c>
      <c r="B11" s="27"/>
      <c r="C11" s="21" t="s">
        <v>31</v>
      </c>
      <c r="D11" s="21" t="s">
        <v>27</v>
      </c>
      <c r="E11" s="28">
        <v>127</v>
      </c>
      <c r="F11" s="22">
        <v>2600</v>
      </c>
      <c r="G11" s="22">
        <v>2609.11</v>
      </c>
      <c r="H11" s="22">
        <v>2602.6</v>
      </c>
      <c r="I11" s="13">
        <f t="shared" si="0"/>
        <v>2600</v>
      </c>
      <c r="J11" s="13">
        <f t="shared" si="1"/>
        <v>2600</v>
      </c>
      <c r="K11" s="23">
        <v>0</v>
      </c>
      <c r="L11" s="25">
        <f t="shared" si="2"/>
        <v>2603.9033333333336</v>
      </c>
      <c r="M11" s="25">
        <f t="shared" si="3"/>
        <v>4.6927639332630093</v>
      </c>
      <c r="N11" s="9">
        <f t="shared" si="4"/>
        <v>1.8022035891999352E-3</v>
      </c>
      <c r="O11" s="10">
        <f t="shared" si="5"/>
        <v>2600</v>
      </c>
      <c r="P11" s="22">
        <f t="shared" si="6"/>
        <v>2600</v>
      </c>
      <c r="Q11" s="22">
        <f t="shared" si="7"/>
        <v>330200</v>
      </c>
    </row>
    <row r="12" spans="1:17" s="24" customFormat="1" ht="26.4">
      <c r="A12" s="26">
        <v>8</v>
      </c>
      <c r="B12" s="27"/>
      <c r="C12" s="52" t="s">
        <v>35</v>
      </c>
      <c r="D12" s="21" t="s">
        <v>27</v>
      </c>
      <c r="E12" s="28">
        <v>50</v>
      </c>
      <c r="F12" s="22">
        <v>625</v>
      </c>
      <c r="G12" s="22">
        <v>627.19000000000005</v>
      </c>
      <c r="H12" s="22">
        <v>625.63</v>
      </c>
      <c r="I12" s="13">
        <f t="shared" si="0"/>
        <v>625</v>
      </c>
      <c r="J12" s="13">
        <f t="shared" si="1"/>
        <v>625</v>
      </c>
      <c r="K12" s="23">
        <v>0</v>
      </c>
      <c r="L12" s="25">
        <f t="shared" si="2"/>
        <v>625.94000000000005</v>
      </c>
      <c r="M12" s="25">
        <f t="shared" si="3"/>
        <v>1.1274307074051468</v>
      </c>
      <c r="N12" s="9">
        <f t="shared" si="4"/>
        <v>1.8011801568922688E-3</v>
      </c>
      <c r="O12" s="10">
        <f t="shared" si="5"/>
        <v>625</v>
      </c>
      <c r="P12" s="22">
        <f t="shared" si="6"/>
        <v>625</v>
      </c>
      <c r="Q12" s="22">
        <f t="shared" si="7"/>
        <v>31250</v>
      </c>
    </row>
    <row r="13" spans="1:17" s="24" customFormat="1" ht="39.6">
      <c r="A13" s="26">
        <v>9</v>
      </c>
      <c r="B13" s="27"/>
      <c r="C13" s="52" t="s">
        <v>36</v>
      </c>
      <c r="D13" s="21" t="s">
        <v>28</v>
      </c>
      <c r="E13" s="21">
        <v>25</v>
      </c>
      <c r="F13" s="22">
        <v>645.15</v>
      </c>
      <c r="G13" s="22">
        <v>647.41</v>
      </c>
      <c r="H13" s="22">
        <v>645.79999999999995</v>
      </c>
      <c r="I13" s="13">
        <f t="shared" si="0"/>
        <v>645.15</v>
      </c>
      <c r="J13" s="13">
        <f t="shared" si="1"/>
        <v>645.15</v>
      </c>
      <c r="K13" s="23">
        <v>0</v>
      </c>
      <c r="L13" s="25">
        <f t="shared" si="2"/>
        <v>646.12</v>
      </c>
      <c r="M13" s="25">
        <f t="shared" si="3"/>
        <v>1.1634861408714741</v>
      </c>
      <c r="N13" s="9">
        <f t="shared" si="4"/>
        <v>1.8007276370820809E-3</v>
      </c>
      <c r="O13" s="10">
        <f t="shared" si="5"/>
        <v>645.15</v>
      </c>
      <c r="P13" s="22">
        <f t="shared" si="6"/>
        <v>645.15</v>
      </c>
      <c r="Q13" s="22">
        <f t="shared" si="7"/>
        <v>16128.75</v>
      </c>
    </row>
    <row r="14" spans="1:17" s="24" customFormat="1" ht="39.6">
      <c r="A14" s="26">
        <v>10</v>
      </c>
      <c r="B14" s="27"/>
      <c r="C14" s="52" t="s">
        <v>36</v>
      </c>
      <c r="D14" s="21" t="s">
        <v>28</v>
      </c>
      <c r="E14" s="28">
        <v>25</v>
      </c>
      <c r="F14" s="22">
        <v>830.87499999999989</v>
      </c>
      <c r="G14" s="22">
        <v>833.79</v>
      </c>
      <c r="H14" s="22">
        <v>831.71</v>
      </c>
      <c r="I14" s="13">
        <f t="shared" si="0"/>
        <v>830.87499999999989</v>
      </c>
      <c r="J14" s="13">
        <f t="shared" si="1"/>
        <v>830.87499999999989</v>
      </c>
      <c r="K14" s="23">
        <v>0</v>
      </c>
      <c r="L14" s="25">
        <f t="shared" si="2"/>
        <v>832.125</v>
      </c>
      <c r="M14" s="25">
        <f t="shared" si="3"/>
        <v>1.5011578864330248</v>
      </c>
      <c r="N14" s="9">
        <f t="shared" si="4"/>
        <v>1.8040052713631063E-3</v>
      </c>
      <c r="O14" s="10">
        <f t="shared" si="5"/>
        <v>830.87499999999989</v>
      </c>
      <c r="P14" s="22">
        <f t="shared" si="6"/>
        <v>830.87499999999989</v>
      </c>
      <c r="Q14" s="22">
        <f t="shared" si="7"/>
        <v>20771.874999999996</v>
      </c>
    </row>
    <row r="15" spans="1:17" s="24" customFormat="1" ht="39.6">
      <c r="A15" s="26">
        <v>11</v>
      </c>
      <c r="B15" s="27"/>
      <c r="C15" s="52" t="s">
        <v>36</v>
      </c>
      <c r="D15" s="21" t="s">
        <v>28</v>
      </c>
      <c r="E15" s="28">
        <v>25</v>
      </c>
      <c r="F15" s="22">
        <v>1348.9499999999998</v>
      </c>
      <c r="G15" s="22">
        <v>1353.68</v>
      </c>
      <c r="H15" s="22">
        <v>1350.3</v>
      </c>
      <c r="I15" s="13">
        <f t="shared" si="0"/>
        <v>1348.9499999999998</v>
      </c>
      <c r="J15" s="13">
        <f t="shared" si="1"/>
        <v>1348.9499999999998</v>
      </c>
      <c r="K15" s="23">
        <v>0</v>
      </c>
      <c r="L15" s="25">
        <f t="shared" si="2"/>
        <v>1350.9766666666667</v>
      </c>
      <c r="M15" s="25">
        <f t="shared" si="3"/>
        <v>2.4365207434647269</v>
      </c>
      <c r="N15" s="9">
        <f t="shared" si="4"/>
        <v>1.8035254076419233E-3</v>
      </c>
      <c r="O15" s="10">
        <f t="shared" si="5"/>
        <v>1348.9499999999998</v>
      </c>
      <c r="P15" s="22">
        <f t="shared" si="6"/>
        <v>1348.9499999999998</v>
      </c>
      <c r="Q15" s="22">
        <f t="shared" si="7"/>
        <v>33723.749999999993</v>
      </c>
    </row>
    <row r="16" spans="1:17" s="24" customFormat="1" ht="39.6">
      <c r="A16" s="26">
        <v>12</v>
      </c>
      <c r="B16" s="27"/>
      <c r="C16" s="52" t="s">
        <v>36</v>
      </c>
      <c r="D16" s="21" t="s">
        <v>28</v>
      </c>
      <c r="E16" s="28">
        <v>25</v>
      </c>
      <c r="F16" s="22">
        <v>1163.2249999999999</v>
      </c>
      <c r="G16" s="22">
        <v>1167.3</v>
      </c>
      <c r="H16" s="22">
        <v>1164.3900000000001</v>
      </c>
      <c r="I16" s="13">
        <f t="shared" si="0"/>
        <v>1163.2249999999999</v>
      </c>
      <c r="J16" s="13">
        <f t="shared" si="1"/>
        <v>1163.2249999999999</v>
      </c>
      <c r="K16" s="23">
        <v>0</v>
      </c>
      <c r="L16" s="25">
        <f t="shared" si="2"/>
        <v>1164.9716666666666</v>
      </c>
      <c r="M16" s="25">
        <f t="shared" si="3"/>
        <v>2.0988469056444607</v>
      </c>
      <c r="N16" s="9">
        <f t="shared" si="4"/>
        <v>1.8016291431789851E-3</v>
      </c>
      <c r="O16" s="10">
        <f t="shared" si="5"/>
        <v>1163.2249999999999</v>
      </c>
      <c r="P16" s="22">
        <f t="shared" si="6"/>
        <v>1163.2249999999999</v>
      </c>
      <c r="Q16" s="22">
        <f t="shared" si="7"/>
        <v>29080.624999999996</v>
      </c>
    </row>
    <row r="17" spans="1:17" s="24" customFormat="1" ht="39.6">
      <c r="A17" s="30">
        <v>13</v>
      </c>
      <c r="B17" s="31"/>
      <c r="C17" s="52" t="s">
        <v>36</v>
      </c>
      <c r="D17" s="21" t="s">
        <v>27</v>
      </c>
      <c r="E17" s="28">
        <v>25</v>
      </c>
      <c r="F17" s="22">
        <v>879.74999999999989</v>
      </c>
      <c r="G17" s="22">
        <v>882.83</v>
      </c>
      <c r="H17" s="22">
        <v>880.63</v>
      </c>
      <c r="I17" s="13">
        <f>MIN(F17:H17)</f>
        <v>879.74999999999989</v>
      </c>
      <c r="J17" s="13">
        <f t="shared" si="1"/>
        <v>879.74999999999989</v>
      </c>
      <c r="K17" s="23">
        <v>0</v>
      </c>
      <c r="L17" s="29">
        <f>AVERAGE(F17:H17)*(1+K17)</f>
        <v>881.07</v>
      </c>
      <c r="M17" s="29">
        <f>STDEV(F17:H17)</f>
        <v>1.5864425612042259</v>
      </c>
      <c r="N17" s="9">
        <f>M17/L17</f>
        <v>1.8005862884949275E-3</v>
      </c>
      <c r="O17" s="10">
        <f>MIN(F17,G17,H17)</f>
        <v>879.74999999999989</v>
      </c>
      <c r="P17" s="22">
        <f>O17</f>
        <v>879.74999999999989</v>
      </c>
      <c r="Q17" s="22">
        <f>P17*E17</f>
        <v>21993.749999999996</v>
      </c>
    </row>
    <row r="18" spans="1:17" s="6" customFormat="1" ht="13.8">
      <c r="A18" s="14"/>
      <c r="B18" s="14"/>
      <c r="C18" s="14"/>
      <c r="D18" s="14"/>
      <c r="E18" s="15" t="s">
        <v>18</v>
      </c>
      <c r="F18" s="18"/>
      <c r="G18" s="18"/>
      <c r="H18" s="18"/>
      <c r="I18" s="19"/>
      <c r="J18" s="19"/>
      <c r="K18" s="17"/>
      <c r="L18" s="16"/>
      <c r="M18" s="44" t="s">
        <v>24</v>
      </c>
      <c r="N18" s="44"/>
      <c r="O18" s="44"/>
      <c r="P18" s="44"/>
      <c r="Q18" s="20">
        <f>SUM(Q5:Q17)</f>
        <v>599602.25</v>
      </c>
    </row>
    <row r="19" spans="1:17" ht="37.5" customHeight="1">
      <c r="A19" s="48" t="s">
        <v>40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11"/>
      <c r="P19" s="11"/>
      <c r="Q19" s="12"/>
    </row>
    <row r="20" spans="1:17" ht="82.5" customHeight="1">
      <c r="A20" s="47" t="s">
        <v>25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11"/>
      <c r="P20" s="11"/>
    </row>
    <row r="21" spans="1:17" ht="48" customHeight="1">
      <c r="A21" s="49" t="s">
        <v>7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</row>
    <row r="22" spans="1:17" ht="31.2">
      <c r="C22" s="1" t="s">
        <v>2</v>
      </c>
      <c r="D22" s="4" t="s">
        <v>1</v>
      </c>
      <c r="E22" s="45" t="s">
        <v>3</v>
      </c>
      <c r="F22" s="45"/>
    </row>
    <row r="23" spans="1:17">
      <c r="D23" s="4" t="s">
        <v>4</v>
      </c>
      <c r="E23" s="45" t="s">
        <v>5</v>
      </c>
      <c r="F23" s="45"/>
    </row>
    <row r="24" spans="1:17">
      <c r="I24" s="1"/>
      <c r="J24" s="1"/>
      <c r="K24" s="1"/>
      <c r="L24" s="1"/>
    </row>
    <row r="26" spans="1:17">
      <c r="A26" s="46"/>
      <c r="B26" s="46"/>
      <c r="C26" s="50"/>
      <c r="D26" s="50"/>
      <c r="E26" s="50"/>
    </row>
    <row r="27" spans="1:17">
      <c r="A27" s="2"/>
      <c r="B27" s="2"/>
      <c r="C27" s="2"/>
      <c r="D27" s="5"/>
    </row>
    <row r="28" spans="1:17">
      <c r="A28" s="45"/>
      <c r="B28" s="45"/>
      <c r="C28" s="51"/>
      <c r="D28" s="51"/>
      <c r="E28" s="51"/>
      <c r="F28" s="51"/>
    </row>
    <row r="29" spans="1:17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</row>
  </sheetData>
  <sheetProtection selectLockedCells="1" selectUnlockedCells="1"/>
  <mergeCells count="28">
    <mergeCell ref="A28:B28"/>
    <mergeCell ref="A20:N20"/>
    <mergeCell ref="L3:L4"/>
    <mergeCell ref="M3:M4"/>
    <mergeCell ref="A29:N29"/>
    <mergeCell ref="A19:N19"/>
    <mergeCell ref="A21:N21"/>
    <mergeCell ref="C26:E26"/>
    <mergeCell ref="C28:F28"/>
    <mergeCell ref="E22:F22"/>
    <mergeCell ref="A26:B26"/>
    <mergeCell ref="D3:D4"/>
    <mergeCell ref="E3:E4"/>
    <mergeCell ref="F3:H3"/>
    <mergeCell ref="I3:I4"/>
    <mergeCell ref="P3:P4"/>
    <mergeCell ref="O3:O4"/>
    <mergeCell ref="Q3:Q4"/>
    <mergeCell ref="M18:P18"/>
    <mergeCell ref="E23:F23"/>
    <mergeCell ref="A1:N1"/>
    <mergeCell ref="A2:N2"/>
    <mergeCell ref="N3:N4"/>
    <mergeCell ref="A3:A4"/>
    <mergeCell ref="B3:B4"/>
    <mergeCell ref="C3:C4"/>
    <mergeCell ref="J3:J4"/>
    <mergeCell ref="K3:K4"/>
  </mergeCells>
  <phoneticPr fontId="18" type="noConversion"/>
  <pageMargins left="0.39370078740157483" right="0.31496062992125984" top="0.39370078740157483" bottom="0.39370078740157483" header="0.51181102362204722" footer="0.51181102362204722"/>
  <pageSetup paperSize="9" scale="50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2022-06-07T12:59:42Z</dcterms:created>
  <dcterms:modified xsi:type="dcterms:W3CDTF">2026-06-10T09:59:33Z</dcterms:modified>
</cp:coreProperties>
</file>