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38640" windowHeight="21240"/>
  </bookViews>
  <sheets>
    <sheet name="Лист1" sheetId="1" r:id="rId1"/>
    <sheet name="Лист2" sheetId="2" r:id="rId2"/>
    <sheet name="Лист3" sheetId="3" r:id="rId3"/>
  </sheet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" l="1"/>
  <c r="S12" i="1" l="1"/>
  <c r="T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U19" i="1"/>
  <c r="U11" i="1"/>
  <c r="T11" i="1"/>
  <c r="S11" i="1"/>
  <c r="I15" i="1"/>
  <c r="J15" i="1" s="1"/>
  <c r="K15" i="1" s="1"/>
  <c r="L15" i="1"/>
  <c r="M15" i="1" s="1"/>
  <c r="U20" i="1" l="1"/>
  <c r="S20" i="1"/>
  <c r="T20" i="1"/>
  <c r="N15" i="1"/>
  <c r="Q15" i="1"/>
  <c r="R15" i="1" s="1"/>
  <c r="L12" i="1"/>
  <c r="M12" i="1" s="1"/>
  <c r="L13" i="1"/>
  <c r="M13" i="1" s="1"/>
  <c r="L14" i="1"/>
  <c r="M14" i="1" s="1"/>
  <c r="L16" i="1"/>
  <c r="M16" i="1" s="1"/>
  <c r="L17" i="1"/>
  <c r="M17" i="1" s="1"/>
  <c r="L18" i="1"/>
  <c r="M18" i="1" s="1"/>
  <c r="L19" i="1"/>
  <c r="M19" i="1" s="1"/>
  <c r="L11" i="1"/>
  <c r="M11" i="1" s="1"/>
  <c r="I12" i="1"/>
  <c r="J12" i="1" s="1"/>
  <c r="K12" i="1" s="1"/>
  <c r="I13" i="1"/>
  <c r="J13" i="1" s="1"/>
  <c r="K13" i="1" s="1"/>
  <c r="I14" i="1"/>
  <c r="J14" i="1" s="1"/>
  <c r="K14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11" i="1"/>
  <c r="J11" i="1" s="1"/>
  <c r="K11" i="1" s="1"/>
  <c r="N16" i="1" l="1"/>
  <c r="N14" i="1"/>
  <c r="N13" i="1"/>
  <c r="N12" i="1"/>
  <c r="N17" i="1"/>
  <c r="N19" i="1"/>
  <c r="Q12" i="1"/>
  <c r="R12" i="1" s="1"/>
  <c r="N18" i="1"/>
  <c r="Q19" i="1"/>
  <c r="R19" i="1" s="1"/>
  <c r="Q18" i="1"/>
  <c r="R18" i="1" s="1"/>
  <c r="Q17" i="1"/>
  <c r="R17" i="1" s="1"/>
  <c r="Q16" i="1"/>
  <c r="R16" i="1" s="1"/>
  <c r="Q14" i="1"/>
  <c r="R14" i="1" s="1"/>
  <c r="N11" i="1"/>
  <c r="Q11" i="1"/>
  <c r="R11" i="1" s="1"/>
  <c r="Q13" i="1"/>
  <c r="R13" i="1" s="1"/>
  <c r="N20" i="1" l="1"/>
</calcChain>
</file>

<file path=xl/sharedStrings.xml><?xml version="1.0" encoding="utf-8"?>
<sst xmlns="http://schemas.openxmlformats.org/spreadsheetml/2006/main" count="73" uniqueCount="54">
  <si>
    <t>Кол-во</t>
  </si>
  <si>
    <t xml:space="preserve">Используемый метод определения НМЦК с обоснованием: </t>
  </si>
  <si>
    <t xml:space="preserve"> Российский рубль.</t>
  </si>
  <si>
    <t>Информация  о валюте, используемой для формирования цены контракта и расчетов с поставщиком (подрядчиком, исполнителем):</t>
  </si>
  <si>
    <t xml:space="preserve"> не установлен.</t>
  </si>
  <si>
    <t>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</t>
  </si>
  <si>
    <t xml:space="preserve">Предмет контракта: </t>
  </si>
  <si>
    <t>Наименование и основные характеристики объекта закупки*</t>
  </si>
  <si>
    <t>Среднее квадратичное отклонение</t>
  </si>
  <si>
    <t>№</t>
  </si>
  <si>
    <t>Ед. изм</t>
  </si>
  <si>
    <t>Источник информации о цене (руб./ед.изм.)</t>
  </si>
  <si>
    <t>НМЦК определяемая методом сопоставимых рыночных цен (анализа рынка)</t>
  </si>
  <si>
    <t/>
  </si>
  <si>
    <t xml:space="preserve">Средняя арифметическая цена за единицу     &lt;ц&gt; </t>
  </si>
  <si>
    <t>Цена за единицу изм. (руб.)</t>
  </si>
  <si>
    <t>Итого:</t>
  </si>
  <si>
    <t>ИТОГО: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</si>
  <si>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          </t>
  </si>
  <si>
    <t xml:space="preserve">Расчет НМЦК (рын) произведен по формуле:
</t>
  </si>
  <si>
    <t xml:space="preserve">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</si>
  <si>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Оценка однородности совокупности значений выявленных цен, используемых в расчете НМЦК.</t>
  </si>
  <si>
    <t xml:space="preserve">Расчет Н(М)ЦК по формуле                                    
    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</si>
  <si>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</si>
  <si>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t>ОКПД2/ КТРУ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</si>
  <si>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для определения НМЦК применяется метод сопоставимых рыночных цен (анализа рынка) с использованием ценовой информации, полученной от исполнителей, обладающих опытом оказания соответствующих услуг. Метод сопоставимых рыночных цен (анализа рынка) заключается в установлении начальной (максимальной) цены контракта на основании ценовой информации идентичных товаров, планируемых к закупкам. Указанный метод является приоритетным для определения и обоснования начальной (максимальной) цены контракта.  </t>
  </si>
  <si>
    <r>
      <t>Контрактный управляющий</t>
    </r>
    <r>
      <rPr>
        <sz val="10"/>
        <rFont val="Times New Roman"/>
        <family val="1"/>
        <charset val="204"/>
      </rPr>
      <t xml:space="preserve"> Т.Ю. Григорьева</t>
    </r>
  </si>
  <si>
    <t>В соответствии с Распоряжением Правительства РФ от 28.04.2018 № 824-Р и Распоряжением Правительства РФ 27.10.2018 № 2326-Р</t>
  </si>
  <si>
    <t>шт</t>
  </si>
  <si>
    <t>упак</t>
  </si>
  <si>
    <t>В результате проведенного расчета НМЦК контракта, с учетом лимита финансирования составила:</t>
  </si>
  <si>
    <t>Н(М)Ц контракта (руб.)</t>
  </si>
  <si>
    <t>Светодиодная лампа IN HOME LED-СВЕЧА-VC 11Вт 230В Е14 6500К 1050Лм</t>
  </si>
  <si>
    <t>27.40.15.150</t>
  </si>
  <si>
    <t>27.40.39.113</t>
  </si>
  <si>
    <t>Cветодиодный светильник Gigant 36Вт/1200 мм, Матовый 2880Лм 6500К 1200мм IP40 GL-02-02</t>
  </si>
  <si>
    <t xml:space="preserve">Соединительная клемма с рычажком 3-х проводная WAGO, 0,08-2,5мм, 400В, 32А, без пасты, 50 шт. </t>
  </si>
  <si>
    <t>27.33.13.120</t>
  </si>
  <si>
    <t xml:space="preserve">Провод ПВС АЛЬФАКАБЕЛЬ 2х1,5 мм ГОСТ 50 м </t>
  </si>
  <si>
    <t>27.32.13.190</t>
  </si>
  <si>
    <t>22.29.21.000</t>
  </si>
  <si>
    <t>Светильник светодиодный ЭРА SPO-6-36-4K-M 36Вт 4000К IP40 595x595 матовый</t>
  </si>
  <si>
    <r>
      <t xml:space="preserve">Дата подготовки обоснования НМЦК: </t>
    </r>
    <r>
      <rPr>
        <sz val="10"/>
        <rFont val="Times New Roman"/>
        <family val="1"/>
        <charset val="204"/>
      </rPr>
      <t>29.06.2026 г.</t>
    </r>
  </si>
  <si>
    <t>будет проведена закупочная сессия на ЕАТ со стартовой ценой 51319,06  рублей.</t>
  </si>
  <si>
    <t>Предложение № 1</t>
  </si>
  <si>
    <t>Предложение № 2</t>
  </si>
  <si>
    <t>Предложение № 3</t>
  </si>
  <si>
    <t>Поставка светодиаодных ламп и хоз.товаров</t>
  </si>
  <si>
    <t xml:space="preserve">Н(М)Ц контракта (руб.) </t>
  </si>
  <si>
    <t xml:space="preserve">Цена за единицу изм. (руб.) </t>
  </si>
  <si>
    <t>Изолента ПВХ UNIBOB 19 мм х 20 м, синяя, 150 мкм</t>
  </si>
  <si>
    <t>Светодиодная лампа Ресанта LL-R-A80-20W-230-6K-E27 груша, 20Вт, холодный, Е27</t>
  </si>
  <si>
    <t>Светодиодная лампа Ресанта LL-R-A60-13W-230-4K-E27 груша, 13Вт, нейтр., Е27</t>
  </si>
  <si>
    <t>Светильник светодиодный ЭРА SPO-6-36-6K-M 36Вт 6500К IP40 595x595 матовый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</si>
</sst>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2" fontId="2" fillId="0" borderId="0" xfId="0" applyNumberFormat="1" applyFont="1" applyFill="1"/>
    <xf numFmtId="2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14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4" fontId="6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2" fillId="0" borderId="9" xfId="0" applyFont="1" applyFill="1" applyBorder="1"/>
    <xf numFmtId="4" fontId="15" fillId="0" borderId="9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/>
    <xf numFmtId="2" fontId="3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right" wrapText="1"/>
    </xf>
    <xf numFmtId="4" fontId="2" fillId="0" borderId="0" xfId="0" applyNumberFormat="1" applyFont="1" applyFill="1"/>
    <xf numFmtId="0" fontId="2" fillId="0" borderId="3" xfId="0" applyFont="1" applyFill="1" applyBorder="1"/>
    <xf numFmtId="2" fontId="2" fillId="0" borderId="3" xfId="0" applyNumberFormat="1" applyFont="1" applyFill="1" applyBorder="1"/>
    <xf numFmtId="4" fontId="15" fillId="0" borderId="8" xfId="0" applyNumberFormat="1" applyFont="1" applyFill="1" applyBorder="1" applyAlignment="1">
      <alignment vertical="center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9" fillId="0" borderId="3" xfId="0" applyNumberFormat="1" applyFont="1" applyFill="1" applyBorder="1" applyAlignment="1">
      <alignment horizontal="right" wrapText="1"/>
    </xf>
    <xf numFmtId="0" fontId="15" fillId="0" borderId="9" xfId="0" applyFont="1" applyFill="1" applyBorder="1" applyAlignment="1">
      <alignment horizontal="left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0" xfId="0" applyFont="1" applyFill="1"/>
    <xf numFmtId="0" fontId="1" fillId="0" borderId="0" xfId="0" applyFont="1" applyFill="1"/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0" fillId="0" borderId="11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9</xdr:row>
      <xdr:rowOff>9525</xdr:rowOff>
    </xdr:from>
    <xdr:to>
      <xdr:col>9</xdr:col>
      <xdr:colOff>571499</xdr:colOff>
      <xdr:row>9</xdr:row>
      <xdr:rowOff>235954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3800" y="5334000"/>
          <a:ext cx="444499" cy="22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8</xdr:row>
      <xdr:rowOff>1828800</xdr:rowOff>
    </xdr:from>
    <xdr:to>
      <xdr:col>11</xdr:col>
      <xdr:colOff>247650</xdr:colOff>
      <xdr:row>8</xdr:row>
      <xdr:rowOff>2057400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72750" y="1500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104776</xdr:colOff>
      <xdr:row>9</xdr:row>
      <xdr:rowOff>257175</xdr:rowOff>
    </xdr:from>
    <xdr:to>
      <xdr:col>10</xdr:col>
      <xdr:colOff>628650</xdr:colOff>
      <xdr:row>9</xdr:row>
      <xdr:rowOff>450850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9229726" y="5248275"/>
          <a:ext cx="523874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59056</xdr:colOff>
      <xdr:row>6</xdr:row>
      <xdr:rowOff>0</xdr:rowOff>
    </xdr:from>
    <xdr:to>
      <xdr:col>3</xdr:col>
      <xdr:colOff>228600</xdr:colOff>
      <xdr:row>6</xdr:row>
      <xdr:rowOff>364159</xdr:rowOff>
    </xdr:to>
    <xdr:pic>
      <xdr:nvPicPr>
        <xdr:cNvPr id="7" name="Изображение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1" y="3105150"/>
          <a:ext cx="912494" cy="36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8</xdr:row>
      <xdr:rowOff>390525</xdr:rowOff>
    </xdr:from>
    <xdr:to>
      <xdr:col>11</xdr:col>
      <xdr:colOff>825612</xdr:colOff>
      <xdr:row>9</xdr:row>
      <xdr:rowOff>47625</xdr:rowOff>
    </xdr:to>
    <xdr:pic>
      <xdr:nvPicPr>
        <xdr:cNvPr id="8" name="Изображение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4743450"/>
          <a:ext cx="739887" cy="2952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zoomScale="115" zoomScaleNormal="115" workbookViewId="0">
      <selection activeCell="C3" sqref="C3:N3"/>
    </sheetView>
  </sheetViews>
  <sheetFormatPr defaultRowHeight="15" x14ac:dyDescent="0.25"/>
  <cols>
    <col min="1" max="1" width="4.140625" customWidth="1"/>
    <col min="2" max="2" width="39.42578125" customWidth="1"/>
    <col min="3" max="3" width="11.140625" customWidth="1"/>
    <col min="4" max="4" width="9.140625" customWidth="1"/>
    <col min="5" max="5" width="7.85546875" customWidth="1"/>
    <col min="6" max="6" width="12.42578125" customWidth="1"/>
    <col min="7" max="7" width="12.85546875" customWidth="1"/>
    <col min="8" max="8" width="13" customWidth="1"/>
    <col min="9" max="9" width="14.28515625" customWidth="1"/>
    <col min="10" max="10" width="11.7109375" customWidth="1"/>
    <col min="11" max="11" width="11.28515625" customWidth="1"/>
    <col min="12" max="12" width="13" customWidth="1"/>
    <col min="14" max="14" width="15" customWidth="1"/>
    <col min="15" max="15" width="12.140625" hidden="1" customWidth="1"/>
    <col min="16" max="16" width="14" hidden="1" customWidth="1"/>
    <col min="17" max="17" width="14" customWidth="1"/>
    <col min="18" max="18" width="15.5703125" customWidth="1"/>
    <col min="19" max="19" width="11.85546875" customWidth="1"/>
  </cols>
  <sheetData>
    <row r="1" spans="1:21" s="2" customFormat="1" x14ac:dyDescent="0.25">
      <c r="A1" s="51" t="s">
        <v>18</v>
      </c>
      <c r="B1" s="51" t="s">
        <v>13</v>
      </c>
      <c r="C1" s="51"/>
      <c r="D1" s="51" t="s">
        <v>13</v>
      </c>
      <c r="E1" s="51" t="s">
        <v>13</v>
      </c>
      <c r="F1" s="51" t="s">
        <v>13</v>
      </c>
      <c r="G1" s="51" t="s">
        <v>13</v>
      </c>
      <c r="H1" s="51" t="s">
        <v>13</v>
      </c>
      <c r="I1" s="51"/>
      <c r="J1" s="51" t="s">
        <v>13</v>
      </c>
      <c r="K1" s="51"/>
      <c r="L1" s="51" t="s">
        <v>13</v>
      </c>
      <c r="M1" s="51"/>
      <c r="N1" s="51" t="s">
        <v>13</v>
      </c>
    </row>
    <row r="2" spans="1:21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1" customFormat="1" x14ac:dyDescent="0.25">
      <c r="A3" s="52" t="s">
        <v>6</v>
      </c>
      <c r="B3" s="52"/>
      <c r="C3" s="57" t="s">
        <v>47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21" ht="78.75" customHeight="1" x14ac:dyDescent="0.25">
      <c r="A4" s="52" t="s">
        <v>1</v>
      </c>
      <c r="B4" s="52"/>
      <c r="C4" s="55" t="s">
        <v>25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1" ht="39.75" customHeight="1" x14ac:dyDescent="0.25">
      <c r="A5" s="52" t="s">
        <v>3</v>
      </c>
      <c r="B5" s="52"/>
      <c r="C5" s="55" t="s">
        <v>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21" ht="54.75" customHeight="1" x14ac:dyDescent="0.25">
      <c r="A6" s="52" t="s">
        <v>5</v>
      </c>
      <c r="B6" s="52"/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21" s="2" customFormat="1" ht="81" customHeight="1" x14ac:dyDescent="0.25">
      <c r="A7" s="52" t="s">
        <v>19</v>
      </c>
      <c r="B7" s="52"/>
      <c r="C7" s="56" t="s">
        <v>20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21" s="2" customFormat="1" ht="43.5" customHeight="1" x14ac:dyDescent="0.25">
      <c r="A8" s="53" t="s">
        <v>9</v>
      </c>
      <c r="B8" s="47" t="s">
        <v>7</v>
      </c>
      <c r="C8" s="47" t="s">
        <v>24</v>
      </c>
      <c r="D8" s="47" t="s">
        <v>10</v>
      </c>
      <c r="E8" s="40" t="s">
        <v>0</v>
      </c>
      <c r="F8" s="40" t="s">
        <v>11</v>
      </c>
      <c r="G8" s="40"/>
      <c r="H8" s="40"/>
      <c r="I8" s="41" t="s">
        <v>21</v>
      </c>
      <c r="J8" s="41"/>
      <c r="K8" s="41"/>
      <c r="L8" s="42" t="s">
        <v>12</v>
      </c>
      <c r="M8" s="42"/>
      <c r="N8" s="42"/>
    </row>
    <row r="9" spans="1:21" s="2" customFormat="1" ht="50.25" customHeight="1" x14ac:dyDescent="0.25">
      <c r="A9" s="54"/>
      <c r="B9" s="48"/>
      <c r="C9" s="48"/>
      <c r="D9" s="48"/>
      <c r="E9" s="40"/>
      <c r="F9" s="7" t="s">
        <v>44</v>
      </c>
      <c r="G9" s="7" t="s">
        <v>45</v>
      </c>
      <c r="H9" s="7" t="s">
        <v>46</v>
      </c>
      <c r="I9" s="45" t="s">
        <v>14</v>
      </c>
      <c r="J9" s="45" t="s">
        <v>8</v>
      </c>
      <c r="K9" s="45" t="s">
        <v>23</v>
      </c>
      <c r="L9" s="45" t="s">
        <v>22</v>
      </c>
      <c r="M9" s="37" t="s">
        <v>15</v>
      </c>
      <c r="N9" s="37" t="s">
        <v>31</v>
      </c>
      <c r="Q9" s="37" t="s">
        <v>49</v>
      </c>
      <c r="R9" s="37" t="s">
        <v>48</v>
      </c>
    </row>
    <row r="10" spans="1:21" s="5" customFormat="1" ht="39" customHeight="1" x14ac:dyDescent="0.2">
      <c r="A10" s="54"/>
      <c r="B10" s="48"/>
      <c r="C10" s="48"/>
      <c r="D10" s="48"/>
      <c r="E10" s="47"/>
      <c r="F10" s="6"/>
      <c r="G10" s="6"/>
      <c r="H10" s="6"/>
      <c r="I10" s="46"/>
      <c r="J10" s="46"/>
      <c r="K10" s="46"/>
      <c r="L10" s="46"/>
      <c r="M10" s="38"/>
      <c r="N10" s="38"/>
      <c r="Q10" s="38"/>
      <c r="R10" s="38"/>
    </row>
    <row r="11" spans="1:21" s="5" customFormat="1" ht="24" x14ac:dyDescent="0.2">
      <c r="A11" s="61">
        <v>1</v>
      </c>
      <c r="B11" s="65" t="s">
        <v>32</v>
      </c>
      <c r="C11" s="61" t="s">
        <v>33</v>
      </c>
      <c r="D11" s="62" t="s">
        <v>28</v>
      </c>
      <c r="E11" s="63">
        <v>10</v>
      </c>
      <c r="F11" s="21">
        <v>47.41</v>
      </c>
      <c r="G11" s="22">
        <v>55</v>
      </c>
      <c r="H11" s="22">
        <v>56.73</v>
      </c>
      <c r="I11" s="23">
        <f>AVERAGE(F11:H11)</f>
        <v>53.05</v>
      </c>
      <c r="J11" s="24">
        <f>SQRT(((SUM((POWER(F11-I11,2)),(POWER(G11-I11,2)),(POWER(H11-I11,2))))/(COLUMNS(F11:H11)-1)))</f>
        <v>4.96</v>
      </c>
      <c r="K11" s="25">
        <f>J11/I11*100</f>
        <v>9.3496701225259198</v>
      </c>
      <c r="L11" s="24">
        <f>((E11/3)*(SUM(F11:H11)))</f>
        <v>530.47</v>
      </c>
      <c r="M11" s="26">
        <f>L11/E11</f>
        <v>53.05</v>
      </c>
      <c r="N11" s="26">
        <f>M11*E11</f>
        <v>530.5</v>
      </c>
      <c r="O11" s="27"/>
      <c r="P11" s="27"/>
      <c r="Q11" s="28">
        <f>ROUND(M11*O21,2)</f>
        <v>38.36</v>
      </c>
      <c r="R11" s="28">
        <f t="shared" ref="R11:R19" si="0">Q11*E11</f>
        <v>383.6</v>
      </c>
      <c r="S11" s="69">
        <f>E11*F11</f>
        <v>474.1</v>
      </c>
      <c r="T11" s="69">
        <f>G11*E11</f>
        <v>550</v>
      </c>
      <c r="U11" s="69">
        <f>H11*E11</f>
        <v>567.29999999999995</v>
      </c>
    </row>
    <row r="12" spans="1:21" s="5" customFormat="1" ht="24" x14ac:dyDescent="0.2">
      <c r="A12" s="61">
        <v>2</v>
      </c>
      <c r="B12" s="65" t="s">
        <v>51</v>
      </c>
      <c r="C12" s="61" t="s">
        <v>33</v>
      </c>
      <c r="D12" s="62" t="s">
        <v>28</v>
      </c>
      <c r="E12" s="63">
        <v>10</v>
      </c>
      <c r="F12" s="21">
        <v>214.52</v>
      </c>
      <c r="G12" s="22">
        <v>197</v>
      </c>
      <c r="H12" s="22">
        <v>143.96</v>
      </c>
      <c r="I12" s="23">
        <f t="shared" ref="I12:I19" si="1">AVERAGE(F12:H12)</f>
        <v>185.16</v>
      </c>
      <c r="J12" s="24">
        <f t="shared" ref="J12:J19" si="2">SQRT(((SUM((POWER(F12-I12,2)),(POWER(G12-I12,2)),(POWER(H12-I12,2))))/(COLUMNS(F12:H12)-1)))</f>
        <v>36.74</v>
      </c>
      <c r="K12" s="25">
        <f t="shared" ref="K12:K19" si="3">J12/I12*100</f>
        <v>19.8422985526032</v>
      </c>
      <c r="L12" s="24">
        <f t="shared" ref="L12:L19" si="4">((E12/3)*(SUM(F12:H12)))</f>
        <v>1851.6</v>
      </c>
      <c r="M12" s="26">
        <f t="shared" ref="M12:M19" si="5">L12/E12</f>
        <v>185.16</v>
      </c>
      <c r="N12" s="26">
        <f t="shared" ref="N12:N19" si="6">M12*E12</f>
        <v>1851.6</v>
      </c>
      <c r="O12" s="27"/>
      <c r="P12" s="27"/>
      <c r="Q12" s="28">
        <f>M12*O22</f>
        <v>133.9</v>
      </c>
      <c r="R12" s="28">
        <f t="shared" si="0"/>
        <v>1339</v>
      </c>
      <c r="S12" s="69">
        <f t="shared" ref="S12:S19" si="7">E12*F12</f>
        <v>2145.1999999999998</v>
      </c>
      <c r="T12" s="69">
        <f t="shared" ref="T12:T19" si="8">G12*E12</f>
        <v>1970</v>
      </c>
      <c r="U12" s="69">
        <f t="shared" ref="U12:U19" si="9">H12*E12</f>
        <v>1439.6</v>
      </c>
    </row>
    <row r="13" spans="1:21" s="5" customFormat="1" ht="24" x14ac:dyDescent="0.2">
      <c r="A13" s="61">
        <v>3</v>
      </c>
      <c r="B13" s="65" t="s">
        <v>52</v>
      </c>
      <c r="C13" s="61" t="s">
        <v>33</v>
      </c>
      <c r="D13" s="62" t="s">
        <v>28</v>
      </c>
      <c r="E13" s="63">
        <v>10</v>
      </c>
      <c r="F13" s="21">
        <v>131.44</v>
      </c>
      <c r="G13" s="22">
        <v>127</v>
      </c>
      <c r="H13" s="22">
        <v>90.28</v>
      </c>
      <c r="I13" s="23">
        <f t="shared" si="1"/>
        <v>116.24</v>
      </c>
      <c r="J13" s="24">
        <f t="shared" si="2"/>
        <v>22.59</v>
      </c>
      <c r="K13" s="25">
        <f t="shared" si="3"/>
        <v>19.433929800412901</v>
      </c>
      <c r="L13" s="24">
        <f t="shared" si="4"/>
        <v>1162.4000000000001</v>
      </c>
      <c r="M13" s="26">
        <f t="shared" si="5"/>
        <v>116.24</v>
      </c>
      <c r="N13" s="26">
        <f t="shared" si="6"/>
        <v>1162.4000000000001</v>
      </c>
      <c r="O13" s="27"/>
      <c r="P13" s="27"/>
      <c r="Q13" s="28">
        <f>M13*O23</f>
        <v>84.06</v>
      </c>
      <c r="R13" s="28">
        <f t="shared" si="0"/>
        <v>840.6</v>
      </c>
      <c r="S13" s="69">
        <f t="shared" si="7"/>
        <v>1314.4</v>
      </c>
      <c r="T13" s="69">
        <f t="shared" si="8"/>
        <v>1270</v>
      </c>
      <c r="U13" s="69">
        <f t="shared" si="9"/>
        <v>902.8</v>
      </c>
    </row>
    <row r="14" spans="1:21" s="5" customFormat="1" ht="24" x14ac:dyDescent="0.2">
      <c r="A14" s="61">
        <v>4</v>
      </c>
      <c r="B14" s="65" t="s">
        <v>53</v>
      </c>
      <c r="C14" s="61" t="s">
        <v>34</v>
      </c>
      <c r="D14" s="62" t="s">
        <v>28</v>
      </c>
      <c r="E14" s="63">
        <v>40</v>
      </c>
      <c r="F14" s="21">
        <v>750.48</v>
      </c>
      <c r="G14" s="22">
        <v>794</v>
      </c>
      <c r="H14" s="22">
        <v>763.11</v>
      </c>
      <c r="I14" s="23">
        <f t="shared" si="1"/>
        <v>769.2</v>
      </c>
      <c r="J14" s="24">
        <f t="shared" si="2"/>
        <v>22.39</v>
      </c>
      <c r="K14" s="25">
        <f t="shared" si="3"/>
        <v>2.91081643265731</v>
      </c>
      <c r="L14" s="24">
        <f t="shared" si="4"/>
        <v>30767.87</v>
      </c>
      <c r="M14" s="26">
        <f t="shared" si="5"/>
        <v>769.2</v>
      </c>
      <c r="N14" s="26">
        <f t="shared" si="6"/>
        <v>30768</v>
      </c>
      <c r="O14" s="27"/>
      <c r="P14" s="27"/>
      <c r="Q14" s="28">
        <f>M14*O24</f>
        <v>556.26</v>
      </c>
      <c r="R14" s="28">
        <f t="shared" si="0"/>
        <v>22250.400000000001</v>
      </c>
      <c r="S14" s="69">
        <f t="shared" si="7"/>
        <v>30019.200000000001</v>
      </c>
      <c r="T14" s="69">
        <f t="shared" si="8"/>
        <v>31760</v>
      </c>
      <c r="U14" s="69">
        <f t="shared" si="9"/>
        <v>30524.400000000001</v>
      </c>
    </row>
    <row r="15" spans="1:21" s="5" customFormat="1" ht="24" x14ac:dyDescent="0.2">
      <c r="A15" s="61">
        <v>5</v>
      </c>
      <c r="B15" s="65" t="s">
        <v>41</v>
      </c>
      <c r="C15" s="61" t="s">
        <v>34</v>
      </c>
      <c r="D15" s="62" t="s">
        <v>28</v>
      </c>
      <c r="E15" s="63">
        <v>10</v>
      </c>
      <c r="F15" s="21">
        <v>772.9</v>
      </c>
      <c r="G15" s="22">
        <v>763</v>
      </c>
      <c r="H15" s="22">
        <v>763.11</v>
      </c>
      <c r="I15" s="23">
        <f t="shared" ref="I15" si="10">AVERAGE(F15:H15)</f>
        <v>766.34</v>
      </c>
      <c r="J15" s="24">
        <f t="shared" ref="J15" si="11">SQRT(((SUM((POWER(F15-I15,2)),(POWER(G15-I15,2)),(POWER(H15-I15,2))))/(COLUMNS(F15:H15)-1)))</f>
        <v>5.68</v>
      </c>
      <c r="K15" s="25">
        <f t="shared" ref="K15" si="12">J15/I15*100</f>
        <v>0.74118537463788903</v>
      </c>
      <c r="L15" s="24">
        <f t="shared" ref="L15" si="13">((E15/3)*(SUM(F15:H15)))</f>
        <v>7663.37</v>
      </c>
      <c r="M15" s="26">
        <f t="shared" ref="M15" si="14">L15/E15</f>
        <v>766.34</v>
      </c>
      <c r="N15" s="26">
        <f t="shared" ref="N15" si="15">M15*E15</f>
        <v>7663.4</v>
      </c>
      <c r="O15" s="27"/>
      <c r="P15" s="27"/>
      <c r="Q15" s="28">
        <f>M15*O25</f>
        <v>554.19000000000005</v>
      </c>
      <c r="R15" s="28">
        <f t="shared" ref="R15" si="16">Q15*E15</f>
        <v>5541.9</v>
      </c>
      <c r="S15" s="69">
        <f t="shared" si="7"/>
        <v>7729</v>
      </c>
      <c r="T15" s="69">
        <f t="shared" si="8"/>
        <v>7630</v>
      </c>
      <c r="U15" s="69">
        <f t="shared" si="9"/>
        <v>7631.1</v>
      </c>
    </row>
    <row r="16" spans="1:21" s="5" customFormat="1" ht="24" x14ac:dyDescent="0.2">
      <c r="A16" s="61">
        <v>6</v>
      </c>
      <c r="B16" s="65" t="s">
        <v>35</v>
      </c>
      <c r="C16" s="61" t="s">
        <v>34</v>
      </c>
      <c r="D16" s="62" t="s">
        <v>28</v>
      </c>
      <c r="E16" s="63">
        <v>10</v>
      </c>
      <c r="F16" s="21">
        <v>328.18</v>
      </c>
      <c r="G16" s="22">
        <v>314</v>
      </c>
      <c r="H16" s="22">
        <v>416.02</v>
      </c>
      <c r="I16" s="23">
        <f t="shared" si="1"/>
        <v>352.73</v>
      </c>
      <c r="J16" s="24">
        <f t="shared" si="2"/>
        <v>55.26</v>
      </c>
      <c r="K16" s="25">
        <f t="shared" si="3"/>
        <v>15.666373713605299</v>
      </c>
      <c r="L16" s="24">
        <f t="shared" si="4"/>
        <v>3527.33</v>
      </c>
      <c r="M16" s="26">
        <f t="shared" si="5"/>
        <v>352.73</v>
      </c>
      <c r="N16" s="26">
        <f t="shared" si="6"/>
        <v>3527.3</v>
      </c>
      <c r="O16" s="27"/>
      <c r="P16" s="27"/>
      <c r="Q16" s="28">
        <f>M16*O25</f>
        <v>255.08</v>
      </c>
      <c r="R16" s="28">
        <f t="shared" si="0"/>
        <v>2550.8000000000002</v>
      </c>
      <c r="S16" s="69">
        <f t="shared" si="7"/>
        <v>3281.8</v>
      </c>
      <c r="T16" s="69">
        <f t="shared" si="8"/>
        <v>3140</v>
      </c>
      <c r="U16" s="69">
        <f t="shared" si="9"/>
        <v>4160.2</v>
      </c>
    </row>
    <row r="17" spans="1:21" s="5" customFormat="1" ht="24" x14ac:dyDescent="0.2">
      <c r="A17" s="61">
        <v>7</v>
      </c>
      <c r="B17" s="65" t="s">
        <v>36</v>
      </c>
      <c r="C17" s="64" t="s">
        <v>37</v>
      </c>
      <c r="D17" s="62" t="s">
        <v>29</v>
      </c>
      <c r="E17" s="63">
        <v>1</v>
      </c>
      <c r="F17" s="21">
        <v>2203.04</v>
      </c>
      <c r="G17" s="22">
        <v>2059</v>
      </c>
      <c r="H17" s="22">
        <v>2714.5</v>
      </c>
      <c r="I17" s="23">
        <f t="shared" si="1"/>
        <v>2325.5100000000002</v>
      </c>
      <c r="J17" s="24">
        <f t="shared" si="2"/>
        <v>344.48</v>
      </c>
      <c r="K17" s="25">
        <f t="shared" si="3"/>
        <v>14.8130947620092</v>
      </c>
      <c r="L17" s="24">
        <f t="shared" si="4"/>
        <v>2325.5100000000002</v>
      </c>
      <c r="M17" s="26">
        <f t="shared" si="5"/>
        <v>2325.5100000000002</v>
      </c>
      <c r="N17" s="26">
        <f t="shared" si="6"/>
        <v>2325.5100000000002</v>
      </c>
      <c r="O17" s="27"/>
      <c r="P17" s="27"/>
      <c r="Q17" s="28">
        <f>M17*O26</f>
        <v>1681.74</v>
      </c>
      <c r="R17" s="28">
        <f t="shared" si="0"/>
        <v>1681.74</v>
      </c>
      <c r="S17" s="69">
        <f t="shared" si="7"/>
        <v>2203.04</v>
      </c>
      <c r="T17" s="69">
        <f t="shared" si="8"/>
        <v>2059</v>
      </c>
      <c r="U17" s="69">
        <f t="shared" si="9"/>
        <v>2714.5</v>
      </c>
    </row>
    <row r="18" spans="1:21" s="5" customFormat="1" ht="24" x14ac:dyDescent="0.2">
      <c r="A18" s="61">
        <v>8</v>
      </c>
      <c r="B18" s="65" t="s">
        <v>38</v>
      </c>
      <c r="C18" s="64" t="s">
        <v>39</v>
      </c>
      <c r="D18" s="62" t="s">
        <v>29</v>
      </c>
      <c r="E18" s="63">
        <v>1</v>
      </c>
      <c r="F18" s="21">
        <v>2862.72</v>
      </c>
      <c r="G18" s="22">
        <v>4306</v>
      </c>
      <c r="H18" s="22">
        <v>3226.29</v>
      </c>
      <c r="I18" s="23">
        <f t="shared" si="1"/>
        <v>3465</v>
      </c>
      <c r="J18" s="24">
        <f t="shared" si="2"/>
        <v>750.67</v>
      </c>
      <c r="K18" s="25">
        <f t="shared" si="3"/>
        <v>21.6643578643579</v>
      </c>
      <c r="L18" s="24">
        <f t="shared" si="4"/>
        <v>3465</v>
      </c>
      <c r="M18" s="26">
        <f t="shared" si="5"/>
        <v>3465</v>
      </c>
      <c r="N18" s="26">
        <f t="shared" si="6"/>
        <v>3465</v>
      </c>
      <c r="O18" s="27"/>
      <c r="P18" s="27"/>
      <c r="Q18" s="28">
        <f>M18*O27</f>
        <v>2505.7800000000002</v>
      </c>
      <c r="R18" s="28">
        <f t="shared" si="0"/>
        <v>2505.7800000000002</v>
      </c>
      <c r="S18" s="69">
        <f t="shared" si="7"/>
        <v>2862.72</v>
      </c>
      <c r="T18" s="69">
        <f t="shared" si="8"/>
        <v>4306</v>
      </c>
      <c r="U18" s="69">
        <f t="shared" si="9"/>
        <v>3226.29</v>
      </c>
    </row>
    <row r="19" spans="1:21" s="5" customFormat="1" ht="24" x14ac:dyDescent="0.2">
      <c r="A19" s="61">
        <v>9</v>
      </c>
      <c r="B19" s="65" t="s">
        <v>50</v>
      </c>
      <c r="C19" s="64" t="s">
        <v>40</v>
      </c>
      <c r="D19" s="62" t="s">
        <v>28</v>
      </c>
      <c r="E19" s="63">
        <v>10</v>
      </c>
      <c r="F19" s="21">
        <v>128.96</v>
      </c>
      <c r="G19" s="22">
        <v>116</v>
      </c>
      <c r="H19" s="22">
        <v>115.9</v>
      </c>
      <c r="I19" s="23">
        <f t="shared" si="1"/>
        <v>120.29</v>
      </c>
      <c r="J19" s="24">
        <f t="shared" si="2"/>
        <v>7.51</v>
      </c>
      <c r="K19" s="25">
        <f t="shared" si="3"/>
        <v>6.2432454900656698</v>
      </c>
      <c r="L19" s="24">
        <f t="shared" si="4"/>
        <v>1202.8699999999999</v>
      </c>
      <c r="M19" s="26">
        <f t="shared" si="5"/>
        <v>120.29</v>
      </c>
      <c r="N19" s="26">
        <f t="shared" si="6"/>
        <v>1202.9000000000001</v>
      </c>
      <c r="O19" s="27"/>
      <c r="P19" s="27"/>
      <c r="Q19" s="28">
        <f>M19*O28</f>
        <v>86.99</v>
      </c>
      <c r="R19" s="28">
        <f t="shared" si="0"/>
        <v>869.9</v>
      </c>
      <c r="S19" s="69">
        <f t="shared" si="7"/>
        <v>1289.5999999999999</v>
      </c>
      <c r="T19" s="69">
        <f t="shared" si="8"/>
        <v>1160</v>
      </c>
      <c r="U19" s="69">
        <f t="shared" si="9"/>
        <v>1159</v>
      </c>
    </row>
    <row r="20" spans="1:21" s="2" customFormat="1" ht="15.75" thickBot="1" x14ac:dyDescent="0.3">
      <c r="A20" s="68"/>
      <c r="B20" s="66" t="s">
        <v>16</v>
      </c>
      <c r="C20" s="58"/>
      <c r="D20" s="59"/>
      <c r="E20" s="60"/>
      <c r="F20" s="29"/>
      <c r="G20" s="29"/>
      <c r="H20" s="29"/>
      <c r="I20" s="30"/>
      <c r="J20" s="31"/>
      <c r="K20" s="31"/>
      <c r="L20" s="43" t="s">
        <v>17</v>
      </c>
      <c r="M20" s="43"/>
      <c r="N20" s="32">
        <f>SUM(N11:N19)</f>
        <v>52496.61</v>
      </c>
      <c r="O20" s="33"/>
      <c r="P20" s="33"/>
      <c r="Q20" s="34"/>
      <c r="R20" s="35"/>
      <c r="S20" s="70">
        <f>SUM(S11:S19)</f>
        <v>51319.06</v>
      </c>
      <c r="T20" s="70">
        <f t="shared" ref="T20:U20" si="17">SUM(T11:T19)</f>
        <v>53845</v>
      </c>
      <c r="U20" s="70">
        <f t="shared" si="17"/>
        <v>52325.19</v>
      </c>
    </row>
    <row r="21" spans="1:21" s="2" customFormat="1" ht="15.75" thickBot="1" x14ac:dyDescent="0.3">
      <c r="A21" s="67" t="s">
        <v>30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19"/>
      <c r="M21" s="20"/>
      <c r="N21" s="19"/>
      <c r="O21" s="19">
        <v>0.723169342596513</v>
      </c>
      <c r="P21" s="19"/>
      <c r="Q21" s="19"/>
      <c r="R21" s="36">
        <v>51319.06</v>
      </c>
    </row>
    <row r="22" spans="1:21" s="2" customFormat="1" x14ac:dyDescent="0.25">
      <c r="A22" s="9" t="s">
        <v>27</v>
      </c>
      <c r="B22" s="10"/>
      <c r="C22" s="10"/>
      <c r="D22" s="10"/>
      <c r="E22" s="10"/>
      <c r="F22" s="10"/>
      <c r="G22" s="10"/>
      <c r="H22" s="10"/>
      <c r="I22" s="8"/>
      <c r="J22" s="11"/>
      <c r="K22" s="11"/>
      <c r="L22" s="11"/>
      <c r="M22" s="11"/>
      <c r="N22" s="12"/>
      <c r="O22" s="2">
        <v>0.723169342596513</v>
      </c>
    </row>
    <row r="23" spans="1:21" x14ac:dyDescent="0.25">
      <c r="A23" s="10" t="s">
        <v>43</v>
      </c>
      <c r="B23" s="10"/>
      <c r="C23" s="10"/>
      <c r="D23" s="10"/>
      <c r="E23" s="10"/>
      <c r="F23" s="10"/>
      <c r="G23" s="10"/>
      <c r="H23" s="10"/>
      <c r="I23" s="13"/>
      <c r="J23" s="13"/>
      <c r="K23" s="13"/>
      <c r="L23" s="13"/>
      <c r="M23" s="13"/>
      <c r="N23" s="8"/>
      <c r="O23" s="2">
        <v>0.723169342596513</v>
      </c>
    </row>
    <row r="24" spans="1:21" s="3" customFormat="1" ht="15.75" customHeight="1" x14ac:dyDescent="0.25">
      <c r="A24" s="49" t="s">
        <v>42</v>
      </c>
      <c r="B24" s="49"/>
      <c r="C24" s="50"/>
      <c r="D24" s="50"/>
      <c r="E24" s="50"/>
      <c r="F24" s="14"/>
      <c r="G24" s="14"/>
      <c r="H24" s="14"/>
      <c r="I24" s="15"/>
      <c r="J24" s="15"/>
      <c r="K24" s="16"/>
      <c r="L24" s="17"/>
      <c r="M24" s="17"/>
      <c r="N24" s="17"/>
      <c r="O24" s="2">
        <v>0.723169342596513</v>
      </c>
    </row>
    <row r="25" spans="1:21" s="3" customFormat="1" ht="15.75" x14ac:dyDescent="0.25">
      <c r="A25" s="39" t="s">
        <v>26</v>
      </c>
      <c r="B25" s="39"/>
      <c r="C25" s="39"/>
      <c r="D25" s="39"/>
      <c r="E25" s="39"/>
      <c r="F25" s="39"/>
      <c r="G25" s="39"/>
      <c r="H25" s="39"/>
      <c r="I25" s="18"/>
      <c r="J25" s="18"/>
      <c r="K25" s="18"/>
      <c r="L25" s="17"/>
      <c r="M25" s="17"/>
      <c r="N25" s="17"/>
      <c r="O25" s="2">
        <v>0.723169342596513</v>
      </c>
    </row>
    <row r="26" spans="1:21" x14ac:dyDescent="0.25">
      <c r="O26" s="2">
        <v>0.723169342596513</v>
      </c>
    </row>
    <row r="27" spans="1:21" x14ac:dyDescent="0.25">
      <c r="O27" s="2">
        <v>0.723169342596513</v>
      </c>
    </row>
    <row r="28" spans="1:21" x14ac:dyDescent="0.25">
      <c r="O28" s="2">
        <v>0.723169342596513</v>
      </c>
    </row>
    <row r="29" spans="1:21" x14ac:dyDescent="0.25">
      <c r="O29" s="2">
        <v>0.723169342596513</v>
      </c>
    </row>
    <row r="30" spans="1:21" x14ac:dyDescent="0.25">
      <c r="O30" s="2">
        <v>0.723169342596513</v>
      </c>
    </row>
    <row r="31" spans="1:21" x14ac:dyDescent="0.25">
      <c r="O31" s="2">
        <v>0.723169342596513</v>
      </c>
    </row>
    <row r="32" spans="1:21" x14ac:dyDescent="0.25">
      <c r="O32" s="2">
        <v>0.723169342596513</v>
      </c>
    </row>
    <row r="33" spans="15:15" x14ac:dyDescent="0.25">
      <c r="O33" s="2">
        <v>0.723169342596513</v>
      </c>
    </row>
    <row r="34" spans="15:15" x14ac:dyDescent="0.25">
      <c r="O34" s="2">
        <v>0.723169342596513</v>
      </c>
    </row>
    <row r="35" spans="15:15" x14ac:dyDescent="0.25">
      <c r="O35" s="2">
        <v>0.723169342596513</v>
      </c>
    </row>
    <row r="36" spans="15:15" x14ac:dyDescent="0.25">
      <c r="O36" s="2">
        <v>0.723169342596513</v>
      </c>
    </row>
    <row r="37" spans="15:15" x14ac:dyDescent="0.25">
      <c r="O37" s="2">
        <v>0.723169342596513</v>
      </c>
    </row>
    <row r="38" spans="15:15" x14ac:dyDescent="0.25">
      <c r="O38" s="2">
        <v>0.723169342596513</v>
      </c>
    </row>
    <row r="39" spans="15:15" x14ac:dyDescent="0.25">
      <c r="O39" s="2">
        <v>0.723169342596513</v>
      </c>
    </row>
    <row r="40" spans="15:15" x14ac:dyDescent="0.25">
      <c r="O40" s="2">
        <v>0.723169342596513</v>
      </c>
    </row>
    <row r="41" spans="15:15" x14ac:dyDescent="0.25">
      <c r="O41" s="2">
        <v>0.723169342596513</v>
      </c>
    </row>
    <row r="42" spans="15:15" x14ac:dyDescent="0.25">
      <c r="O42" s="2">
        <v>0.723169342596513</v>
      </c>
    </row>
    <row r="43" spans="15:15" x14ac:dyDescent="0.25">
      <c r="O43" s="2">
        <v>0.723169342596513</v>
      </c>
    </row>
    <row r="44" spans="15:15" x14ac:dyDescent="0.25">
      <c r="O44" s="2">
        <v>0.723169342596513</v>
      </c>
    </row>
    <row r="45" spans="15:15" x14ac:dyDescent="0.25">
      <c r="O45" s="2">
        <v>0.723169342596513</v>
      </c>
    </row>
    <row r="46" spans="15:15" x14ac:dyDescent="0.25">
      <c r="O46" s="2">
        <v>0.723169342596513</v>
      </c>
    </row>
    <row r="47" spans="15:15" x14ac:dyDescent="0.25">
      <c r="O47" s="2">
        <v>0.723169342596513</v>
      </c>
    </row>
    <row r="48" spans="15:15" x14ac:dyDescent="0.25">
      <c r="O48" s="2">
        <v>0.723169342596513</v>
      </c>
    </row>
    <row r="49" spans="15:15" x14ac:dyDescent="0.25">
      <c r="O49" s="2">
        <v>0.723169342596513</v>
      </c>
    </row>
  </sheetData>
  <mergeCells count="31">
    <mergeCell ref="A1:N1"/>
    <mergeCell ref="A7:B7"/>
    <mergeCell ref="A3:B3"/>
    <mergeCell ref="A6:B6"/>
    <mergeCell ref="A8:A10"/>
    <mergeCell ref="B8:B10"/>
    <mergeCell ref="C6:N6"/>
    <mergeCell ref="E8:E10"/>
    <mergeCell ref="C7:N7"/>
    <mergeCell ref="C8:C10"/>
    <mergeCell ref="C3:N3"/>
    <mergeCell ref="C4:N4"/>
    <mergeCell ref="C5:N5"/>
    <mergeCell ref="A4:B4"/>
    <mergeCell ref="A5:B5"/>
    <mergeCell ref="Q9:Q10"/>
    <mergeCell ref="R9:R10"/>
    <mergeCell ref="A25:H25"/>
    <mergeCell ref="F8:H8"/>
    <mergeCell ref="I8:K8"/>
    <mergeCell ref="L8:N8"/>
    <mergeCell ref="L20:M20"/>
    <mergeCell ref="A21:K21"/>
    <mergeCell ref="L9:L10"/>
    <mergeCell ref="I9:I10"/>
    <mergeCell ref="J9:J10"/>
    <mergeCell ref="K9:K10"/>
    <mergeCell ref="M9:M10"/>
    <mergeCell ref="N9:N10"/>
    <mergeCell ref="D8:D10"/>
    <mergeCell ref="A24:E24"/>
  </mergeCells>
  <pageMargins left="0.31496062992125984" right="0.31496062992125984" top="0.35433070866141736" bottom="0.35433070866141736" header="0.31496062992125984" footer="0.31496062992125984"/>
  <pageSetup paperSize="9" scale="77" fitToHeight="0" orientation="landscape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2026-06-30T12:59:12Z</dcterms:modified>
</cp:coreProperties>
</file>