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IHO1\Desktop\2026\аукционы\СТР мат ОСУОН (ШИЗО)\Трубы и песок\"/>
    </mc:Choice>
  </mc:AlternateContent>
  <bookViews>
    <workbookView xWindow="0" yWindow="0" windowWidth="8880" windowHeight="11430" firstSheet="22" activeTab="22"/>
  </bookViews>
  <sheets>
    <sheet name="Расчет цены" sheetId="2" r:id="rId1"/>
    <sheet name="ЭПБ" sheetId="4" r:id="rId2"/>
    <sheet name="подшипники" sheetId="6" r:id="rId3"/>
    <sheet name="хим реактивы" sheetId="5" r:id="rId4"/>
    <sheet name="уплотнители метизы" sheetId="7" r:id="rId5"/>
    <sheet name="бикрост" sheetId="8" r:id="rId6"/>
    <sheet name="огнеупоры" sheetId="10" r:id="rId7"/>
    <sheet name="РНИ 2020" sheetId="11" r:id="rId8"/>
    <sheet name="ЭЛЕКТРОДЫ 2020" sheetId="13" r:id="rId9"/>
    <sheet name="асбест минвата 2020" sheetId="21" r:id="rId10"/>
    <sheet name="эмаль 2020" sheetId="14" r:id="rId11"/>
    <sheet name="метизы 2020" sheetId="15" r:id="rId12"/>
    <sheet name="кровля 2020" sheetId="16" r:id="rId13"/>
    <sheet name="арматура 2020" sheetId="17" r:id="rId14"/>
    <sheet name="ЭПБ ГПМ 2020" sheetId="18" r:id="rId15"/>
    <sheet name="подшипники 2020" sheetId="20" r:id="rId16"/>
    <sheet name="подшипники 2021" sheetId="19" r:id="rId17"/>
    <sheet name="насос КС 20-110 2021" sheetId="23" r:id="rId18"/>
    <sheet name="электроды 2021" sheetId="24" r:id="rId19"/>
    <sheet name="асбест, паронит 2021" sheetId="25" r:id="rId20"/>
    <sheet name="химия 2021" sheetId="26" r:id="rId21"/>
    <sheet name="ЭПБ здания кот-ой 2022" sheetId="27" r:id="rId22"/>
    <sheet name="Клей плиточный" sheetId="30" r:id="rId23"/>
  </sheets>
  <definedNames>
    <definedName name="_xlnm.Print_Area" localSheetId="9">'асбест минвата 2020'!$A$1:$O$29</definedName>
    <definedName name="_xlnm.Print_Area" localSheetId="22">'Клей плиточный'!$A$1:$Q$34</definedName>
    <definedName name="_xlnm.Print_Area" localSheetId="12">'кровля 2020'!$A$1:$O$16</definedName>
    <definedName name="_xlnm.Print_Area" localSheetId="11">'метизы 2020'!$A$1:$O$23</definedName>
    <definedName name="_xlnm.Print_Area" localSheetId="15">'подшипники 2020'!$A$1:$O$25</definedName>
    <definedName name="_xlnm.Print_Area" localSheetId="7">'РНИ 2020'!$A$1:$O$18</definedName>
    <definedName name="_xlnm.Print_Area" localSheetId="3">'хим реактивы'!$A$1:$AC$17</definedName>
    <definedName name="_xlnm.Print_Area" localSheetId="8">'ЭЛЕКТРОДЫ 2020'!$A$1:$N$15</definedName>
    <definedName name="_xlnm.Print_Area" localSheetId="10">'эмаль 2020'!$A$1:$O$19</definedName>
    <definedName name="_xlnm.Print_Area" localSheetId="1">ЭПБ!$A$1:$N$22</definedName>
    <definedName name="_xlnm.Print_Area" localSheetId="14">'ЭПБ ГПМ 2020'!$A$1:$O$19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22" i="30" l="1"/>
  <c r="I22" i="30" s="1"/>
  <c r="J22" i="30" s="1"/>
  <c r="K22" i="30"/>
  <c r="L22" i="30" s="1"/>
  <c r="M22" i="30" s="1"/>
  <c r="N22" i="30" s="1"/>
  <c r="K21" i="30" l="1"/>
  <c r="L21" i="30" s="1"/>
  <c r="M21" i="30" s="1"/>
  <c r="N21" i="30" s="1"/>
  <c r="K17" i="30"/>
  <c r="L17" i="30" s="1"/>
  <c r="M17" i="30" s="1"/>
  <c r="N17" i="30" s="1"/>
  <c r="K18" i="30"/>
  <c r="L18" i="30" s="1"/>
  <c r="M18" i="30" s="1"/>
  <c r="N18" i="30" s="1"/>
  <c r="K19" i="30"/>
  <c r="L19" i="30" s="1"/>
  <c r="M19" i="30" s="1"/>
  <c r="N19" i="30" s="1"/>
  <c r="K20" i="30"/>
  <c r="L20" i="30" s="1"/>
  <c r="M20" i="30" s="1"/>
  <c r="N20" i="30" s="1"/>
  <c r="I21" i="30"/>
  <c r="J21" i="30" s="1"/>
  <c r="H17" i="30"/>
  <c r="I17" i="30" s="1"/>
  <c r="J17" i="30" s="1"/>
  <c r="H18" i="30"/>
  <c r="I18" i="30" s="1"/>
  <c r="J18" i="30" s="1"/>
  <c r="I19" i="30"/>
  <c r="J19" i="30" s="1"/>
  <c r="H20" i="30"/>
  <c r="I20" i="30" s="1"/>
  <c r="J20" i="30" s="1"/>
  <c r="H21" i="30"/>
  <c r="H16" i="30" l="1"/>
  <c r="I16" i="30" s="1"/>
  <c r="J16" i="30" s="1"/>
  <c r="K16" i="30"/>
  <c r="L16" i="30" s="1"/>
  <c r="M16" i="30" s="1"/>
  <c r="N16" i="30" s="1"/>
  <c r="H15" i="30"/>
  <c r="I15" i="30" s="1"/>
  <c r="J15" i="30" s="1"/>
  <c r="K15" i="30"/>
  <c r="L15" i="30" s="1"/>
  <c r="M15" i="30" s="1"/>
  <c r="N15" i="30" s="1"/>
  <c r="K11" i="30" l="1"/>
  <c r="L11" i="30" s="1"/>
  <c r="M11" i="30" s="1"/>
  <c r="N11" i="30" s="1"/>
  <c r="K12" i="30"/>
  <c r="L12" i="30" s="1"/>
  <c r="M12" i="30" s="1"/>
  <c r="N12" i="30" s="1"/>
  <c r="K13" i="30"/>
  <c r="L13" i="30" s="1"/>
  <c r="M13" i="30" s="1"/>
  <c r="N13" i="30" s="1"/>
  <c r="K14" i="30"/>
  <c r="L14" i="30" s="1"/>
  <c r="M14" i="30" s="1"/>
  <c r="N14" i="30" s="1"/>
  <c r="H11" i="30"/>
  <c r="I11" i="30" s="1"/>
  <c r="J11" i="30" s="1"/>
  <c r="H12" i="30"/>
  <c r="I12" i="30" s="1"/>
  <c r="J12" i="30" s="1"/>
  <c r="H13" i="30"/>
  <c r="I13" i="30" s="1"/>
  <c r="J13" i="30" s="1"/>
  <c r="H14" i="30"/>
  <c r="I14" i="30" s="1"/>
  <c r="J14" i="30" s="1"/>
  <c r="K9" i="30" l="1"/>
  <c r="L9" i="30" s="1"/>
  <c r="M9" i="30" s="1"/>
  <c r="N9" i="30" s="1"/>
  <c r="K10" i="30"/>
  <c r="L10" i="30" s="1"/>
  <c r="M10" i="30" s="1"/>
  <c r="N10" i="30" s="1"/>
  <c r="N23" i="30" s="1"/>
  <c r="H9" i="30"/>
  <c r="I9" i="30" s="1"/>
  <c r="J9" i="30" s="1"/>
  <c r="H10" i="30"/>
  <c r="I10" i="30" s="1"/>
  <c r="J10" i="30" s="1"/>
  <c r="K7" i="30" l="1"/>
  <c r="L7" i="30" s="1"/>
  <c r="M7" i="30" s="1"/>
  <c r="N7" i="30" s="1"/>
  <c r="K8" i="30"/>
  <c r="L8" i="30" s="1"/>
  <c r="M8" i="30" s="1"/>
  <c r="N8" i="30" s="1"/>
  <c r="H7" i="30"/>
  <c r="I7" i="30" s="1"/>
  <c r="J7" i="30" s="1"/>
  <c r="H8" i="30"/>
  <c r="I8" i="30" s="1"/>
  <c r="J8" i="30" s="1"/>
  <c r="K6" i="30" l="1"/>
  <c r="L6" i="30" s="1"/>
  <c r="M6" i="30" s="1"/>
  <c r="N6" i="30" s="1"/>
  <c r="H6" i="30"/>
  <c r="I6" i="30" s="1"/>
  <c r="J6" i="30" s="1"/>
  <c r="K6" i="27"/>
  <c r="L6" i="27" s="1"/>
  <c r="M6" i="27" s="1"/>
  <c r="N6" i="27" s="1"/>
  <c r="N7" i="27" s="1"/>
  <c r="H6" i="27"/>
  <c r="I6" i="27" s="1"/>
  <c r="J6" i="27" s="1"/>
  <c r="K9" i="26" l="1"/>
  <c r="L9" i="26" s="1"/>
  <c r="M9" i="26" s="1"/>
  <c r="N9" i="26" s="1"/>
  <c r="H9" i="26"/>
  <c r="I9" i="26" s="1"/>
  <c r="J9" i="26" s="1"/>
  <c r="K8" i="26"/>
  <c r="L8" i="26" s="1"/>
  <c r="M8" i="26" s="1"/>
  <c r="N8" i="26" s="1"/>
  <c r="H8" i="26"/>
  <c r="I8" i="26" s="1"/>
  <c r="J8" i="26" s="1"/>
  <c r="K7" i="26"/>
  <c r="L7" i="26" s="1"/>
  <c r="M7" i="26" s="1"/>
  <c r="N7" i="26" s="1"/>
  <c r="H7" i="26"/>
  <c r="I7" i="26" s="1"/>
  <c r="J7" i="26" s="1"/>
  <c r="K6" i="26"/>
  <c r="L6" i="26" s="1"/>
  <c r="M6" i="26" s="1"/>
  <c r="N6" i="26" s="1"/>
  <c r="H6" i="26"/>
  <c r="I6" i="26" s="1"/>
  <c r="J6" i="26" s="1"/>
  <c r="K11" i="25"/>
  <c r="L11" i="25" s="1"/>
  <c r="M11" i="25" s="1"/>
  <c r="N11" i="25" s="1"/>
  <c r="H11" i="25"/>
  <c r="I11" i="25" s="1"/>
  <c r="J11" i="25" s="1"/>
  <c r="K10" i="25"/>
  <c r="L10" i="25" s="1"/>
  <c r="M10" i="25" s="1"/>
  <c r="N10" i="25" s="1"/>
  <c r="H10" i="25"/>
  <c r="I10" i="25" s="1"/>
  <c r="J10" i="25" s="1"/>
  <c r="K9" i="25"/>
  <c r="L9" i="25" s="1"/>
  <c r="M9" i="25" s="1"/>
  <c r="N9" i="25" s="1"/>
  <c r="H9" i="25"/>
  <c r="I9" i="25" s="1"/>
  <c r="J9" i="25" s="1"/>
  <c r="K8" i="25"/>
  <c r="L8" i="25" s="1"/>
  <c r="M8" i="25" s="1"/>
  <c r="N8" i="25" s="1"/>
  <c r="H8" i="25"/>
  <c r="I8" i="25" s="1"/>
  <c r="J8" i="25" s="1"/>
  <c r="K7" i="25"/>
  <c r="L7" i="25" s="1"/>
  <c r="M7" i="25" s="1"/>
  <c r="N7" i="25" s="1"/>
  <c r="H7" i="25"/>
  <c r="I7" i="25" s="1"/>
  <c r="J7" i="25" s="1"/>
  <c r="K6" i="25"/>
  <c r="L6" i="25" s="1"/>
  <c r="M6" i="25" s="1"/>
  <c r="N6" i="25" s="1"/>
  <c r="H6" i="25"/>
  <c r="I6" i="25" s="1"/>
  <c r="J6" i="25" s="1"/>
  <c r="K7" i="24"/>
  <c r="L7" i="24" s="1"/>
  <c r="M7" i="24" s="1"/>
  <c r="N7" i="24" s="1"/>
  <c r="H7" i="24"/>
  <c r="I7" i="24" s="1"/>
  <c r="J7" i="24" s="1"/>
  <c r="K6" i="24"/>
  <c r="L6" i="24" s="1"/>
  <c r="M6" i="24" s="1"/>
  <c r="N6" i="24" s="1"/>
  <c r="H6" i="24"/>
  <c r="I6" i="24" s="1"/>
  <c r="J6" i="24" s="1"/>
  <c r="Y6" i="23"/>
  <c r="Y7" i="23" s="1"/>
  <c r="Y8" i="23" s="1"/>
  <c r="K6" i="23"/>
  <c r="L6" i="23" s="1"/>
  <c r="M6" i="23" s="1"/>
  <c r="N6" i="23" s="1"/>
  <c r="H6" i="23"/>
  <c r="I6" i="23" s="1"/>
  <c r="J6" i="23" s="1"/>
  <c r="N10" i="26" l="1"/>
  <c r="N12" i="25"/>
  <c r="N8" i="24"/>
  <c r="N7" i="23"/>
  <c r="K11" i="21" l="1"/>
  <c r="L11" i="21" s="1"/>
  <c r="M11" i="21" s="1"/>
  <c r="N11" i="21" s="1"/>
  <c r="H11" i="21"/>
  <c r="I11" i="21" s="1"/>
  <c r="J11" i="21" s="1"/>
  <c r="K10" i="21"/>
  <c r="L10" i="21" s="1"/>
  <c r="M10" i="21" s="1"/>
  <c r="N10" i="21" s="1"/>
  <c r="H10" i="21"/>
  <c r="I10" i="21" s="1"/>
  <c r="J10" i="21" s="1"/>
  <c r="K9" i="21"/>
  <c r="L9" i="21" s="1"/>
  <c r="M9" i="21" s="1"/>
  <c r="N9" i="21" s="1"/>
  <c r="H9" i="21"/>
  <c r="I9" i="21" s="1"/>
  <c r="J9" i="21" s="1"/>
  <c r="K25" i="19" l="1"/>
  <c r="K15" i="19"/>
  <c r="L15" i="19" s="1"/>
  <c r="H25" i="19" l="1"/>
  <c r="I25" i="19" s="1"/>
  <c r="J25" i="19" s="1"/>
  <c r="L25" i="19"/>
  <c r="M25" i="19" s="1"/>
  <c r="N25" i="19" s="1"/>
  <c r="R12" i="21"/>
  <c r="Q12" i="21"/>
  <c r="P12" i="21"/>
  <c r="X8" i="21"/>
  <c r="W8" i="21"/>
  <c r="U8" i="21"/>
  <c r="T8" i="21"/>
  <c r="G8" i="21"/>
  <c r="Y8" i="21" s="1"/>
  <c r="F8" i="21"/>
  <c r="E8" i="21"/>
  <c r="X7" i="21"/>
  <c r="W7" i="21"/>
  <c r="U7" i="21"/>
  <c r="T7" i="21"/>
  <c r="G7" i="21"/>
  <c r="Y7" i="21" s="1"/>
  <c r="F7" i="21"/>
  <c r="E7" i="21"/>
  <c r="X6" i="21"/>
  <c r="W6" i="21"/>
  <c r="U6" i="21"/>
  <c r="T6" i="21"/>
  <c r="G6" i="21"/>
  <c r="Y6" i="21" s="1"/>
  <c r="F6" i="21"/>
  <c r="E6" i="21"/>
  <c r="Y20" i="20"/>
  <c r="X20" i="20"/>
  <c r="W20" i="20"/>
  <c r="U20" i="20"/>
  <c r="T20" i="20"/>
  <c r="R20" i="20"/>
  <c r="Q20" i="20"/>
  <c r="P20" i="20"/>
  <c r="Y19" i="20"/>
  <c r="X19" i="20"/>
  <c r="W19" i="20"/>
  <c r="U19" i="20"/>
  <c r="T19" i="20"/>
  <c r="R19" i="20"/>
  <c r="Q19" i="20"/>
  <c r="P19" i="20"/>
  <c r="X14" i="20"/>
  <c r="W14" i="20"/>
  <c r="U14" i="20"/>
  <c r="T14" i="20"/>
  <c r="P14" i="20"/>
  <c r="K14" i="20"/>
  <c r="L14" i="20" s="1"/>
  <c r="M14" i="20" s="1"/>
  <c r="N14" i="20" s="1"/>
  <c r="H14" i="20"/>
  <c r="Q14" i="20" s="1"/>
  <c r="X13" i="20"/>
  <c r="W13" i="20"/>
  <c r="U13" i="20"/>
  <c r="T13" i="20"/>
  <c r="P13" i="20"/>
  <c r="K13" i="20"/>
  <c r="L13" i="20" s="1"/>
  <c r="M13" i="20" s="1"/>
  <c r="N13" i="20" s="1"/>
  <c r="H13" i="20"/>
  <c r="I13" i="20" s="1"/>
  <c r="X12" i="20"/>
  <c r="W12" i="20"/>
  <c r="U12" i="20"/>
  <c r="T12" i="20"/>
  <c r="P12" i="20"/>
  <c r="K12" i="20"/>
  <c r="L12" i="20" s="1"/>
  <c r="M12" i="20" s="1"/>
  <c r="N12" i="20" s="1"/>
  <c r="H12" i="20"/>
  <c r="Q12" i="20" s="1"/>
  <c r="X11" i="20"/>
  <c r="W11" i="20"/>
  <c r="U11" i="20"/>
  <c r="T11" i="20"/>
  <c r="P11" i="20"/>
  <c r="K11" i="20"/>
  <c r="L11" i="20" s="1"/>
  <c r="M11" i="20" s="1"/>
  <c r="N11" i="20" s="1"/>
  <c r="H11" i="20"/>
  <c r="Q11" i="20" s="1"/>
  <c r="X10" i="20"/>
  <c r="W10" i="20"/>
  <c r="U10" i="20"/>
  <c r="T10" i="20"/>
  <c r="P10" i="20"/>
  <c r="K10" i="20"/>
  <c r="L10" i="20" s="1"/>
  <c r="M10" i="20" s="1"/>
  <c r="N10" i="20" s="1"/>
  <c r="H10" i="20"/>
  <c r="I10" i="20" s="1"/>
  <c r="X9" i="20"/>
  <c r="W9" i="20"/>
  <c r="U9" i="20"/>
  <c r="T9" i="20"/>
  <c r="P9" i="20"/>
  <c r="K9" i="20"/>
  <c r="L9" i="20" s="1"/>
  <c r="M9" i="20" s="1"/>
  <c r="N9" i="20" s="1"/>
  <c r="H9" i="20"/>
  <c r="Q9" i="20" s="1"/>
  <c r="X8" i="20"/>
  <c r="W8" i="20"/>
  <c r="U8" i="20"/>
  <c r="T8" i="20"/>
  <c r="P8" i="20"/>
  <c r="K8" i="20"/>
  <c r="L8" i="20" s="1"/>
  <c r="M8" i="20" s="1"/>
  <c r="N8" i="20" s="1"/>
  <c r="H8" i="20"/>
  <c r="I8" i="20" s="1"/>
  <c r="X7" i="20"/>
  <c r="W7" i="20"/>
  <c r="U7" i="20"/>
  <c r="T7" i="20"/>
  <c r="P7" i="20"/>
  <c r="K7" i="20"/>
  <c r="L7" i="20" s="1"/>
  <c r="M7" i="20" s="1"/>
  <c r="N7" i="20" s="1"/>
  <c r="H7" i="20"/>
  <c r="Q7" i="20" s="1"/>
  <c r="X6" i="20"/>
  <c r="W6" i="20"/>
  <c r="U6" i="20"/>
  <c r="T6" i="20"/>
  <c r="P6" i="20"/>
  <c r="K6" i="20"/>
  <c r="L6" i="20" s="1"/>
  <c r="M6" i="20" s="1"/>
  <c r="N6" i="20" s="1"/>
  <c r="H6" i="20"/>
  <c r="I6" i="20" s="1"/>
  <c r="T21" i="20" l="1"/>
  <c r="W21" i="20"/>
  <c r="P21" i="20"/>
  <c r="N15" i="20"/>
  <c r="I7" i="20"/>
  <c r="Y7" i="20" s="1"/>
  <c r="I9" i="20"/>
  <c r="R9" i="20" s="1"/>
  <c r="I11" i="20"/>
  <c r="Y11" i="20" s="1"/>
  <c r="I12" i="20"/>
  <c r="Y12" i="20" s="1"/>
  <c r="I14" i="20"/>
  <c r="R14" i="20" s="1"/>
  <c r="K6" i="21"/>
  <c r="L6" i="21" s="1"/>
  <c r="M6" i="21" s="1"/>
  <c r="N6" i="21" s="1"/>
  <c r="K8" i="21"/>
  <c r="L8" i="21" s="1"/>
  <c r="M8" i="21" s="1"/>
  <c r="N8" i="21" s="1"/>
  <c r="H6" i="21"/>
  <c r="I6" i="21" s="1"/>
  <c r="J6" i="21" s="1"/>
  <c r="T12" i="21"/>
  <c r="T13" i="21" s="1"/>
  <c r="T14" i="21" s="1"/>
  <c r="W12" i="21"/>
  <c r="W13" i="21" s="1"/>
  <c r="H7" i="21"/>
  <c r="I7" i="21" s="1"/>
  <c r="J7" i="21" s="1"/>
  <c r="H8" i="21"/>
  <c r="I8" i="21" s="1"/>
  <c r="J8" i="21" s="1"/>
  <c r="Y12" i="21"/>
  <c r="Y13" i="21" s="1"/>
  <c r="K7" i="21"/>
  <c r="L7" i="21" s="1"/>
  <c r="M7" i="21" s="1"/>
  <c r="N7" i="21" s="1"/>
  <c r="J6" i="20"/>
  <c r="R6" i="20"/>
  <c r="Y6" i="20"/>
  <c r="W22" i="20"/>
  <c r="W23" i="20" s="1"/>
  <c r="R8" i="20"/>
  <c r="Y8" i="20"/>
  <c r="J8" i="20"/>
  <c r="R13" i="20"/>
  <c r="Y13" i="20"/>
  <c r="J13" i="20"/>
  <c r="T22" i="20"/>
  <c r="T23" i="20" s="1"/>
  <c r="R10" i="20"/>
  <c r="Y10" i="20"/>
  <c r="J10" i="20"/>
  <c r="Q6" i="20"/>
  <c r="Q8" i="20"/>
  <c r="Q10" i="20"/>
  <c r="Q13" i="20"/>
  <c r="J14" i="20" l="1"/>
  <c r="J12" i="20"/>
  <c r="J11" i="20"/>
  <c r="Y9" i="20"/>
  <c r="J7" i="20"/>
  <c r="R12" i="20"/>
  <c r="R7" i="20"/>
  <c r="Y14" i="20"/>
  <c r="Y21" i="20" s="1"/>
  <c r="Y22" i="20" s="1"/>
  <c r="R11" i="20"/>
  <c r="J9" i="20"/>
  <c r="N12" i="21"/>
  <c r="W14" i="21"/>
  <c r="Q21" i="20"/>
  <c r="R21" i="20" l="1"/>
  <c r="H22" i="19"/>
  <c r="I22" i="19" s="1"/>
  <c r="J22" i="19" s="1"/>
  <c r="K22" i="19"/>
  <c r="L22" i="19" s="1"/>
  <c r="M22" i="19" s="1"/>
  <c r="N22" i="19" s="1"/>
  <c r="H23" i="19"/>
  <c r="I23" i="19" s="1"/>
  <c r="J23" i="19" s="1"/>
  <c r="K23" i="19"/>
  <c r="L23" i="19" s="1"/>
  <c r="M23" i="19" s="1"/>
  <c r="N23" i="19" s="1"/>
  <c r="H24" i="19"/>
  <c r="I24" i="19" s="1"/>
  <c r="J24" i="19" s="1"/>
  <c r="K24" i="19"/>
  <c r="L24" i="19" s="1"/>
  <c r="M24" i="19" s="1"/>
  <c r="N24" i="19" s="1"/>
  <c r="H16" i="19" l="1"/>
  <c r="I16" i="19" s="1"/>
  <c r="J16" i="19" s="1"/>
  <c r="K16" i="19"/>
  <c r="L16" i="19" s="1"/>
  <c r="M16" i="19" s="1"/>
  <c r="N16" i="19" s="1"/>
  <c r="H17" i="19"/>
  <c r="I17" i="19" s="1"/>
  <c r="J17" i="19" s="1"/>
  <c r="K17" i="19"/>
  <c r="L17" i="19" s="1"/>
  <c r="M17" i="19" s="1"/>
  <c r="N17" i="19" s="1"/>
  <c r="H18" i="19"/>
  <c r="I18" i="19" s="1"/>
  <c r="J18" i="19" s="1"/>
  <c r="K18" i="19"/>
  <c r="L18" i="19" s="1"/>
  <c r="M18" i="19" s="1"/>
  <c r="N18" i="19" s="1"/>
  <c r="H19" i="19"/>
  <c r="I19" i="19" s="1"/>
  <c r="J19" i="19" s="1"/>
  <c r="K19" i="19"/>
  <c r="L19" i="19" s="1"/>
  <c r="M19" i="19" s="1"/>
  <c r="N19" i="19" s="1"/>
  <c r="H21" i="19" l="1"/>
  <c r="K21" i="19"/>
  <c r="L21" i="19" s="1"/>
  <c r="M21" i="19" s="1"/>
  <c r="N21" i="19" s="1"/>
  <c r="K20" i="19"/>
  <c r="L20" i="19" s="1"/>
  <c r="M20" i="19" s="1"/>
  <c r="N20" i="19" s="1"/>
  <c r="H15" i="19"/>
  <c r="I15" i="19" s="1"/>
  <c r="J15" i="19" s="1"/>
  <c r="M15" i="19"/>
  <c r="N15" i="19" s="1"/>
  <c r="K14" i="19"/>
  <c r="L14" i="19" s="1"/>
  <c r="M14" i="19" s="1"/>
  <c r="N14" i="19" s="1"/>
  <c r="H13" i="19"/>
  <c r="K13" i="19"/>
  <c r="L13" i="19" s="1"/>
  <c r="M13" i="19" s="1"/>
  <c r="N13" i="19" s="1"/>
  <c r="K12" i="19"/>
  <c r="L12" i="19" s="1"/>
  <c r="M12" i="19" s="1"/>
  <c r="N12" i="19" s="1"/>
  <c r="H11" i="19"/>
  <c r="K11" i="19"/>
  <c r="L11" i="19" s="1"/>
  <c r="M11" i="19" s="1"/>
  <c r="N11" i="19" s="1"/>
  <c r="K10" i="19"/>
  <c r="L10" i="19" s="1"/>
  <c r="M10" i="19" s="1"/>
  <c r="N10" i="19" s="1"/>
  <c r="H9" i="19"/>
  <c r="K9" i="19"/>
  <c r="L9" i="19" s="1"/>
  <c r="M9" i="19" s="1"/>
  <c r="N9" i="19" s="1"/>
  <c r="K8" i="19"/>
  <c r="L8" i="19" s="1"/>
  <c r="M8" i="19" s="1"/>
  <c r="N8" i="19" s="1"/>
  <c r="K7" i="19"/>
  <c r="L7" i="19" s="1"/>
  <c r="M7" i="19" s="1"/>
  <c r="N7" i="19" s="1"/>
  <c r="H6" i="19"/>
  <c r="K6" i="19"/>
  <c r="L6" i="19" s="1"/>
  <c r="M6" i="19" s="1"/>
  <c r="N6" i="19" s="1"/>
  <c r="R12" i="18"/>
  <c r="Q12" i="18"/>
  <c r="P12" i="18"/>
  <c r="Y11" i="18"/>
  <c r="X11" i="18"/>
  <c r="W11" i="18"/>
  <c r="U11" i="18"/>
  <c r="T11" i="18"/>
  <c r="K11" i="18"/>
  <c r="L11" i="18" s="1"/>
  <c r="M11" i="18" s="1"/>
  <c r="N11" i="18" s="1"/>
  <c r="H11" i="18"/>
  <c r="I11" i="18" s="1"/>
  <c r="J11" i="18" s="1"/>
  <c r="Y10" i="18"/>
  <c r="X10" i="18"/>
  <c r="W10" i="18"/>
  <c r="U10" i="18"/>
  <c r="T10" i="18"/>
  <c r="K10" i="18"/>
  <c r="L10" i="18" s="1"/>
  <c r="M10" i="18" s="1"/>
  <c r="N10" i="18" s="1"/>
  <c r="H10" i="18"/>
  <c r="I10" i="18" s="1"/>
  <c r="J10" i="18" s="1"/>
  <c r="Y9" i="18"/>
  <c r="X9" i="18"/>
  <c r="W9" i="18"/>
  <c r="U9" i="18"/>
  <c r="T9" i="18"/>
  <c r="K9" i="18"/>
  <c r="L9" i="18" s="1"/>
  <c r="M9" i="18" s="1"/>
  <c r="N9" i="18" s="1"/>
  <c r="H9" i="18"/>
  <c r="I9" i="18" s="1"/>
  <c r="J9" i="18" s="1"/>
  <c r="Y8" i="18"/>
  <c r="X8" i="18"/>
  <c r="W8" i="18"/>
  <c r="U8" i="18"/>
  <c r="T8" i="18"/>
  <c r="K8" i="18"/>
  <c r="L8" i="18" s="1"/>
  <c r="M8" i="18" s="1"/>
  <c r="N8" i="18" s="1"/>
  <c r="H8" i="18"/>
  <c r="I8" i="18" s="1"/>
  <c r="J8" i="18" s="1"/>
  <c r="Y7" i="18"/>
  <c r="X7" i="18"/>
  <c r="W7" i="18"/>
  <c r="U7" i="18"/>
  <c r="T7" i="18"/>
  <c r="K7" i="18"/>
  <c r="L7" i="18" s="1"/>
  <c r="M7" i="18" s="1"/>
  <c r="N7" i="18" s="1"/>
  <c r="H7" i="18"/>
  <c r="I7" i="18" s="1"/>
  <c r="J7" i="18" s="1"/>
  <c r="Y6" i="18"/>
  <c r="X6" i="18"/>
  <c r="W6" i="18"/>
  <c r="U6" i="18"/>
  <c r="T6" i="18"/>
  <c r="K6" i="18"/>
  <c r="L6" i="18" s="1"/>
  <c r="M6" i="18" s="1"/>
  <c r="N6" i="18" s="1"/>
  <c r="H6" i="18"/>
  <c r="I6" i="18" s="1"/>
  <c r="J6" i="18" s="1"/>
  <c r="W12" i="18" l="1"/>
  <c r="N12" i="18"/>
  <c r="T12" i="18"/>
  <c r="T13" i="18" s="1"/>
  <c r="T14" i="18" s="1"/>
  <c r="Y12" i="18"/>
  <c r="Y13" i="18" s="1"/>
  <c r="N26" i="19"/>
  <c r="I6" i="19"/>
  <c r="J6" i="19" s="1"/>
  <c r="H7" i="19"/>
  <c r="I7" i="19" s="1"/>
  <c r="J7" i="19" s="1"/>
  <c r="H8" i="19"/>
  <c r="I8" i="19" s="1"/>
  <c r="J8" i="19" s="1"/>
  <c r="I9" i="19"/>
  <c r="J9" i="19" s="1"/>
  <c r="H10" i="19"/>
  <c r="I10" i="19" s="1"/>
  <c r="J10" i="19" s="1"/>
  <c r="I11" i="19"/>
  <c r="J11" i="19" s="1"/>
  <c r="H12" i="19"/>
  <c r="I12" i="19" s="1"/>
  <c r="J12" i="19" s="1"/>
  <c r="I13" i="19"/>
  <c r="J13" i="19" s="1"/>
  <c r="H14" i="19"/>
  <c r="I14" i="19" s="1"/>
  <c r="J14" i="19" s="1"/>
  <c r="H20" i="19"/>
  <c r="I20" i="19" s="1"/>
  <c r="J20" i="19" s="1"/>
  <c r="I21" i="19"/>
  <c r="J21" i="19" s="1"/>
  <c r="W13" i="18"/>
  <c r="W14" i="18" s="1"/>
  <c r="R22" i="17" l="1"/>
  <c r="Q22" i="17"/>
  <c r="P22" i="17"/>
  <c r="X20" i="17"/>
  <c r="W20" i="17"/>
  <c r="U20" i="17"/>
  <c r="T20" i="17"/>
  <c r="Y20" i="17"/>
  <c r="X19" i="17"/>
  <c r="W19" i="17"/>
  <c r="U19" i="17"/>
  <c r="T19" i="17"/>
  <c r="Y19" i="17"/>
  <c r="X18" i="17"/>
  <c r="W18" i="17"/>
  <c r="U18" i="17"/>
  <c r="T18" i="17"/>
  <c r="Y18" i="17"/>
  <c r="X17" i="17"/>
  <c r="W17" i="17"/>
  <c r="U17" i="17"/>
  <c r="T17" i="17"/>
  <c r="Y17" i="17"/>
  <c r="X16" i="17"/>
  <c r="W16" i="17"/>
  <c r="U16" i="17"/>
  <c r="T16" i="17"/>
  <c r="Y16" i="17"/>
  <c r="X15" i="17"/>
  <c r="W15" i="17"/>
  <c r="U15" i="17"/>
  <c r="T15" i="17"/>
  <c r="Y15" i="17"/>
  <c r="X14" i="17"/>
  <c r="W14" i="17"/>
  <c r="U14" i="17"/>
  <c r="T14" i="17"/>
  <c r="Y14" i="17"/>
  <c r="X13" i="17"/>
  <c r="W13" i="17"/>
  <c r="U13" i="17"/>
  <c r="T13" i="17"/>
  <c r="Y13" i="17"/>
  <c r="X12" i="17"/>
  <c r="W12" i="17"/>
  <c r="U12" i="17"/>
  <c r="T12" i="17"/>
  <c r="Y12" i="17"/>
  <c r="X11" i="17"/>
  <c r="W11" i="17"/>
  <c r="U11" i="17"/>
  <c r="T11" i="17"/>
  <c r="Y11" i="17"/>
  <c r="X10" i="17"/>
  <c r="W10" i="17"/>
  <c r="U10" i="17"/>
  <c r="T10" i="17"/>
  <c r="Y10" i="17"/>
  <c r="X9" i="17"/>
  <c r="W9" i="17"/>
  <c r="U9" i="17"/>
  <c r="T9" i="17"/>
  <c r="Y9" i="17"/>
  <c r="X7" i="17"/>
  <c r="W7" i="17"/>
  <c r="U7" i="17"/>
  <c r="T7" i="17"/>
  <c r="Y7" i="17"/>
  <c r="X6" i="17"/>
  <c r="W6" i="17"/>
  <c r="U6" i="17"/>
  <c r="T6" i="17"/>
  <c r="Y6" i="17"/>
  <c r="R9" i="16"/>
  <c r="Q9" i="16"/>
  <c r="P9" i="16"/>
  <c r="X8" i="16"/>
  <c r="W8" i="16"/>
  <c r="U8" i="16"/>
  <c r="T8" i="16"/>
  <c r="G8" i="16"/>
  <c r="Y8" i="16" s="1"/>
  <c r="F8" i="16"/>
  <c r="E8" i="16"/>
  <c r="X7" i="16"/>
  <c r="W7" i="16"/>
  <c r="U7" i="16"/>
  <c r="T7" i="16"/>
  <c r="G7" i="16"/>
  <c r="Y7" i="16" s="1"/>
  <c r="F7" i="16"/>
  <c r="E7" i="16"/>
  <c r="X6" i="16"/>
  <c r="W6" i="16"/>
  <c r="U6" i="16"/>
  <c r="T6" i="16"/>
  <c r="G6" i="16"/>
  <c r="Y6" i="16" s="1"/>
  <c r="F6" i="16"/>
  <c r="E6" i="16"/>
  <c r="E9" i="15"/>
  <c r="F9" i="15"/>
  <c r="G9" i="15"/>
  <c r="E10" i="15"/>
  <c r="F10" i="15"/>
  <c r="G10" i="15"/>
  <c r="E11" i="15"/>
  <c r="F11" i="15"/>
  <c r="G11" i="15"/>
  <c r="R16" i="15"/>
  <c r="Q16" i="15"/>
  <c r="P16" i="15"/>
  <c r="X15" i="15"/>
  <c r="W15" i="15"/>
  <c r="U15" i="15"/>
  <c r="T15" i="15"/>
  <c r="G15" i="15"/>
  <c r="Y15" i="15" s="1"/>
  <c r="F15" i="15"/>
  <c r="E15" i="15"/>
  <c r="X14" i="15"/>
  <c r="W14" i="15"/>
  <c r="U14" i="15"/>
  <c r="T14" i="15"/>
  <c r="G14" i="15"/>
  <c r="Y14" i="15" s="1"/>
  <c r="F14" i="15"/>
  <c r="E14" i="15"/>
  <c r="X13" i="15"/>
  <c r="W13" i="15"/>
  <c r="U13" i="15"/>
  <c r="T13" i="15"/>
  <c r="G13" i="15"/>
  <c r="Y13" i="15" s="1"/>
  <c r="F13" i="15"/>
  <c r="E13" i="15"/>
  <c r="X12" i="15"/>
  <c r="W12" i="15"/>
  <c r="U12" i="15"/>
  <c r="T12" i="15"/>
  <c r="G12" i="15"/>
  <c r="Y12" i="15" s="1"/>
  <c r="F12" i="15"/>
  <c r="E12" i="15"/>
  <c r="X8" i="15"/>
  <c r="W8" i="15"/>
  <c r="U8" i="15"/>
  <c r="T8" i="15"/>
  <c r="G8" i="15"/>
  <c r="Y8" i="15" s="1"/>
  <c r="F8" i="15"/>
  <c r="E8" i="15"/>
  <c r="X7" i="15"/>
  <c r="W7" i="15"/>
  <c r="U7" i="15"/>
  <c r="T7" i="15"/>
  <c r="G7" i="15"/>
  <c r="Y7" i="15" s="1"/>
  <c r="F7" i="15"/>
  <c r="E7" i="15"/>
  <c r="X6" i="15"/>
  <c r="W6" i="15"/>
  <c r="U6" i="15"/>
  <c r="T6" i="15"/>
  <c r="G6" i="15"/>
  <c r="Y6" i="15" s="1"/>
  <c r="F6" i="15"/>
  <c r="E6" i="15"/>
  <c r="E6" i="14"/>
  <c r="F6" i="14"/>
  <c r="G6" i="14"/>
  <c r="E7" i="14"/>
  <c r="F7" i="14"/>
  <c r="G7" i="14"/>
  <c r="E8" i="14"/>
  <c r="F8" i="14"/>
  <c r="G8" i="14"/>
  <c r="E9" i="14"/>
  <c r="F9" i="14"/>
  <c r="G9" i="14"/>
  <c r="E10" i="14"/>
  <c r="F10" i="14"/>
  <c r="G10" i="14"/>
  <c r="E11" i="14"/>
  <c r="F11" i="14"/>
  <c r="G11" i="14"/>
  <c r="H6" i="16" l="1"/>
  <c r="H7" i="15"/>
  <c r="I7" i="15" s="1"/>
  <c r="J7" i="15" s="1"/>
  <c r="H14" i="15"/>
  <c r="I14" i="15" s="1"/>
  <c r="J14" i="15" s="1"/>
  <c r="K21" i="17"/>
  <c r="L21" i="17" s="1"/>
  <c r="M21" i="17" s="1"/>
  <c r="N21" i="17" s="1"/>
  <c r="H13" i="15"/>
  <c r="I13" i="15" s="1"/>
  <c r="J13" i="15" s="1"/>
  <c r="K9" i="17"/>
  <c r="L9" i="17" s="1"/>
  <c r="M9" i="17" s="1"/>
  <c r="N9" i="17" s="1"/>
  <c r="K13" i="17"/>
  <c r="L13" i="17" s="1"/>
  <c r="M13" i="17" s="1"/>
  <c r="N13" i="17" s="1"/>
  <c r="T16" i="15"/>
  <c r="T17" i="15" s="1"/>
  <c r="T18" i="15" s="1"/>
  <c r="W16" i="15"/>
  <c r="W17" i="15" s="1"/>
  <c r="W18" i="15" s="1"/>
  <c r="K15" i="15"/>
  <c r="L15" i="15" s="1"/>
  <c r="M15" i="15" s="1"/>
  <c r="N15" i="15" s="1"/>
  <c r="H11" i="15"/>
  <c r="I11" i="15" s="1"/>
  <c r="J11" i="15" s="1"/>
  <c r="K9" i="15"/>
  <c r="L9" i="15" s="1"/>
  <c r="M9" i="15" s="1"/>
  <c r="N9" i="15" s="1"/>
  <c r="K20" i="17"/>
  <c r="L20" i="17" s="1"/>
  <c r="M20" i="17" s="1"/>
  <c r="N20" i="17" s="1"/>
  <c r="K16" i="17"/>
  <c r="L16" i="17" s="1"/>
  <c r="M16" i="17" s="1"/>
  <c r="N16" i="17" s="1"/>
  <c r="I6" i="17"/>
  <c r="J6" i="17" s="1"/>
  <c r="I7" i="17"/>
  <c r="J7" i="17" s="1"/>
  <c r="I11" i="17"/>
  <c r="J11" i="17" s="1"/>
  <c r="I12" i="17"/>
  <c r="J12" i="17" s="1"/>
  <c r="I14" i="17"/>
  <c r="J14" i="17" s="1"/>
  <c r="I15" i="17"/>
  <c r="J15" i="17" s="1"/>
  <c r="I18" i="17"/>
  <c r="J18" i="17" s="1"/>
  <c r="I19" i="17"/>
  <c r="J19" i="17" s="1"/>
  <c r="I21" i="17"/>
  <c r="J21" i="17" s="1"/>
  <c r="T22" i="17"/>
  <c r="T23" i="17" s="1"/>
  <c r="T24" i="17" s="1"/>
  <c r="W22" i="17"/>
  <c r="W23" i="17" s="1"/>
  <c r="K6" i="17"/>
  <c r="L6" i="17" s="1"/>
  <c r="M6" i="17" s="1"/>
  <c r="N6" i="17" s="1"/>
  <c r="I9" i="17"/>
  <c r="J9" i="17" s="1"/>
  <c r="I10" i="17"/>
  <c r="J10" i="17" s="1"/>
  <c r="K11" i="17"/>
  <c r="L11" i="17" s="1"/>
  <c r="M11" i="17" s="1"/>
  <c r="N11" i="17" s="1"/>
  <c r="K14" i="17"/>
  <c r="L14" i="17" s="1"/>
  <c r="M14" i="17" s="1"/>
  <c r="N14" i="17" s="1"/>
  <c r="I16" i="17"/>
  <c r="J16" i="17" s="1"/>
  <c r="I17" i="17"/>
  <c r="J17" i="17" s="1"/>
  <c r="K18" i="17"/>
  <c r="L18" i="17" s="1"/>
  <c r="M18" i="17" s="1"/>
  <c r="N18" i="17" s="1"/>
  <c r="Y22" i="17"/>
  <c r="Y23" i="17" s="1"/>
  <c r="K7" i="17"/>
  <c r="L7" i="17" s="1"/>
  <c r="M7" i="17" s="1"/>
  <c r="N7" i="17" s="1"/>
  <c r="K10" i="17"/>
  <c r="L10" i="17" s="1"/>
  <c r="M10" i="17" s="1"/>
  <c r="N10" i="17" s="1"/>
  <c r="K12" i="17"/>
  <c r="L12" i="17" s="1"/>
  <c r="M12" i="17" s="1"/>
  <c r="N12" i="17" s="1"/>
  <c r="K15" i="17"/>
  <c r="L15" i="17" s="1"/>
  <c r="M15" i="17" s="1"/>
  <c r="N15" i="17" s="1"/>
  <c r="K17" i="17"/>
  <c r="L17" i="17" s="1"/>
  <c r="M17" i="17" s="1"/>
  <c r="N17" i="17" s="1"/>
  <c r="K19" i="17"/>
  <c r="L19" i="17" s="1"/>
  <c r="M19" i="17" s="1"/>
  <c r="N19" i="17" s="1"/>
  <c r="I13" i="17"/>
  <c r="J13" i="17" s="1"/>
  <c r="I20" i="17"/>
  <c r="J20" i="17" s="1"/>
  <c r="Y9" i="16"/>
  <c r="Y10" i="16" s="1"/>
  <c r="T9" i="16"/>
  <c r="T10" i="16" s="1"/>
  <c r="T11" i="16" s="1"/>
  <c r="H7" i="16"/>
  <c r="I7" i="16" s="1"/>
  <c r="J7" i="16" s="1"/>
  <c r="H8" i="16"/>
  <c r="I8" i="16" s="1"/>
  <c r="J8" i="16" s="1"/>
  <c r="I6" i="16"/>
  <c r="J6" i="16" s="1"/>
  <c r="K6" i="16"/>
  <c r="L6" i="16" s="1"/>
  <c r="M6" i="16" s="1"/>
  <c r="N6" i="16" s="1"/>
  <c r="K7" i="16"/>
  <c r="L7" i="16" s="1"/>
  <c r="M7" i="16" s="1"/>
  <c r="N7" i="16" s="1"/>
  <c r="W9" i="16"/>
  <c r="K8" i="16"/>
  <c r="L8" i="16" s="1"/>
  <c r="M8" i="16" s="1"/>
  <c r="N8" i="16" s="1"/>
  <c r="K11" i="15"/>
  <c r="L11" i="15" s="1"/>
  <c r="M11" i="15" s="1"/>
  <c r="N11" i="15" s="1"/>
  <c r="K10" i="15"/>
  <c r="L10" i="15" s="1"/>
  <c r="M10" i="15" s="1"/>
  <c r="N10" i="15" s="1"/>
  <c r="H9" i="15"/>
  <c r="I9" i="15" s="1"/>
  <c r="J9" i="15" s="1"/>
  <c r="H10" i="15"/>
  <c r="I10" i="15" s="1"/>
  <c r="J10" i="15" s="1"/>
  <c r="K8" i="15"/>
  <c r="L8" i="15" s="1"/>
  <c r="M8" i="15" s="1"/>
  <c r="N8" i="15" s="1"/>
  <c r="H6" i="15"/>
  <c r="I6" i="15" s="1"/>
  <c r="J6" i="15" s="1"/>
  <c r="K6" i="15"/>
  <c r="L6" i="15" s="1"/>
  <c r="M6" i="15" s="1"/>
  <c r="N6" i="15" s="1"/>
  <c r="H8" i="15"/>
  <c r="I8" i="15" s="1"/>
  <c r="J8" i="15" s="1"/>
  <c r="H12" i="15"/>
  <c r="I12" i="15" s="1"/>
  <c r="J12" i="15" s="1"/>
  <c r="K13" i="15"/>
  <c r="L13" i="15" s="1"/>
  <c r="M13" i="15" s="1"/>
  <c r="N13" i="15" s="1"/>
  <c r="H15" i="15"/>
  <c r="I15" i="15" s="1"/>
  <c r="J15" i="15" s="1"/>
  <c r="Y16" i="15"/>
  <c r="Y17" i="15" s="1"/>
  <c r="K7" i="15"/>
  <c r="L7" i="15" s="1"/>
  <c r="M7" i="15" s="1"/>
  <c r="N7" i="15" s="1"/>
  <c r="K12" i="15"/>
  <c r="L12" i="15" s="1"/>
  <c r="M12" i="15" s="1"/>
  <c r="N12" i="15" s="1"/>
  <c r="K14" i="15"/>
  <c r="L14" i="15" s="1"/>
  <c r="M14" i="15" s="1"/>
  <c r="N14" i="15" s="1"/>
  <c r="T9" i="13"/>
  <c r="T10" i="13" s="1"/>
  <c r="Y9" i="13"/>
  <c r="W9" i="13"/>
  <c r="R12" i="14"/>
  <c r="Q12" i="14"/>
  <c r="P12" i="14"/>
  <c r="Y11" i="14"/>
  <c r="X11" i="14"/>
  <c r="W11" i="14"/>
  <c r="U11" i="14"/>
  <c r="T11" i="14"/>
  <c r="K11" i="14"/>
  <c r="L11" i="14" s="1"/>
  <c r="M11" i="14" s="1"/>
  <c r="N11" i="14" s="1"/>
  <c r="H11" i="14"/>
  <c r="I11" i="14" s="1"/>
  <c r="J11" i="14" s="1"/>
  <c r="Y10" i="14"/>
  <c r="X10" i="14"/>
  <c r="W10" i="14"/>
  <c r="U10" i="14"/>
  <c r="T10" i="14"/>
  <c r="K10" i="14"/>
  <c r="L10" i="14" s="1"/>
  <c r="M10" i="14" s="1"/>
  <c r="N10" i="14" s="1"/>
  <c r="H10" i="14"/>
  <c r="I10" i="14" s="1"/>
  <c r="J10" i="14" s="1"/>
  <c r="Y9" i="14"/>
  <c r="X9" i="14"/>
  <c r="W9" i="14"/>
  <c r="U9" i="14"/>
  <c r="T9" i="14"/>
  <c r="K9" i="14"/>
  <c r="L9" i="14" s="1"/>
  <c r="M9" i="14" s="1"/>
  <c r="N9" i="14" s="1"/>
  <c r="H9" i="14"/>
  <c r="I9" i="14" s="1"/>
  <c r="J9" i="14" s="1"/>
  <c r="Y8" i="14"/>
  <c r="X8" i="14"/>
  <c r="W8" i="14"/>
  <c r="U8" i="14"/>
  <c r="T8" i="14"/>
  <c r="K8" i="14"/>
  <c r="L8" i="14" s="1"/>
  <c r="M8" i="14" s="1"/>
  <c r="N8" i="14" s="1"/>
  <c r="H8" i="14"/>
  <c r="I8" i="14" s="1"/>
  <c r="J8" i="14" s="1"/>
  <c r="Y7" i="14"/>
  <c r="X7" i="14"/>
  <c r="W7" i="14"/>
  <c r="U7" i="14"/>
  <c r="T7" i="14"/>
  <c r="K7" i="14"/>
  <c r="L7" i="14" s="1"/>
  <c r="M7" i="14" s="1"/>
  <c r="N7" i="14" s="1"/>
  <c r="H7" i="14"/>
  <c r="I7" i="14" s="1"/>
  <c r="J7" i="14" s="1"/>
  <c r="Y6" i="14"/>
  <c r="X6" i="14"/>
  <c r="W6" i="14"/>
  <c r="U6" i="14"/>
  <c r="T6" i="14"/>
  <c r="K6" i="14"/>
  <c r="L6" i="14" s="1"/>
  <c r="M6" i="14" s="1"/>
  <c r="N6" i="14" s="1"/>
  <c r="H6" i="14"/>
  <c r="I6" i="14" s="1"/>
  <c r="J6" i="14" s="1"/>
  <c r="E6" i="13"/>
  <c r="F6" i="13"/>
  <c r="G6" i="13"/>
  <c r="Y6" i="13" s="1"/>
  <c r="E7" i="13"/>
  <c r="F7" i="13"/>
  <c r="G7" i="13"/>
  <c r="Y7" i="13" s="1"/>
  <c r="R8" i="13"/>
  <c r="T6" i="13"/>
  <c r="U6" i="13"/>
  <c r="W6" i="13"/>
  <c r="X6" i="13"/>
  <c r="T7" i="13"/>
  <c r="U7" i="13"/>
  <c r="W7" i="13"/>
  <c r="X7" i="13"/>
  <c r="Q10" i="11"/>
  <c r="K10" i="11"/>
  <c r="L10" i="11" s="1"/>
  <c r="M10" i="11" s="1"/>
  <c r="N10" i="11" s="1"/>
  <c r="H10" i="11"/>
  <c r="I10" i="11" s="1"/>
  <c r="J10" i="11" s="1"/>
  <c r="Q9" i="11"/>
  <c r="K9" i="11"/>
  <c r="L9" i="11" s="1"/>
  <c r="M9" i="11" s="1"/>
  <c r="N9" i="11" s="1"/>
  <c r="H9" i="11"/>
  <c r="I9" i="11" s="1"/>
  <c r="J9" i="11" s="1"/>
  <c r="Q8" i="11"/>
  <c r="K8" i="11"/>
  <c r="L8" i="11" s="1"/>
  <c r="M8" i="11" s="1"/>
  <c r="N8" i="11" s="1"/>
  <c r="H8" i="11"/>
  <c r="I8" i="11" s="1"/>
  <c r="J8" i="11" s="1"/>
  <c r="Q7" i="11"/>
  <c r="K7" i="11"/>
  <c r="L7" i="11" s="1"/>
  <c r="M7" i="11" s="1"/>
  <c r="N7" i="11" s="1"/>
  <c r="H7" i="11"/>
  <c r="I7" i="11" s="1"/>
  <c r="J7" i="11" s="1"/>
  <c r="Q6" i="11"/>
  <c r="K6" i="11"/>
  <c r="L6" i="11" s="1"/>
  <c r="M6" i="11" s="1"/>
  <c r="N6" i="11" s="1"/>
  <c r="H6" i="11"/>
  <c r="I6" i="11" s="1"/>
  <c r="J6" i="11" s="1"/>
  <c r="W24" i="17" l="1"/>
  <c r="N22" i="17"/>
  <c r="N9" i="16"/>
  <c r="W10" i="16"/>
  <c r="W11" i="16" s="1"/>
  <c r="N16" i="15"/>
  <c r="W10" i="13"/>
  <c r="Y12" i="14"/>
  <c r="Y13" i="14" s="1"/>
  <c r="T12" i="14"/>
  <c r="W12" i="14"/>
  <c r="K6" i="13"/>
  <c r="L6" i="13" s="1"/>
  <c r="M6" i="13" s="1"/>
  <c r="N6" i="13" s="1"/>
  <c r="H7" i="13"/>
  <c r="I7" i="13" s="1"/>
  <c r="J7" i="13" s="1"/>
  <c r="H6" i="13"/>
  <c r="I6" i="13" s="1"/>
  <c r="J6" i="13" s="1"/>
  <c r="K7" i="13"/>
  <c r="L7" i="13" s="1"/>
  <c r="M7" i="13" s="1"/>
  <c r="N7" i="13" s="1"/>
  <c r="P8" i="13"/>
  <c r="Q8" i="13"/>
  <c r="T8" i="13"/>
  <c r="W8" i="13"/>
  <c r="Y8" i="13"/>
  <c r="N11" i="11"/>
  <c r="H14" i="10"/>
  <c r="I14" i="10" s="1"/>
  <c r="K14" i="10"/>
  <c r="L14" i="10" s="1"/>
  <c r="M14" i="10" s="1"/>
  <c r="N14" i="10" s="1"/>
  <c r="O14" i="10"/>
  <c r="P14" i="10"/>
  <c r="S14" i="10"/>
  <c r="T14" i="10"/>
  <c r="V14" i="10"/>
  <c r="H15" i="10"/>
  <c r="I15" i="10" s="1"/>
  <c r="K15" i="10"/>
  <c r="L15" i="10" s="1"/>
  <c r="M15" i="10" s="1"/>
  <c r="N15" i="10" s="1"/>
  <c r="O15" i="10"/>
  <c r="S15" i="10"/>
  <c r="T15" i="10"/>
  <c r="V15" i="10"/>
  <c r="H16" i="10"/>
  <c r="I16" i="10" s="1"/>
  <c r="K16" i="10"/>
  <c r="L16" i="10" s="1"/>
  <c r="M16" i="10" s="1"/>
  <c r="N16" i="10" s="1"/>
  <c r="O16" i="10"/>
  <c r="S16" i="10"/>
  <c r="T16" i="10"/>
  <c r="V16" i="10"/>
  <c r="H17" i="10"/>
  <c r="I17" i="10" s="1"/>
  <c r="K17" i="10"/>
  <c r="L17" i="10" s="1"/>
  <c r="M17" i="10" s="1"/>
  <c r="N17" i="10" s="1"/>
  <c r="O17" i="10"/>
  <c r="S17" i="10"/>
  <c r="T17" i="10"/>
  <c r="V17" i="10"/>
  <c r="H18" i="10"/>
  <c r="I18" i="10" s="1"/>
  <c r="K18" i="10"/>
  <c r="L18" i="10" s="1"/>
  <c r="M18" i="10" s="1"/>
  <c r="N18" i="10" s="1"/>
  <c r="O18" i="10"/>
  <c r="S18" i="10"/>
  <c r="T18" i="10"/>
  <c r="V18" i="10"/>
  <c r="H19" i="10"/>
  <c r="I19" i="10" s="1"/>
  <c r="K19" i="10"/>
  <c r="L19" i="10" s="1"/>
  <c r="M19" i="10" s="1"/>
  <c r="N19" i="10" s="1"/>
  <c r="O19" i="10"/>
  <c r="S19" i="10"/>
  <c r="T19" i="10"/>
  <c r="V19" i="10"/>
  <c r="X25" i="10"/>
  <c r="W25" i="10"/>
  <c r="V25" i="10"/>
  <c r="T25" i="10"/>
  <c r="S25" i="10"/>
  <c r="Q25" i="10"/>
  <c r="P25" i="10"/>
  <c r="O25" i="10"/>
  <c r="X24" i="10"/>
  <c r="W24" i="10"/>
  <c r="V24" i="10"/>
  <c r="T24" i="10"/>
  <c r="S24" i="10"/>
  <c r="Q24" i="10"/>
  <c r="P24" i="10"/>
  <c r="O24" i="10"/>
  <c r="W19" i="10"/>
  <c r="W18" i="10"/>
  <c r="W17" i="10"/>
  <c r="W16" i="10"/>
  <c r="W15" i="10"/>
  <c r="W14" i="10"/>
  <c r="W13" i="10"/>
  <c r="V13" i="10"/>
  <c r="T13" i="10"/>
  <c r="S13" i="10"/>
  <c r="O13" i="10"/>
  <c r="K13" i="10"/>
  <c r="L13" i="10" s="1"/>
  <c r="M13" i="10" s="1"/>
  <c r="N13" i="10" s="1"/>
  <c r="H13" i="10"/>
  <c r="P13" i="10" s="1"/>
  <c r="W12" i="10"/>
  <c r="V12" i="10"/>
  <c r="T12" i="10"/>
  <c r="S12" i="10"/>
  <c r="O12" i="10"/>
  <c r="K12" i="10"/>
  <c r="L12" i="10" s="1"/>
  <c r="M12" i="10" s="1"/>
  <c r="N12" i="10" s="1"/>
  <c r="H12" i="10"/>
  <c r="I12" i="10" s="1"/>
  <c r="W11" i="10"/>
  <c r="V11" i="10"/>
  <c r="T11" i="10"/>
  <c r="S11" i="10"/>
  <c r="O11" i="10"/>
  <c r="K11" i="10"/>
  <c r="L11" i="10" s="1"/>
  <c r="M11" i="10" s="1"/>
  <c r="N11" i="10" s="1"/>
  <c r="H11" i="10"/>
  <c r="P11" i="10" s="1"/>
  <c r="W10" i="10"/>
  <c r="V10" i="10"/>
  <c r="T10" i="10"/>
  <c r="S10" i="10"/>
  <c r="O10" i="10"/>
  <c r="K10" i="10"/>
  <c r="L10" i="10" s="1"/>
  <c r="M10" i="10" s="1"/>
  <c r="N10" i="10" s="1"/>
  <c r="H10" i="10"/>
  <c r="I10" i="10" s="1"/>
  <c r="W9" i="10"/>
  <c r="V9" i="10"/>
  <c r="T9" i="10"/>
  <c r="S9" i="10"/>
  <c r="O9" i="10"/>
  <c r="K9" i="10"/>
  <c r="L9" i="10" s="1"/>
  <c r="M9" i="10" s="1"/>
  <c r="N9" i="10" s="1"/>
  <c r="H9" i="10"/>
  <c r="P9" i="10" s="1"/>
  <c r="W8" i="10"/>
  <c r="V8" i="10"/>
  <c r="T8" i="10"/>
  <c r="S8" i="10"/>
  <c r="O8" i="10"/>
  <c r="K8" i="10"/>
  <c r="L8" i="10" s="1"/>
  <c r="M8" i="10" s="1"/>
  <c r="N8" i="10" s="1"/>
  <c r="H8" i="10"/>
  <c r="I8" i="10" s="1"/>
  <c r="W7" i="10"/>
  <c r="V7" i="10"/>
  <c r="T7" i="10"/>
  <c r="S7" i="10"/>
  <c r="O7" i="10"/>
  <c r="K7" i="10"/>
  <c r="L7" i="10" s="1"/>
  <c r="M7" i="10" s="1"/>
  <c r="N7" i="10" s="1"/>
  <c r="H7" i="10"/>
  <c r="P7" i="10" s="1"/>
  <c r="W6" i="10"/>
  <c r="V6" i="10"/>
  <c r="T6" i="10"/>
  <c r="S6" i="10"/>
  <c r="O6" i="10"/>
  <c r="K6" i="10"/>
  <c r="L6" i="10" s="1"/>
  <c r="M6" i="10" s="1"/>
  <c r="N6" i="10" s="1"/>
  <c r="H6" i="10"/>
  <c r="I6" i="10" s="1"/>
  <c r="H7" i="8"/>
  <c r="I7" i="8" s="1"/>
  <c r="J7" i="8" s="1"/>
  <c r="H6" i="8"/>
  <c r="I6" i="8" s="1"/>
  <c r="J6" i="8" s="1"/>
  <c r="K6" i="8"/>
  <c r="L6" i="8" s="1"/>
  <c r="M6" i="8" s="1"/>
  <c r="N6" i="8" s="1"/>
  <c r="P6" i="8"/>
  <c r="K7" i="8"/>
  <c r="L7" i="8" s="1"/>
  <c r="M7" i="8" s="1"/>
  <c r="N7" i="8" s="1"/>
  <c r="P7" i="8"/>
  <c r="P18" i="10" l="1"/>
  <c r="T13" i="14"/>
  <c r="T14" i="14" s="1"/>
  <c r="W13" i="14"/>
  <c r="W14" i="14" s="1"/>
  <c r="N12" i="14"/>
  <c r="N8" i="13"/>
  <c r="P17" i="10"/>
  <c r="P19" i="10"/>
  <c r="P16" i="10"/>
  <c r="J18" i="10"/>
  <c r="Q18" i="10"/>
  <c r="I7" i="10"/>
  <c r="X7" i="10" s="1"/>
  <c r="I9" i="10"/>
  <c r="X9" i="10" s="1"/>
  <c r="I11" i="10"/>
  <c r="X11" i="10" s="1"/>
  <c r="I13" i="10"/>
  <c r="X13" i="10" s="1"/>
  <c r="P15" i="10"/>
  <c r="J17" i="10"/>
  <c r="Q17" i="10"/>
  <c r="J15" i="10"/>
  <c r="Q15" i="10"/>
  <c r="Q14" i="10"/>
  <c r="J14" i="10"/>
  <c r="J19" i="10"/>
  <c r="Q19" i="10"/>
  <c r="X19" i="10"/>
  <c r="Q16" i="10"/>
  <c r="J16" i="10"/>
  <c r="S26" i="10"/>
  <c r="S27" i="10" s="1"/>
  <c r="S28" i="10" s="1"/>
  <c r="O26" i="10"/>
  <c r="X15" i="10"/>
  <c r="N20" i="10"/>
  <c r="V26" i="10"/>
  <c r="V27" i="10" s="1"/>
  <c r="V28" i="10" s="1"/>
  <c r="X17" i="10"/>
  <c r="Q6" i="10"/>
  <c r="X6" i="10"/>
  <c r="J6" i="10"/>
  <c r="X14" i="10"/>
  <c r="X16" i="10"/>
  <c r="X18" i="10"/>
  <c r="Q8" i="10"/>
  <c r="X8" i="10"/>
  <c r="J8" i="10"/>
  <c r="Q10" i="10"/>
  <c r="X10" i="10"/>
  <c r="J10" i="10"/>
  <c r="Q12" i="10"/>
  <c r="X12" i="10"/>
  <c r="J12" i="10"/>
  <c r="P6" i="10"/>
  <c r="P8" i="10"/>
  <c r="P10" i="10"/>
  <c r="P12" i="10"/>
  <c r="N8" i="8"/>
  <c r="P7" i="5"/>
  <c r="P8" i="5"/>
  <c r="P9" i="5"/>
  <c r="P6" i="5"/>
  <c r="B22" i="11" l="1"/>
  <c r="Q13" i="10"/>
  <c r="J13" i="10"/>
  <c r="Q11" i="10"/>
  <c r="J11" i="10"/>
  <c r="Q9" i="10"/>
  <c r="J9" i="10"/>
  <c r="Q7" i="10"/>
  <c r="Q26" i="10" s="1"/>
  <c r="J7" i="10"/>
  <c r="P26" i="10"/>
  <c r="X26" i="10"/>
  <c r="X27" i="10" s="1"/>
  <c r="X26" i="6"/>
  <c r="W26" i="6"/>
  <c r="V26" i="6"/>
  <c r="T26" i="6"/>
  <c r="S26" i="6"/>
  <c r="Q26" i="6"/>
  <c r="P26" i="6"/>
  <c r="O26" i="6"/>
  <c r="X25" i="6"/>
  <c r="W25" i="6"/>
  <c r="V25" i="6"/>
  <c r="T25" i="6"/>
  <c r="S25" i="6"/>
  <c r="Q25" i="6"/>
  <c r="P25" i="6"/>
  <c r="O25" i="6"/>
  <c r="W20" i="6"/>
  <c r="V20" i="6"/>
  <c r="T20" i="6"/>
  <c r="S20" i="6"/>
  <c r="O20" i="6"/>
  <c r="W19" i="6"/>
  <c r="V19" i="6"/>
  <c r="T19" i="6"/>
  <c r="S19" i="6"/>
  <c r="O19" i="6"/>
  <c r="W18" i="6"/>
  <c r="V18" i="6"/>
  <c r="T18" i="6"/>
  <c r="S18" i="6"/>
  <c r="O18" i="6"/>
  <c r="W17" i="6"/>
  <c r="V17" i="6"/>
  <c r="T17" i="6"/>
  <c r="S17" i="6"/>
  <c r="O17" i="6"/>
  <c r="W16" i="6"/>
  <c r="V16" i="6"/>
  <c r="T16" i="6"/>
  <c r="S16" i="6"/>
  <c r="O16" i="6"/>
  <c r="W15" i="6"/>
  <c r="V15" i="6"/>
  <c r="T15" i="6"/>
  <c r="S15" i="6"/>
  <c r="O15" i="6"/>
  <c r="W14" i="6"/>
  <c r="V14" i="6"/>
  <c r="T14" i="6"/>
  <c r="S14" i="6"/>
  <c r="O14" i="6"/>
  <c r="W13" i="6"/>
  <c r="V13" i="6"/>
  <c r="T13" i="6"/>
  <c r="S13" i="6"/>
  <c r="O13" i="6"/>
  <c r="W12" i="6"/>
  <c r="V12" i="6"/>
  <c r="T12" i="6"/>
  <c r="S12" i="6"/>
  <c r="O12" i="6"/>
  <c r="W11" i="6"/>
  <c r="V11" i="6"/>
  <c r="T11" i="6"/>
  <c r="S11" i="6"/>
  <c r="O11" i="6"/>
  <c r="W10" i="6"/>
  <c r="V10" i="6"/>
  <c r="T10" i="6"/>
  <c r="S10" i="6"/>
  <c r="O10" i="6"/>
  <c r="W9" i="6"/>
  <c r="V9" i="6"/>
  <c r="T9" i="6"/>
  <c r="S9" i="6"/>
  <c r="O9" i="6"/>
  <c r="W8" i="6"/>
  <c r="V8" i="6"/>
  <c r="T8" i="6"/>
  <c r="S8" i="6"/>
  <c r="O8" i="6"/>
  <c r="W7" i="6"/>
  <c r="V7" i="6"/>
  <c r="T7" i="6"/>
  <c r="S7" i="6"/>
  <c r="O7" i="6"/>
  <c r="W6" i="6"/>
  <c r="V6" i="6"/>
  <c r="T6" i="6"/>
  <c r="S6" i="6"/>
  <c r="O6" i="6"/>
  <c r="X7" i="7"/>
  <c r="X8" i="7"/>
  <c r="X9" i="7"/>
  <c r="X10" i="7"/>
  <c r="X11" i="7"/>
  <c r="X12" i="7"/>
  <c r="X13" i="7"/>
  <c r="X14" i="7"/>
  <c r="X15" i="7"/>
  <c r="X16" i="7"/>
  <c r="X17" i="7"/>
  <c r="X18" i="7"/>
  <c r="X19" i="7"/>
  <c r="X20" i="7"/>
  <c r="X21" i="7"/>
  <c r="X22" i="7"/>
  <c r="X23" i="7"/>
  <c r="X24" i="7"/>
  <c r="X25" i="7"/>
  <c r="X26" i="7"/>
  <c r="X6" i="7"/>
  <c r="V7" i="7"/>
  <c r="V8" i="7"/>
  <c r="V9" i="7"/>
  <c r="V10" i="7"/>
  <c r="V11" i="7"/>
  <c r="V12" i="7"/>
  <c r="V13" i="7"/>
  <c r="V14" i="7"/>
  <c r="V15" i="7"/>
  <c r="V16" i="7"/>
  <c r="V17" i="7"/>
  <c r="V18" i="7"/>
  <c r="V19" i="7"/>
  <c r="V20" i="7"/>
  <c r="V21" i="7"/>
  <c r="V22" i="7"/>
  <c r="V23" i="7"/>
  <c r="V24" i="7"/>
  <c r="V25" i="7"/>
  <c r="V26" i="7"/>
  <c r="V6" i="7"/>
  <c r="S7" i="7"/>
  <c r="S8" i="7"/>
  <c r="S9" i="7"/>
  <c r="S10" i="7"/>
  <c r="S11" i="7"/>
  <c r="S12" i="7"/>
  <c r="S13" i="7"/>
  <c r="S14" i="7"/>
  <c r="S15" i="7"/>
  <c r="S16" i="7"/>
  <c r="S17" i="7"/>
  <c r="S18" i="7"/>
  <c r="S19" i="7"/>
  <c r="S20" i="7"/>
  <c r="S21" i="7"/>
  <c r="S22" i="7"/>
  <c r="S23" i="7"/>
  <c r="S24" i="7"/>
  <c r="S25" i="7"/>
  <c r="S26" i="7"/>
  <c r="S6" i="7"/>
  <c r="W7" i="7"/>
  <c r="W8" i="7"/>
  <c r="W9" i="7"/>
  <c r="W10" i="7"/>
  <c r="W11" i="7"/>
  <c r="W12" i="7"/>
  <c r="W13" i="7"/>
  <c r="W14" i="7"/>
  <c r="W15" i="7"/>
  <c r="W16" i="7"/>
  <c r="W17" i="7"/>
  <c r="W18" i="7"/>
  <c r="W19" i="7"/>
  <c r="W20" i="7"/>
  <c r="W21" i="7"/>
  <c r="W22" i="7"/>
  <c r="W23" i="7"/>
  <c r="W24" i="7"/>
  <c r="W25" i="7"/>
  <c r="W26" i="7"/>
  <c r="W6" i="7"/>
  <c r="T7" i="7"/>
  <c r="T8" i="7"/>
  <c r="T9" i="7"/>
  <c r="T10" i="7"/>
  <c r="T11" i="7"/>
  <c r="T12" i="7"/>
  <c r="T13" i="7"/>
  <c r="T14" i="7"/>
  <c r="T15" i="7"/>
  <c r="T16" i="7"/>
  <c r="T17" i="7"/>
  <c r="T18" i="7"/>
  <c r="T19" i="7"/>
  <c r="T20" i="7"/>
  <c r="T21" i="7"/>
  <c r="T22" i="7"/>
  <c r="T23" i="7"/>
  <c r="T24" i="7"/>
  <c r="T25" i="7"/>
  <c r="T26" i="7"/>
  <c r="T6" i="7"/>
  <c r="O7" i="7"/>
  <c r="P7" i="7"/>
  <c r="Q7" i="7"/>
  <c r="O8" i="7"/>
  <c r="P8" i="7"/>
  <c r="Q8" i="7"/>
  <c r="O9" i="7"/>
  <c r="P9" i="7"/>
  <c r="Q9" i="7"/>
  <c r="O10" i="7"/>
  <c r="P10" i="7"/>
  <c r="Q10" i="7"/>
  <c r="O11" i="7"/>
  <c r="P11" i="7"/>
  <c r="Q11" i="7"/>
  <c r="O12" i="7"/>
  <c r="P12" i="7"/>
  <c r="Q12" i="7"/>
  <c r="O13" i="7"/>
  <c r="P13" i="7"/>
  <c r="Q13" i="7"/>
  <c r="O14" i="7"/>
  <c r="P14" i="7"/>
  <c r="Q14" i="7"/>
  <c r="O15" i="7"/>
  <c r="P15" i="7"/>
  <c r="Q15" i="7"/>
  <c r="O16" i="7"/>
  <c r="P16" i="7"/>
  <c r="Q16" i="7"/>
  <c r="O17" i="7"/>
  <c r="P17" i="7"/>
  <c r="Q17" i="7"/>
  <c r="O18" i="7"/>
  <c r="P18" i="7"/>
  <c r="Q18" i="7"/>
  <c r="O19" i="7"/>
  <c r="P19" i="7"/>
  <c r="Q19" i="7"/>
  <c r="O20" i="7"/>
  <c r="P20" i="7"/>
  <c r="Q20" i="7"/>
  <c r="O21" i="7"/>
  <c r="P21" i="7"/>
  <c r="Q21" i="7"/>
  <c r="O22" i="7"/>
  <c r="P22" i="7"/>
  <c r="Q22" i="7"/>
  <c r="O23" i="7"/>
  <c r="P23" i="7"/>
  <c r="Q23" i="7"/>
  <c r="O24" i="7"/>
  <c r="P24" i="7"/>
  <c r="Q24" i="7"/>
  <c r="O25" i="7"/>
  <c r="P25" i="7"/>
  <c r="Q25" i="7"/>
  <c r="O26" i="7"/>
  <c r="P26" i="7"/>
  <c r="Q26" i="7"/>
  <c r="Q6" i="7"/>
  <c r="P6" i="7"/>
  <c r="O6" i="7"/>
  <c r="V27" i="7" l="1"/>
  <c r="V28" i="7" s="1"/>
  <c r="V29" i="7" s="1"/>
  <c r="Q27" i="7"/>
  <c r="O27" i="7"/>
  <c r="S27" i="7"/>
  <c r="S28" i="7" s="1"/>
  <c r="S29" i="7" s="1"/>
  <c r="X27" i="7"/>
  <c r="X28" i="7" s="1"/>
  <c r="S27" i="6"/>
  <c r="V27" i="6"/>
  <c r="V28" i="6" s="1"/>
  <c r="V29" i="6" s="1"/>
  <c r="P27" i="7"/>
  <c r="O27" i="6"/>
  <c r="S28" i="6"/>
  <c r="S29" i="6" s="1"/>
  <c r="H11" i="7"/>
  <c r="I11" i="7" s="1"/>
  <c r="J11" i="7" s="1"/>
  <c r="K11" i="7"/>
  <c r="L11" i="7" s="1"/>
  <c r="M11" i="7" s="1"/>
  <c r="N11" i="7" s="1"/>
  <c r="H12" i="7"/>
  <c r="I12" i="7" s="1"/>
  <c r="J12" i="7" s="1"/>
  <c r="K12" i="7"/>
  <c r="L12" i="7" s="1"/>
  <c r="M12" i="7" s="1"/>
  <c r="N12" i="7" s="1"/>
  <c r="H13" i="7"/>
  <c r="I13" i="7" s="1"/>
  <c r="J13" i="7" s="1"/>
  <c r="K13" i="7"/>
  <c r="L13" i="7" s="1"/>
  <c r="M13" i="7" s="1"/>
  <c r="N13" i="7" s="1"/>
  <c r="H14" i="7"/>
  <c r="I14" i="7" s="1"/>
  <c r="J14" i="7" s="1"/>
  <c r="K14" i="7"/>
  <c r="L14" i="7" s="1"/>
  <c r="M14" i="7" s="1"/>
  <c r="N14" i="7" s="1"/>
  <c r="H15" i="7"/>
  <c r="I15" i="7" s="1"/>
  <c r="J15" i="7" s="1"/>
  <c r="K15" i="7"/>
  <c r="L15" i="7" s="1"/>
  <c r="M15" i="7" s="1"/>
  <c r="N15" i="7" s="1"/>
  <c r="H16" i="7"/>
  <c r="I16" i="7" s="1"/>
  <c r="J16" i="7" s="1"/>
  <c r="K16" i="7"/>
  <c r="L16" i="7" s="1"/>
  <c r="M16" i="7" s="1"/>
  <c r="N16" i="7" s="1"/>
  <c r="H17" i="7"/>
  <c r="I17" i="7" s="1"/>
  <c r="J17" i="7" s="1"/>
  <c r="K17" i="7"/>
  <c r="L17" i="7" s="1"/>
  <c r="M17" i="7" s="1"/>
  <c r="N17" i="7" s="1"/>
  <c r="H18" i="7"/>
  <c r="I18" i="7" s="1"/>
  <c r="J18" i="7" s="1"/>
  <c r="K18" i="7"/>
  <c r="L18" i="7" s="1"/>
  <c r="M18" i="7" s="1"/>
  <c r="N18" i="7" s="1"/>
  <c r="H19" i="7"/>
  <c r="I19" i="7" s="1"/>
  <c r="J19" i="7" s="1"/>
  <c r="K19" i="7"/>
  <c r="L19" i="7" s="1"/>
  <c r="M19" i="7" s="1"/>
  <c r="N19" i="7" s="1"/>
  <c r="H20" i="7"/>
  <c r="I20" i="7" s="1"/>
  <c r="J20" i="7" s="1"/>
  <c r="K20" i="7"/>
  <c r="L20" i="7" s="1"/>
  <c r="M20" i="7" s="1"/>
  <c r="N20" i="7" s="1"/>
  <c r="H21" i="7"/>
  <c r="I21" i="7" s="1"/>
  <c r="J21" i="7" s="1"/>
  <c r="K21" i="7"/>
  <c r="L21" i="7" s="1"/>
  <c r="M21" i="7" s="1"/>
  <c r="N21" i="7" s="1"/>
  <c r="H22" i="7"/>
  <c r="I22" i="7" s="1"/>
  <c r="J22" i="7" s="1"/>
  <c r="K22" i="7"/>
  <c r="L22" i="7" s="1"/>
  <c r="M22" i="7" s="1"/>
  <c r="N22" i="7" s="1"/>
  <c r="H23" i="7"/>
  <c r="I23" i="7" s="1"/>
  <c r="J23" i="7" s="1"/>
  <c r="K23" i="7"/>
  <c r="L23" i="7" s="1"/>
  <c r="M23" i="7" s="1"/>
  <c r="N23" i="7" s="1"/>
  <c r="H24" i="7"/>
  <c r="I24" i="7" s="1"/>
  <c r="J24" i="7" s="1"/>
  <c r="K24" i="7"/>
  <c r="L24" i="7" s="1"/>
  <c r="M24" i="7" s="1"/>
  <c r="N24" i="7" s="1"/>
  <c r="H25" i="7"/>
  <c r="I25" i="7" s="1"/>
  <c r="J25" i="7" s="1"/>
  <c r="K25" i="7"/>
  <c r="L25" i="7" s="1"/>
  <c r="M25" i="7" s="1"/>
  <c r="N25" i="7" s="1"/>
  <c r="H26" i="7"/>
  <c r="I26" i="7" s="1"/>
  <c r="J26" i="7" s="1"/>
  <c r="K26" i="7"/>
  <c r="L26" i="7" s="1"/>
  <c r="M26" i="7" s="1"/>
  <c r="N26" i="7" s="1"/>
  <c r="K10" i="7"/>
  <c r="L10" i="7" s="1"/>
  <c r="M10" i="7" s="1"/>
  <c r="N10" i="7" s="1"/>
  <c r="H10" i="7"/>
  <c r="I10" i="7" s="1"/>
  <c r="J10" i="7" s="1"/>
  <c r="K9" i="7"/>
  <c r="L9" i="7" s="1"/>
  <c r="M9" i="7" s="1"/>
  <c r="N9" i="7" s="1"/>
  <c r="H9" i="7"/>
  <c r="I9" i="7" s="1"/>
  <c r="J9" i="7" s="1"/>
  <c r="K8" i="7"/>
  <c r="L8" i="7" s="1"/>
  <c r="M8" i="7" s="1"/>
  <c r="N8" i="7" s="1"/>
  <c r="H8" i="7"/>
  <c r="I8" i="7" s="1"/>
  <c r="J8" i="7" s="1"/>
  <c r="K7" i="7"/>
  <c r="L7" i="7" s="1"/>
  <c r="M7" i="7" s="1"/>
  <c r="N7" i="7" s="1"/>
  <c r="H7" i="7"/>
  <c r="I7" i="7" s="1"/>
  <c r="J7" i="7" s="1"/>
  <c r="K6" i="7"/>
  <c r="L6" i="7" s="1"/>
  <c r="M6" i="7" s="1"/>
  <c r="N6" i="7" s="1"/>
  <c r="H6" i="7"/>
  <c r="I6" i="7" s="1"/>
  <c r="J6" i="7" s="1"/>
  <c r="H11" i="6"/>
  <c r="K11" i="6"/>
  <c r="L11" i="6" s="1"/>
  <c r="M11" i="6" s="1"/>
  <c r="N11" i="6" s="1"/>
  <c r="H12" i="6"/>
  <c r="K12" i="6"/>
  <c r="L12" i="6" s="1"/>
  <c r="M12" i="6" s="1"/>
  <c r="N12" i="6" s="1"/>
  <c r="H13" i="6"/>
  <c r="K13" i="6"/>
  <c r="L13" i="6" s="1"/>
  <c r="M13" i="6" s="1"/>
  <c r="N13" i="6" s="1"/>
  <c r="H14" i="6"/>
  <c r="K14" i="6"/>
  <c r="L14" i="6" s="1"/>
  <c r="M14" i="6" s="1"/>
  <c r="N14" i="6" s="1"/>
  <c r="H15" i="6"/>
  <c r="K15" i="6"/>
  <c r="L15" i="6" s="1"/>
  <c r="M15" i="6" s="1"/>
  <c r="N15" i="6" s="1"/>
  <c r="H16" i="6"/>
  <c r="K16" i="6"/>
  <c r="L16" i="6" s="1"/>
  <c r="M16" i="6" s="1"/>
  <c r="N16" i="6" s="1"/>
  <c r="H17" i="6"/>
  <c r="K17" i="6"/>
  <c r="L17" i="6" s="1"/>
  <c r="M17" i="6" s="1"/>
  <c r="N17" i="6" s="1"/>
  <c r="H18" i="6"/>
  <c r="K18" i="6"/>
  <c r="L18" i="6" s="1"/>
  <c r="M18" i="6" s="1"/>
  <c r="N18" i="6" s="1"/>
  <c r="H19" i="6"/>
  <c r="K19" i="6"/>
  <c r="L19" i="6" s="1"/>
  <c r="M19" i="6" s="1"/>
  <c r="N19" i="6" s="1"/>
  <c r="H20" i="6"/>
  <c r="K20" i="6"/>
  <c r="L20" i="6" s="1"/>
  <c r="M20" i="6" s="1"/>
  <c r="N20" i="6" s="1"/>
  <c r="H6" i="6"/>
  <c r="K6" i="6"/>
  <c r="L6" i="6" s="1"/>
  <c r="M6" i="6" s="1"/>
  <c r="N6" i="6" s="1"/>
  <c r="N27" i="7" l="1"/>
  <c r="I6" i="6"/>
  <c r="P6" i="6"/>
  <c r="I20" i="6"/>
  <c r="P20" i="6"/>
  <c r="I19" i="6"/>
  <c r="P19" i="6"/>
  <c r="I18" i="6"/>
  <c r="P18" i="6"/>
  <c r="I17" i="6"/>
  <c r="P17" i="6"/>
  <c r="I16" i="6"/>
  <c r="P16" i="6"/>
  <c r="I15" i="6"/>
  <c r="P15" i="6"/>
  <c r="I14" i="6"/>
  <c r="P14" i="6"/>
  <c r="I13" i="6"/>
  <c r="P13" i="6"/>
  <c r="I12" i="6"/>
  <c r="P12" i="6"/>
  <c r="I11" i="6"/>
  <c r="P11" i="6"/>
  <c r="H7" i="6"/>
  <c r="H8" i="6"/>
  <c r="H9" i="6"/>
  <c r="H10" i="6"/>
  <c r="K10" i="6"/>
  <c r="L10" i="6" s="1"/>
  <c r="M10" i="6" s="1"/>
  <c r="N10" i="6" s="1"/>
  <c r="K9" i="6"/>
  <c r="L9" i="6" s="1"/>
  <c r="M9" i="6" s="1"/>
  <c r="N9" i="6" s="1"/>
  <c r="K8" i="6"/>
  <c r="L8" i="6" s="1"/>
  <c r="M8" i="6" s="1"/>
  <c r="N8" i="6" s="1"/>
  <c r="K7" i="6"/>
  <c r="L7" i="6" s="1"/>
  <c r="M7" i="6" s="1"/>
  <c r="N7" i="6" s="1"/>
  <c r="K9" i="5"/>
  <c r="L9" i="5" s="1"/>
  <c r="M9" i="5" s="1"/>
  <c r="N9" i="5" s="1"/>
  <c r="H9" i="5"/>
  <c r="I9" i="5" s="1"/>
  <c r="J9" i="5" s="1"/>
  <c r="K8" i="5"/>
  <c r="L8" i="5" s="1"/>
  <c r="M8" i="5" s="1"/>
  <c r="N8" i="5" s="1"/>
  <c r="H8" i="5"/>
  <c r="I8" i="5" s="1"/>
  <c r="J8" i="5" s="1"/>
  <c r="K7" i="5"/>
  <c r="L7" i="5" s="1"/>
  <c r="M7" i="5" s="1"/>
  <c r="N7" i="5" s="1"/>
  <c r="H7" i="5"/>
  <c r="I7" i="5" s="1"/>
  <c r="J7" i="5" s="1"/>
  <c r="K6" i="5"/>
  <c r="L6" i="5" s="1"/>
  <c r="M6" i="5" s="1"/>
  <c r="N6" i="5" s="1"/>
  <c r="H6" i="5"/>
  <c r="I6" i="5" s="1"/>
  <c r="J6" i="5" s="1"/>
  <c r="N21" i="6" l="1"/>
  <c r="I7" i="6"/>
  <c r="P7" i="6"/>
  <c r="J12" i="6"/>
  <c r="Q12" i="6"/>
  <c r="X12" i="6"/>
  <c r="J14" i="6"/>
  <c r="Q14" i="6"/>
  <c r="X14" i="6"/>
  <c r="J16" i="6"/>
  <c r="Q16" i="6"/>
  <c r="X16" i="6"/>
  <c r="J18" i="6"/>
  <c r="Q18" i="6"/>
  <c r="X18" i="6"/>
  <c r="J20" i="6"/>
  <c r="Q20" i="6"/>
  <c r="X20" i="6"/>
  <c r="J6" i="6"/>
  <c r="Q6" i="6"/>
  <c r="X6" i="6"/>
  <c r="I9" i="6"/>
  <c r="P9" i="6"/>
  <c r="J11" i="6"/>
  <c r="Q11" i="6"/>
  <c r="X11" i="6"/>
  <c r="J13" i="6"/>
  <c r="Q13" i="6"/>
  <c r="X13" i="6"/>
  <c r="J15" i="6"/>
  <c r="Q15" i="6"/>
  <c r="X15" i="6"/>
  <c r="J17" i="6"/>
  <c r="Q17" i="6"/>
  <c r="X17" i="6"/>
  <c r="J19" i="6"/>
  <c r="Q19" i="6"/>
  <c r="X19" i="6"/>
  <c r="I10" i="6"/>
  <c r="P10" i="6"/>
  <c r="I8" i="6"/>
  <c r="P8" i="6"/>
  <c r="N10" i="5"/>
  <c r="P7" i="4"/>
  <c r="O7" i="4" s="1"/>
  <c r="P8" i="4"/>
  <c r="O8" i="4" s="1"/>
  <c r="P9" i="4"/>
  <c r="O9" i="4" s="1"/>
  <c r="P10" i="4"/>
  <c r="O10" i="4" s="1"/>
  <c r="P11" i="4"/>
  <c r="O11" i="4" s="1"/>
  <c r="P12" i="4"/>
  <c r="O12" i="4" s="1"/>
  <c r="P13" i="4"/>
  <c r="O13" i="4" s="1"/>
  <c r="P6" i="4"/>
  <c r="O6" i="4" s="1"/>
  <c r="P27" i="6" l="1"/>
  <c r="J9" i="6"/>
  <c r="Q9" i="6"/>
  <c r="X9" i="6"/>
  <c r="J7" i="6"/>
  <c r="Q7" i="6"/>
  <c r="X7" i="6"/>
  <c r="J8" i="6"/>
  <c r="Q8" i="6"/>
  <c r="X8" i="6"/>
  <c r="J10" i="6"/>
  <c r="Q10" i="6"/>
  <c r="X10" i="6"/>
  <c r="K13" i="4"/>
  <c r="L13" i="4" s="1"/>
  <c r="M13" i="4" s="1"/>
  <c r="N13" i="4" s="1"/>
  <c r="H13" i="4"/>
  <c r="I13" i="4" s="1"/>
  <c r="J13" i="4" s="1"/>
  <c r="K12" i="4"/>
  <c r="L12" i="4" s="1"/>
  <c r="M12" i="4" s="1"/>
  <c r="N12" i="4" s="1"/>
  <c r="H12" i="4"/>
  <c r="I12" i="4" s="1"/>
  <c r="J12" i="4" s="1"/>
  <c r="K11" i="4"/>
  <c r="L11" i="4" s="1"/>
  <c r="M11" i="4" s="1"/>
  <c r="N11" i="4" s="1"/>
  <c r="H11" i="4"/>
  <c r="I11" i="4" s="1"/>
  <c r="J11" i="4" s="1"/>
  <c r="K10" i="4"/>
  <c r="L10" i="4" s="1"/>
  <c r="M10" i="4" s="1"/>
  <c r="N10" i="4" s="1"/>
  <c r="H10" i="4"/>
  <c r="I10" i="4" s="1"/>
  <c r="J10" i="4" s="1"/>
  <c r="K9" i="4"/>
  <c r="L9" i="4" s="1"/>
  <c r="M9" i="4" s="1"/>
  <c r="N9" i="4" s="1"/>
  <c r="H9" i="4"/>
  <c r="I9" i="4" s="1"/>
  <c r="J9" i="4" s="1"/>
  <c r="K8" i="4"/>
  <c r="L8" i="4" s="1"/>
  <c r="M8" i="4" s="1"/>
  <c r="N8" i="4" s="1"/>
  <c r="H8" i="4"/>
  <c r="I8" i="4" s="1"/>
  <c r="J8" i="4" s="1"/>
  <c r="K7" i="4"/>
  <c r="L7" i="4" s="1"/>
  <c r="M7" i="4" s="1"/>
  <c r="N7" i="4" s="1"/>
  <c r="H7" i="4"/>
  <c r="I7" i="4" s="1"/>
  <c r="J7" i="4" s="1"/>
  <c r="K6" i="4"/>
  <c r="L6" i="4" s="1"/>
  <c r="M6" i="4" s="1"/>
  <c r="N6" i="4" s="1"/>
  <c r="H6" i="4"/>
  <c r="I6" i="4" s="1"/>
  <c r="J6" i="4" s="1"/>
  <c r="Q6" i="2"/>
  <c r="R6" i="2" s="1"/>
  <c r="S6" i="2" s="1"/>
  <c r="T6" i="2" s="1"/>
  <c r="Q5" i="2"/>
  <c r="R5" i="2" s="1"/>
  <c r="S5" i="2" s="1"/>
  <c r="T5" i="2" s="1"/>
  <c r="N6" i="2"/>
  <c r="O6" i="2" s="1"/>
  <c r="P6" i="2" s="1"/>
  <c r="N5" i="2"/>
  <c r="O5" i="2" s="1"/>
  <c r="P5" i="2" s="1"/>
  <c r="X27" i="6" l="1"/>
  <c r="X28" i="6" s="1"/>
  <c r="Q27" i="6"/>
  <c r="N14" i="4"/>
  <c r="T7" i="2"/>
</calcChain>
</file>

<file path=xl/sharedStrings.xml><?xml version="1.0" encoding="utf-8"?>
<sst xmlns="http://schemas.openxmlformats.org/spreadsheetml/2006/main" count="1196" uniqueCount="276">
  <si>
    <t>№</t>
  </si>
  <si>
    <t>Ед. изм</t>
  </si>
  <si>
    <t>Наименование предмета контракта</t>
  </si>
  <si>
    <t>Кол-во</t>
  </si>
  <si>
    <t>Коммерческие предложения (руб./ед.изм.)</t>
  </si>
  <si>
    <t>Существенные условия исполнения контракта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</si>
  <si>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</si>
  <si>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</si>
  <si>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 xml:space="preserve">Средняя арифметическая цена за единицу     &lt;ц&gt; </t>
  </si>
  <si>
    <t>Применяемый коэффициент</t>
  </si>
  <si>
    <t>Данные реестра контрактов (руб./ед.изм.)</t>
  </si>
  <si>
    <t>Обоснование начальной (максимальной) цены контракта</t>
  </si>
  <si>
    <t>НМЦК, определенная методом сопоставимых рыночных цен (анализа рынка)*</t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</si>
  <si>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</si>
  <si>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r>
      <t>Держатель для двусторонней иглы многоразовый</t>
    </r>
    <r>
      <rPr>
        <b/>
        <sz val="9"/>
        <color indexed="10"/>
        <rFont val="Times New Roman"/>
        <family val="1"/>
        <charset val="204"/>
      </rPr>
      <t xml:space="preserve"> </t>
    </r>
  </si>
  <si>
    <t>Держатель для двусторонней иглы одноразовый</t>
  </si>
  <si>
    <t xml:space="preserve">Стандартный многоразовый держатель с резьбой для двусторонней иглы, обеспечивающий винтовую фиксацию и кнопкой для автоматического сброса иглы. Центрированное расположение резьбы для иглы. </t>
  </si>
  <si>
    <t>Стандартный одноразовый держатель с резьбой для двусторонней иглы, обеспечивающий винтовую фиксацию, центральное расположение отверстия/резьбы для иглы. Имеет гладкоскошенный дистальный конец для более конгруентного доступа в глубокие вены.</t>
  </si>
  <si>
    <t>Шт.</t>
  </si>
  <si>
    <t>Поставщик №1 вх.01-05-2680/13-0 от 29.10.2013г.</t>
  </si>
  <si>
    <t>Поставщик №2 вх.01-05-2773/13 от 01.11.2013г</t>
  </si>
  <si>
    <t>Поставщик №3 вх.01-05-2682/13 от 29.10.2013г.</t>
  </si>
  <si>
    <t>Поставщик №4 вх.01-05-3533/13-0 от 12.12.2013г</t>
  </si>
  <si>
    <t>Поставщик №5 вх.01-05-3534/13-0 от 12.12.2013г</t>
  </si>
  <si>
    <t>Поставщик №6 вх.01-05-35342/13-0 от 12.12.2013г</t>
  </si>
  <si>
    <t xml:space="preserve">*Определение НМЦК произведено Заказчиком в соответствии с 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</t>
  </si>
  <si>
    <t>В результате проведенного расчета Н(М)ЦК, ЦКЕП контракта составила, руб.:</t>
  </si>
  <si>
    <t>Номер сведений о контракте 0372100049613000693</t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</si>
  <si>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</si>
  <si>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</si>
  <si>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</si>
  <si>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>Однородность совокупности значений выявленных цен, используемых в расчете НМЦК**</t>
  </si>
  <si>
    <t>** В соответствии с п.3.20.1 Методических рекомендаций, утвержденных приказом Минэкономразвития РФ от 02.10.2013 №567 расчет произведен с помощью стандартных функций табличного редактора EXCEL.</t>
  </si>
  <si>
    <t>Приложение 1_Обоснование НМЦК к Документации об электронном аукционе</t>
  </si>
  <si>
    <t>Источник информации о цене (руб./ед.изм.)</t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</si>
  <si>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</si>
  <si>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 xml:space="preserve">Коммерческое предложение №1 
</t>
  </si>
  <si>
    <t xml:space="preserve">Коммерческое предложение  №3 </t>
  </si>
  <si>
    <t xml:space="preserve">Коммерческое предложение  №2 
</t>
  </si>
  <si>
    <t>Запасные части для служебного автотранспорта:</t>
  </si>
  <si>
    <t>кг</t>
  </si>
  <si>
    <t>Котел ДЕ 6,5-14, рег. № 016, зав. № 73025, год выпуска - 1987</t>
  </si>
  <si>
    <t>Экономайзер ЭП 2-142, рег. № 017, зав. № 1851, год выпуска - 1987</t>
  </si>
  <si>
    <t>Котел ДКВР 4-13, рег. № 018, зав. № 21294, год выпуска - 1982</t>
  </si>
  <si>
    <t>Экономайзер ЭБ-2-142, рег. № 019, зав. № 346, год выпуска - 1982</t>
  </si>
  <si>
    <t>Котел ДКВР 6,5-14, рег. № 020, зав. № 8244, год выпуска - 1973</t>
  </si>
  <si>
    <t>Экономайзер ЭБ-2-200И, рег. № 021, зав. № 1060, год выпуска - 1996</t>
  </si>
  <si>
    <t>Котел КЕ 6,5-14с, рег. № 022, зав. № 42635, год выпуска - 1984</t>
  </si>
  <si>
    <t>Экономайзер ЭП 2-236, рег. № 023, зав. № б/н, год выпуска - 1985</t>
  </si>
  <si>
    <t>шт</t>
  </si>
  <si>
    <t>Сода кальцинированная</t>
  </si>
  <si>
    <t>Галит марки А (соль техническая)</t>
  </si>
  <si>
    <t>подшипник 180309</t>
  </si>
  <si>
    <t>подшипник 180609</t>
  </si>
  <si>
    <t>подшипник 180310</t>
  </si>
  <si>
    <t>подшипник 180313</t>
  </si>
  <si>
    <t>подшипник 180610</t>
  </si>
  <si>
    <t>подшипник 180306</t>
  </si>
  <si>
    <t>подшипник 180208</t>
  </si>
  <si>
    <t>подшипник 180307</t>
  </si>
  <si>
    <t>подшипник 180317</t>
  </si>
  <si>
    <t>подшипник 180308</t>
  </si>
  <si>
    <t>подшипник 180605</t>
  </si>
  <si>
    <t>подшипник 180319</t>
  </si>
  <si>
    <t>подшипник 180305</t>
  </si>
  <si>
    <t>Штука</t>
  </si>
  <si>
    <t xml:space="preserve">подшипник 180606 </t>
  </si>
  <si>
    <t xml:space="preserve">подшипник 180314 </t>
  </si>
  <si>
    <t>Дата подготовки обоснования НМЦК:10.07.2019</t>
  </si>
  <si>
    <t>начальник котельной</t>
  </si>
  <si>
    <t>(должность)</t>
  </si>
  <si>
    <t>/</t>
  </si>
  <si>
    <t>(подпись/расшифровка подписи)</t>
  </si>
  <si>
    <t>Паронит ПОН-Б 4мм</t>
  </si>
  <si>
    <t>Паронит ПОН-Б 3мм</t>
  </si>
  <si>
    <t>Паронит ПОН-Б 2мм</t>
  </si>
  <si>
    <t>Набивка АГИ 6*6</t>
  </si>
  <si>
    <t>Набивка АГИ 8*8</t>
  </si>
  <si>
    <t>Тех. пластина ТМКЩ 6мм</t>
  </si>
  <si>
    <t>Пластина Ф-4 300*300*2</t>
  </si>
  <si>
    <t>Пластина Ф-4 300*300*3</t>
  </si>
  <si>
    <t>Пластина Ф-4 300*300*4</t>
  </si>
  <si>
    <t>Пластина Ф-4 300*300*5</t>
  </si>
  <si>
    <t>Лента ФУМ М-1 0,1*20</t>
  </si>
  <si>
    <t>Полотно ножовочное 300мм Х6ВФ</t>
  </si>
  <si>
    <t>Шкурка шлифовальная на тканевой основе № 10</t>
  </si>
  <si>
    <t>Шкурка шлифовальная на тканевой основе № 16</t>
  </si>
  <si>
    <t>Тех. пластина МБС 6мм</t>
  </si>
  <si>
    <t>Болт М 14*70</t>
  </si>
  <si>
    <t>Болт М 16*70</t>
  </si>
  <si>
    <t>Гайка М 14</t>
  </si>
  <si>
    <t>Гайка М 16</t>
  </si>
  <si>
    <t>Шайба М 14</t>
  </si>
  <si>
    <t>Шайба М 16</t>
  </si>
  <si>
    <t>пог.м</t>
  </si>
  <si>
    <t>пост1</t>
  </si>
  <si>
    <t>пост 1</t>
  </si>
  <si>
    <t>пост 2</t>
  </si>
  <si>
    <t>пост 3</t>
  </si>
  <si>
    <t>пост2</t>
  </si>
  <si>
    <t>постз</t>
  </si>
  <si>
    <t>ООО Виконт</t>
  </si>
  <si>
    <t>ООО Уралтранзит</t>
  </si>
  <si>
    <t>ООО Метпром</t>
  </si>
  <si>
    <t>итого</t>
  </si>
  <si>
    <t>ндс</t>
  </si>
  <si>
    <t>всего</t>
  </si>
  <si>
    <t>в.т.ч. ндс</t>
  </si>
  <si>
    <t xml:space="preserve">ООО Пермь-подшипник </t>
  </si>
  <si>
    <t>ООО Нова</t>
  </si>
  <si>
    <t>На основании проведенного анализа рынка и расчетов, НМЦК составляет: 104 057,10 рублей.</t>
  </si>
  <si>
    <t>Гипохлорит кальция</t>
  </si>
  <si>
    <t xml:space="preserve">Ортофосфорная кислота </t>
  </si>
  <si>
    <t>Бикрост ТКП  10 м кв</t>
  </si>
  <si>
    <t xml:space="preserve">Праймер битумный </t>
  </si>
  <si>
    <t>Дата подготовки обоснования НМЦК:06.08.2019</t>
  </si>
  <si>
    <t xml:space="preserve">Асбест шнуровой </t>
  </si>
  <si>
    <t>Мертель шамотный</t>
  </si>
  <si>
    <t>Глина огнеупорная</t>
  </si>
  <si>
    <t>Минеральная вата на основе базальтовых волокон</t>
  </si>
  <si>
    <t>Стеклоткань</t>
  </si>
  <si>
    <t>Проволока термически обработанная черная (вязальная)</t>
  </si>
  <si>
    <t>Эмаль ПФ-115 белая</t>
  </si>
  <si>
    <t>Эмаль ПФ-115 черная</t>
  </si>
  <si>
    <t>Эмаль ПФ-115 красная</t>
  </si>
  <si>
    <t>Эмаль ПФ-115 зеленая</t>
  </si>
  <si>
    <t>Эмаль ПФ-115 желтая</t>
  </si>
  <si>
    <t>Эмаль ПФ-115 синяя</t>
  </si>
  <si>
    <t>шт.</t>
  </si>
  <si>
    <t>Кирпич огнеупорный ША-5, ШБ-5</t>
  </si>
  <si>
    <t>кг.</t>
  </si>
  <si>
    <t>м3</t>
  </si>
  <si>
    <t>м2</t>
  </si>
  <si>
    <t>Асбест картон 1000х800х6 мм</t>
  </si>
  <si>
    <t>1 проиавтоматика</t>
  </si>
  <si>
    <t>2 веста</t>
  </si>
  <si>
    <t>3 ртн экспертиза</t>
  </si>
  <si>
    <t>Расчет НМЦК по формуле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</si>
  <si>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>Метпром</t>
  </si>
  <si>
    <t>Уралспецкомплект</t>
  </si>
  <si>
    <t>Гермес</t>
  </si>
  <si>
    <t>Электроды ОК-46 МР-3 (3мм)</t>
  </si>
  <si>
    <t>Электроды ОК-46 МР-3 (4мм)</t>
  </si>
  <si>
    <t>Дата подготовки обоснования НМЦК:25.05.2020</t>
  </si>
  <si>
    <t>Асбест картон (1000х800х6мм)</t>
  </si>
  <si>
    <t>Асбест шнуровой (6х6)</t>
  </si>
  <si>
    <t>Асбест шнуровой (8х8)</t>
  </si>
  <si>
    <t>Паронит ПОН-Б 5мм</t>
  </si>
  <si>
    <t>Болт М 18*70</t>
  </si>
  <si>
    <t>Болт М 20*70</t>
  </si>
  <si>
    <t>Гайка М 18</t>
  </si>
  <si>
    <t>Гайка М 20</t>
  </si>
  <si>
    <t>Шайба М 18</t>
  </si>
  <si>
    <t>Шайба М 20</t>
  </si>
  <si>
    <t>Битум</t>
  </si>
  <si>
    <t>рулон</t>
  </si>
  <si>
    <t>Бикрос ТКП</t>
  </si>
  <si>
    <t>Праймер битумный</t>
  </si>
  <si>
    <t>Задвижка чугунная флянцевая d-150</t>
  </si>
  <si>
    <t>Задвижка чугунная флянцевая d-100</t>
  </si>
  <si>
    <t>Задвижка чугунная флянцевая d-50</t>
  </si>
  <si>
    <t>Вентиль шаровый d-15</t>
  </si>
  <si>
    <t>Вентиль шаровый d-20</t>
  </si>
  <si>
    <t>Вентиль шаровый d-32</t>
  </si>
  <si>
    <t>Вентиль чугунный пробковый d-15</t>
  </si>
  <si>
    <t>Вентиль чугунный пробковый d-20</t>
  </si>
  <si>
    <t>Вентиль чугунный пробковый d-32</t>
  </si>
  <si>
    <t>Вентиль чугунный пробковый d-40</t>
  </si>
  <si>
    <t>Кран водопроводный на умывальник d-15</t>
  </si>
  <si>
    <t>Кран букса червячная с резинкой</t>
  </si>
  <si>
    <t>Кран букса керамика (разные)</t>
  </si>
  <si>
    <t xml:space="preserve">Кран трёхходовой под манометр </t>
  </si>
  <si>
    <t>Дата подготовки обоснования НМЦК: 20.05.2020г.</t>
  </si>
  <si>
    <t>ОКПД</t>
  </si>
  <si>
    <t>Электроды с покрытием 25.93.15.120</t>
  </si>
  <si>
    <t>Изделия из смесей на основе хризотила 23.99.11.130</t>
  </si>
  <si>
    <t>Услуги по техническим испытаниям и анализу прочие, не включенные в другие группировки 71.20.19.190</t>
  </si>
  <si>
    <t>Режимно-наладочные испытание Котел газовый, паровой ДЕ 6,5-14</t>
  </si>
  <si>
    <t>Режимно-наладочные испытание Котел газовый, паровой ДКВР 4-13</t>
  </si>
  <si>
    <t>Режимно-наладочные испытание Котел газовый, водогрейный ДКВР 6,5-14</t>
  </si>
  <si>
    <t>Режимно-наладочные испытание Котел твердотопливный, водогрейный КЕ 6,5-14с</t>
  </si>
  <si>
    <t>Эмали на основе сложных полиэфиров, акриловых или виниловых полимеров в неводной среде20.30.12.130</t>
  </si>
  <si>
    <t>Болты и винты из черных металлов 25.94.11.111</t>
  </si>
  <si>
    <t>Изделия резьбовые из черных металлов прочие, не включенные в другие группировки 25.94.11.190</t>
  </si>
  <si>
    <t>Шайбы из черных металлов 25.94.12.110</t>
  </si>
  <si>
    <t>Материалы рулонные кровельные и гидроизоляционные 23.99.12.110</t>
  </si>
  <si>
    <t>Арматура запорная 28.14.13.142</t>
  </si>
  <si>
    <t>запорное устройство указателя уровня 12б2бк ду20 ру16 фланцевый</t>
  </si>
  <si>
    <t>ЭПБ козлового крана, КК-0-12,5, г/п 12,5 т</t>
  </si>
  <si>
    <t>Комплексное обследование рельсового кранового пути козлового крана</t>
  </si>
  <si>
    <t>Паспортизация кранового пути козлового крана</t>
  </si>
  <si>
    <t>Паспортизация НГПМ</t>
  </si>
  <si>
    <t>Дата подготовки обоснования НМЦК:17.06.2020</t>
  </si>
  <si>
    <t>Подшипники качения шариковые радиальные 28.15.10.112</t>
  </si>
  <si>
    <t>подшипник 180206</t>
  </si>
  <si>
    <t>подшипник 180507</t>
  </si>
  <si>
    <t>подшипник 180312</t>
  </si>
  <si>
    <t>Дата подготовки обоснования НМЦК:21.05.2020</t>
  </si>
  <si>
    <r>
      <t>На основании проведенного анализа рынка и расчетов, НМЦК составляет,</t>
    </r>
    <r>
      <rPr>
        <sz val="10"/>
        <rFont val="Times New Roman"/>
        <family val="1"/>
        <charset val="204"/>
      </rPr>
      <t>рублей:</t>
    </r>
  </si>
  <si>
    <t>кровельные материалы:</t>
  </si>
  <si>
    <t>Запорная арматура:</t>
  </si>
  <si>
    <t>Паспортизация крановых путей  НГПМ</t>
  </si>
  <si>
    <t>Экспертиза промышленной безопасности</t>
  </si>
  <si>
    <t>Термометры 26.51.51.110</t>
  </si>
  <si>
    <t>Портландцемент без минеральных добавок 23.51.12.111</t>
  </si>
  <si>
    <t>Резины вулканизированные, кроме твердой резины (эбонита), в виде нити, корда, пластин, листов, полос (лент), прутков и профилей 22.19.20.120</t>
  </si>
  <si>
    <t>Полимеры прочих галогенированных олефинов в первичных формах 20.16.30.190</t>
  </si>
  <si>
    <t>Плиты, листы, пленка, лента и прочие плоские полимерные самоклеящиеся формы, в рулонах шириной не более 20 см 22.29.21.000</t>
  </si>
  <si>
    <t>Полотна ножовочные 25.73.40.260</t>
  </si>
  <si>
    <t>Материалы отделочные и аналогичные изделия прочие, не включенные в другие группировки 13.96.17.190</t>
  </si>
  <si>
    <t>Шланги из вулканизированной резины, кроме твердой резины (эбонита) 22.19.30.120</t>
  </si>
  <si>
    <t>Кабели для электродуговой сварки и электропечей 27.32.13.125</t>
  </si>
  <si>
    <t>Оборудование и инструменты для пайки мягким и твердым припоем, и сварки неэлектрические и их комплектующие (запасные части), не имеющие самостоятельных группировок 28.29.70.110</t>
  </si>
  <si>
    <t>Арматура регулирующая прочая 28.14.11.129</t>
  </si>
  <si>
    <t>Арматура регулирующая прочая 28.14.11.130</t>
  </si>
  <si>
    <t>Волокно и соломка прочего льна 01.16.19.119</t>
  </si>
  <si>
    <t>Изделия огнеупорные прочие, кроме изделий из кремнеземистой каменной муки или диатомитовых земель23.20.12.190</t>
  </si>
  <si>
    <t>Глины огнеупорные 08.12.22.112</t>
  </si>
  <si>
    <t>Ткани из стекловолокна (включая узкие ткани) 13.20.46.000</t>
  </si>
  <si>
    <t>Стекло безопасное закаленное для строительства 23.12.12.110</t>
  </si>
  <si>
    <r>
      <t xml:space="preserve">коэффициент вариации цен V (%)           </t>
    </r>
    <r>
      <rPr>
        <i/>
        <sz val="10"/>
        <rFont val="Times New Roman"/>
        <family val="1"/>
        <charset val="204"/>
      </rPr>
      <t xml:space="preserve">         (не должен превышать 33%)</t>
    </r>
  </si>
  <si>
    <r>
      <rPr>
        <b/>
        <sz val="10"/>
        <rFont val="Times New Roman"/>
        <family val="1"/>
        <charset val="204"/>
      </rPr>
      <t>Расчет НМЦК по формуле</t>
    </r>
    <r>
      <rPr>
        <sz val="10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</si>
  <si>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Материалы для ремонта котельного оборудования и сетей тепло-водоснабжения</t>
  </si>
  <si>
    <t>Режимно-наладочные испытание Система ХВП</t>
  </si>
  <si>
    <t xml:space="preserve">Работы по режимно-наладочным испытаниям водогрейных и паровых котлов и системы химводоподготовки
</t>
  </si>
  <si>
    <t>Комплексное обследование рельсовых крановых путей НГПМ</t>
  </si>
  <si>
    <t>Главный механик</t>
  </si>
  <si>
    <t>ке котел,дквр 6,5/13</t>
  </si>
  <si>
    <t>гребенка</t>
  </si>
  <si>
    <t>Задвижка чугунная флянцевая d-80</t>
  </si>
  <si>
    <t>хво</t>
  </si>
  <si>
    <t>Насосное оборудование для котельной</t>
  </si>
  <si>
    <t xml:space="preserve">Насос КС 20-110 без эл. двигателя на раме </t>
  </si>
  <si>
    <t xml:space="preserve">28.13.14.110 Насосы центробежные подачи жидкостей прочие </t>
  </si>
  <si>
    <t>Электроды ОК-46.00 д.3 (5,3 кг)</t>
  </si>
  <si>
    <t>Электроды ОК-46.00 д.4 (6,6 кг)</t>
  </si>
  <si>
    <t>Дата подготовки обоснования НМЦК:24.06.2021</t>
  </si>
  <si>
    <t>подшипник 180204</t>
  </si>
  <si>
    <t>подшипник 180606</t>
  </si>
  <si>
    <t>подшипник 180207</t>
  </si>
  <si>
    <t>подшипник 180612</t>
  </si>
  <si>
    <t>Картон асбестовый КАОН-1 6 мм (1,0*0,8)</t>
  </si>
  <si>
    <t>Галит марки С сорт высшый (соль техническая)</t>
  </si>
  <si>
    <t>Гипохлорид кальция</t>
  </si>
  <si>
    <t>Ортофосфорная кислота</t>
  </si>
  <si>
    <t>экспертиза промышленной безопасности здания газовой котельной ФКУ ИК-10.</t>
  </si>
  <si>
    <t>Дата подготовки обоснования НМЦК:10.01.2022</t>
  </si>
  <si>
    <t>ЭПБ здания газовой котельной ФКУ ИК-10.</t>
  </si>
  <si>
    <t xml:space="preserve">Услуги по техническим испытаниям и анализу прочие, не включенные в другие группировки 71.20.19.190 </t>
  </si>
  <si>
    <t>ОКПД2</t>
  </si>
  <si>
    <t>Приложение № 2 к извещению</t>
  </si>
  <si>
    <t>Материалы для ремонта</t>
  </si>
  <si>
    <t>Клей для плитки керамической</t>
  </si>
  <si>
    <t>Песок</t>
  </si>
  <si>
    <t>Зам начальника</t>
  </si>
  <si>
    <t>/И.А. Кучинский</t>
  </si>
  <si>
    <t xml:space="preserve">Труба ПП 110*1000  </t>
  </si>
  <si>
    <t>Отвод ПП 110*87</t>
  </si>
  <si>
    <t>Тройник ПП 110*110*87</t>
  </si>
  <si>
    <t>Гибкая подводка 0,8м</t>
  </si>
  <si>
    <t>Смеситель для кухни</t>
  </si>
  <si>
    <t>Труба ПП 50*1000</t>
  </si>
  <si>
    <t>Отвод ПП 50*87</t>
  </si>
  <si>
    <t>Переход ПП 110*50</t>
  </si>
  <si>
    <t>Кран шаровый ДУ25</t>
  </si>
  <si>
    <t>Труба ф 25 ПП стекловолокно</t>
  </si>
  <si>
    <t>Угольник ПП ф25*90</t>
  </si>
  <si>
    <t xml:space="preserve">Муфта ПП ф25 нар резьба </t>
  </si>
  <si>
    <t>м</t>
  </si>
  <si>
    <t>Дата подготовки обоснования НМЦК:15.07.2026г.</t>
  </si>
  <si>
    <t xml:space="preserve">Коммерческое предложение №51 от 14.07.2026
</t>
  </si>
  <si>
    <t xml:space="preserve">Коммерческое предложение  №52 от 14.07.2026
</t>
  </si>
  <si>
    <t>Коммерческое предложение  №53 от 14.07.2026</t>
  </si>
  <si>
    <t xml:space="preserve">Цемент </t>
  </si>
  <si>
    <t>Отвод ПП 110*45</t>
  </si>
  <si>
    <t>Штукатурка Ротгипс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</si>
</sst>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"/>
    <numFmt numFmtId="165" formatCode="#,##0_ ;[Red]\-#,##0\ "/>
  </numFmts>
  <fonts count="35" x14ac:knownFonts="1">
    <font>
      <sz val="11"/>
      <color theme="1"/>
      <name val="Calibri"/>
      <family val="2"/>
      <charset val="204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9"/>
      <color indexed="10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.8"/>
      <color rgb="FF000000"/>
      <name val="Calibri"/>
      <family val="2"/>
      <charset val="204"/>
    </font>
    <font>
      <sz val="9"/>
      <color rgb="FF000000"/>
      <name val="Calibri"/>
      <family val="2"/>
      <charset val="204"/>
    </font>
    <font>
      <sz val="10.8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333333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0"/>
      <name val="Times New Roman"/>
      <family val="1"/>
      <charset val="204"/>
    </font>
    <font>
      <sz val="9"/>
      <name val="Calibri"/>
      <family val="2"/>
      <charset val="204"/>
    </font>
    <font>
      <sz val="10.8"/>
      <name val="Times New Roman"/>
      <family val="1"/>
      <charset val="204"/>
    </font>
    <font>
      <sz val="9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/>
      <right style="medium">
        <color rgb="FFC0C0C0"/>
      </right>
      <top style="medium">
        <color rgb="FFC0C0C0"/>
      </top>
      <bottom style="thin">
        <color auto="1"/>
      </bottom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5"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8" fillId="0" borderId="0" xfId="0" applyFont="1" applyAlignment="1">
      <alignment horizontal="center" vertical="top"/>
    </xf>
    <xf numFmtId="0" fontId="8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center" vertical="top" wrapText="1"/>
    </xf>
    <xf numFmtId="2" fontId="2" fillId="0" borderId="1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2" fontId="9" fillId="0" borderId="0" xfId="0" applyNumberFormat="1" applyFont="1" applyAlignment="1">
      <alignment vertical="center"/>
    </xf>
    <xf numFmtId="0" fontId="9" fillId="0" borderId="4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10" fillId="0" borderId="0" xfId="0" applyFont="1" applyAlignment="1">
      <alignment horizontal="left" wrapText="1"/>
    </xf>
    <xf numFmtId="0" fontId="11" fillId="0" borderId="5" xfId="0" applyFont="1" applyBorder="1" applyAlignment="1">
      <alignment horizontal="left" vertical="top" wrapText="1"/>
    </xf>
    <xf numFmtId="0" fontId="11" fillId="0" borderId="5" xfId="0" applyFont="1" applyBorder="1" applyAlignment="1">
      <alignment vertical="top" wrapText="1"/>
    </xf>
    <xf numFmtId="0" fontId="11" fillId="0" borderId="1" xfId="0" applyFont="1" applyBorder="1" applyAlignment="1">
      <alignment horizontal="center" vertical="top" wrapText="1"/>
    </xf>
    <xf numFmtId="0" fontId="11" fillId="0" borderId="5" xfId="0" applyFont="1" applyBorder="1" applyAlignment="1">
      <alignment horizontal="center" vertical="top" wrapText="1"/>
    </xf>
    <xf numFmtId="0" fontId="8" fillId="0" borderId="0" xfId="0" applyFont="1" applyAlignment="1">
      <alignment vertical="top"/>
    </xf>
    <xf numFmtId="4" fontId="2" fillId="0" borderId="1" xfId="0" applyNumberFormat="1" applyFont="1" applyBorder="1" applyAlignment="1">
      <alignment horizontal="center" vertical="top" wrapText="1"/>
    </xf>
    <xf numFmtId="4" fontId="8" fillId="0" borderId="1" xfId="0" applyNumberFormat="1" applyFont="1" applyBorder="1" applyAlignment="1">
      <alignment horizontal="center" vertical="top"/>
    </xf>
    <xf numFmtId="2" fontId="1" fillId="0" borderId="1" xfId="0" applyNumberFormat="1" applyFont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/>
    </xf>
    <xf numFmtId="0" fontId="10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10" fillId="0" borderId="0" xfId="0" applyNumberFormat="1" applyFont="1"/>
    <xf numFmtId="0" fontId="10" fillId="0" borderId="0" xfId="0" applyFont="1" applyBorder="1" applyAlignment="1">
      <alignment horizontal="left" vertical="center" wrapText="1"/>
    </xf>
    <xf numFmtId="0" fontId="8" fillId="0" borderId="0" xfId="0" applyFont="1" applyAlignment="1">
      <alignment wrapText="1"/>
    </xf>
    <xf numFmtId="0" fontId="8" fillId="2" borderId="0" xfId="0" applyFont="1" applyFill="1"/>
    <xf numFmtId="0" fontId="8" fillId="3" borderId="0" xfId="0" applyFont="1" applyFill="1"/>
    <xf numFmtId="0" fontId="1" fillId="3" borderId="1" xfId="0" applyFont="1" applyFill="1" applyBorder="1" applyAlignment="1">
      <alignment horizontal="center" vertical="top" wrapText="1"/>
    </xf>
    <xf numFmtId="0" fontId="7" fillId="3" borderId="1" xfId="0" applyFont="1" applyFill="1" applyBorder="1" applyAlignment="1">
      <alignment horizontal="center" vertical="top" wrapText="1"/>
    </xf>
    <xf numFmtId="0" fontId="8" fillId="4" borderId="0" xfId="0" applyFont="1" applyFill="1" applyAlignment="1">
      <alignment horizontal="center" vertical="top"/>
    </xf>
    <xf numFmtId="2" fontId="10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4" fontId="10" fillId="0" borderId="0" xfId="0" applyNumberFormat="1" applyFont="1" applyAlignment="1">
      <alignment horizontal="center" vertical="center"/>
    </xf>
    <xf numFmtId="0" fontId="8" fillId="0" borderId="0" xfId="0" applyFont="1" applyFill="1"/>
    <xf numFmtId="2" fontId="2" fillId="0" borderId="11" xfId="0" applyNumberFormat="1" applyFont="1" applyFill="1" applyBorder="1" applyAlignment="1">
      <alignment horizontal="center" vertical="center" wrapText="1"/>
    </xf>
    <xf numFmtId="2" fontId="8" fillId="0" borderId="0" xfId="0" applyNumberFormat="1" applyFont="1" applyFill="1"/>
    <xf numFmtId="0" fontId="2" fillId="0" borderId="5" xfId="0" applyFont="1" applyFill="1" applyBorder="1" applyAlignment="1">
      <alignment horizontal="center" vertical="center" wrapText="1"/>
    </xf>
    <xf numFmtId="4" fontId="2" fillId="0" borderId="11" xfId="0" applyNumberFormat="1" applyFont="1" applyFill="1" applyBorder="1" applyAlignment="1">
      <alignment horizontal="center" vertical="center" wrapText="1"/>
    </xf>
    <xf numFmtId="4" fontId="8" fillId="0" borderId="11" xfId="0" applyNumberFormat="1" applyFont="1" applyFill="1" applyBorder="1" applyAlignment="1">
      <alignment horizontal="center" vertical="center"/>
    </xf>
    <xf numFmtId="164" fontId="2" fillId="0" borderId="11" xfId="0" applyNumberFormat="1" applyFont="1" applyFill="1" applyBorder="1" applyAlignment="1">
      <alignment horizontal="center" vertical="center" wrapText="1"/>
    </xf>
    <xf numFmtId="2" fontId="2" fillId="0" borderId="12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8" fillId="0" borderId="0" xfId="0" applyFont="1" applyFill="1" applyAlignment="1">
      <alignment wrapText="1"/>
    </xf>
    <xf numFmtId="0" fontId="8" fillId="0" borderId="0" xfId="0" applyFont="1" applyFill="1" applyAlignment="1">
      <alignment horizontal="center" vertical="top"/>
    </xf>
    <xf numFmtId="2" fontId="8" fillId="0" borderId="0" xfId="0" applyNumberFormat="1" applyFont="1" applyFill="1" applyAlignment="1">
      <alignment horizontal="center" vertical="top"/>
    </xf>
    <xf numFmtId="0" fontId="10" fillId="0" borderId="0" xfId="0" applyFont="1" applyBorder="1" applyAlignment="1">
      <alignment horizontal="center" vertical="center"/>
    </xf>
    <xf numFmtId="0" fontId="8" fillId="0" borderId="13" xfId="0" applyFont="1" applyBorder="1" applyAlignment="1">
      <alignment vertical="center" wrapText="1"/>
    </xf>
    <xf numFmtId="0" fontId="8" fillId="0" borderId="14" xfId="0" applyFont="1" applyBorder="1" applyAlignment="1">
      <alignment vertical="center" wrapText="1"/>
    </xf>
    <xf numFmtId="2" fontId="8" fillId="0" borderId="0" xfId="0" applyNumberFormat="1" applyFont="1" applyAlignment="1">
      <alignment horizontal="center" vertical="center"/>
    </xf>
    <xf numFmtId="0" fontId="12" fillId="0" borderId="13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center" wrapText="1"/>
    </xf>
    <xf numFmtId="0" fontId="8" fillId="0" borderId="0" xfId="0" applyFont="1" applyAlignment="1">
      <alignment wrapText="1"/>
    </xf>
    <xf numFmtId="4" fontId="13" fillId="0" borderId="1" xfId="0" applyNumberFormat="1" applyFont="1" applyBorder="1" applyAlignment="1">
      <alignment horizontal="center" vertical="center"/>
    </xf>
    <xf numFmtId="4" fontId="14" fillId="0" borderId="1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center" wrapText="1"/>
    </xf>
    <xf numFmtId="0" fontId="8" fillId="0" borderId="0" xfId="0" applyFont="1" applyAlignment="1">
      <alignment wrapText="1"/>
    </xf>
    <xf numFmtId="0" fontId="10" fillId="0" borderId="0" xfId="0" applyFont="1" applyBorder="1" applyAlignment="1">
      <alignment horizontal="left" vertical="center" wrapText="1"/>
    </xf>
    <xf numFmtId="0" fontId="8" fillId="0" borderId="0" xfId="0" applyFont="1" applyAlignment="1">
      <alignment wrapText="1"/>
    </xf>
    <xf numFmtId="0" fontId="13" fillId="0" borderId="1" xfId="0" applyFont="1" applyBorder="1"/>
    <xf numFmtId="0" fontId="14" fillId="0" borderId="0" xfId="0" applyFont="1" applyBorder="1" applyAlignment="1">
      <alignment horizontal="center" vertical="center" wrapText="1"/>
    </xf>
    <xf numFmtId="0" fontId="13" fillId="0" borderId="0" xfId="0" applyFont="1"/>
    <xf numFmtId="2" fontId="13" fillId="0" borderId="0" xfId="0" applyNumberFormat="1" applyFont="1"/>
    <xf numFmtId="2" fontId="13" fillId="0" borderId="0" xfId="0" applyNumberFormat="1" applyFont="1" applyAlignment="1">
      <alignment horizontal="center" vertical="center"/>
    </xf>
    <xf numFmtId="0" fontId="16" fillId="0" borderId="0" xfId="0" applyFont="1"/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0" fontId="14" fillId="0" borderId="0" xfId="0" applyFont="1" applyBorder="1" applyAlignment="1">
      <alignment horizontal="left" vertical="center" wrapText="1"/>
    </xf>
    <xf numFmtId="165" fontId="13" fillId="0" borderId="1" xfId="0" applyNumberFormat="1" applyFont="1" applyBorder="1" applyAlignment="1">
      <alignment horizontal="center" vertical="center"/>
    </xf>
    <xf numFmtId="2" fontId="0" fillId="0" borderId="0" xfId="0" applyNumberFormat="1"/>
    <xf numFmtId="2" fontId="19" fillId="0" borderId="0" xfId="0" applyNumberFormat="1" applyFont="1" applyAlignment="1">
      <alignment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vertical="center" wrapText="1"/>
    </xf>
    <xf numFmtId="0" fontId="20" fillId="0" borderId="13" xfId="0" applyFont="1" applyBorder="1" applyAlignment="1">
      <alignment vertical="center" wrapText="1"/>
    </xf>
    <xf numFmtId="165" fontId="21" fillId="0" borderId="1" xfId="0" applyNumberFormat="1" applyFont="1" applyBorder="1" applyAlignment="1">
      <alignment horizontal="center" vertical="center"/>
    </xf>
    <xf numFmtId="4" fontId="6" fillId="0" borderId="11" xfId="0" applyNumberFormat="1" applyFont="1" applyFill="1" applyBorder="1" applyAlignment="1">
      <alignment horizontal="center" vertical="center" wrapText="1"/>
    </xf>
    <xf numFmtId="4" fontId="6" fillId="0" borderId="11" xfId="0" applyNumberFormat="1" applyFont="1" applyFill="1" applyBorder="1" applyAlignment="1">
      <alignment horizontal="center" vertical="center"/>
    </xf>
    <xf numFmtId="2" fontId="6" fillId="0" borderId="11" xfId="0" applyNumberFormat="1" applyFont="1" applyFill="1" applyBorder="1" applyAlignment="1">
      <alignment horizontal="center" vertical="center" wrapText="1"/>
    </xf>
    <xf numFmtId="164" fontId="6" fillId="0" borderId="11" xfId="0" applyNumberFormat="1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center" vertical="top"/>
    </xf>
    <xf numFmtId="0" fontId="10" fillId="0" borderId="0" xfId="0" applyFont="1" applyBorder="1" applyAlignment="1">
      <alignment horizontal="left" vertical="center" wrapText="1"/>
    </xf>
    <xf numFmtId="0" fontId="8" fillId="0" borderId="0" xfId="0" applyFont="1" applyAlignment="1">
      <alignment wrapText="1"/>
    </xf>
    <xf numFmtId="0" fontId="14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center" vertical="center" wrapText="1"/>
    </xf>
    <xf numFmtId="2" fontId="2" fillId="0" borderId="24" xfId="0" applyNumberFormat="1" applyFont="1" applyFill="1" applyBorder="1" applyAlignment="1">
      <alignment horizontal="center" vertical="center" wrapText="1"/>
    </xf>
    <xf numFmtId="2" fontId="6" fillId="0" borderId="24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top"/>
    </xf>
    <xf numFmtId="2" fontId="8" fillId="0" borderId="1" xfId="0" applyNumberFormat="1" applyFont="1" applyFill="1" applyBorder="1" applyAlignment="1">
      <alignment horizontal="center" vertical="top"/>
    </xf>
    <xf numFmtId="0" fontId="8" fillId="4" borderId="1" xfId="0" applyFont="1" applyFill="1" applyBorder="1" applyAlignment="1">
      <alignment horizontal="center" vertical="top"/>
    </xf>
    <xf numFmtId="0" fontId="6" fillId="4" borderId="1" xfId="0" applyFont="1" applyFill="1" applyBorder="1" applyAlignment="1">
      <alignment horizontal="center" vertical="top"/>
    </xf>
    <xf numFmtId="0" fontId="8" fillId="0" borderId="0" xfId="0" applyFont="1" applyFill="1" applyAlignment="1">
      <alignment textRotation="90"/>
    </xf>
    <xf numFmtId="0" fontId="14" fillId="0" borderId="0" xfId="0" applyFont="1" applyBorder="1" applyAlignment="1">
      <alignment vertical="center" wrapText="1"/>
    </xf>
    <xf numFmtId="2" fontId="14" fillId="0" borderId="0" xfId="0" applyNumberFormat="1" applyFont="1" applyBorder="1" applyAlignment="1">
      <alignment vertical="center" wrapText="1"/>
    </xf>
    <xf numFmtId="2" fontId="10" fillId="0" borderId="0" xfId="0" applyNumberFormat="1" applyFont="1" applyBorder="1" applyAlignment="1">
      <alignment horizontal="left" vertical="center" wrapText="1"/>
    </xf>
    <xf numFmtId="2" fontId="8" fillId="0" borderId="0" xfId="0" applyNumberFormat="1" applyFont="1" applyAlignment="1">
      <alignment wrapText="1"/>
    </xf>
    <xf numFmtId="2" fontId="8" fillId="0" borderId="0" xfId="0" applyNumberFormat="1" applyFont="1"/>
    <xf numFmtId="2" fontId="8" fillId="4" borderId="1" xfId="0" applyNumberFormat="1" applyFont="1" applyFill="1" applyBorder="1" applyAlignment="1">
      <alignment horizontal="center" vertical="top"/>
    </xf>
    <xf numFmtId="2" fontId="14" fillId="0" borderId="0" xfId="0" applyNumberFormat="1" applyFont="1" applyBorder="1" applyAlignment="1">
      <alignment horizontal="center" vertical="center" wrapText="1"/>
    </xf>
    <xf numFmtId="2" fontId="14" fillId="0" borderId="0" xfId="0" applyNumberFormat="1" applyFont="1" applyBorder="1" applyAlignment="1">
      <alignment horizontal="left" vertical="center" wrapText="1"/>
    </xf>
    <xf numFmtId="2" fontId="8" fillId="0" borderId="0" xfId="0" applyNumberFormat="1" applyFont="1" applyAlignment="1">
      <alignment horizontal="center" vertical="top"/>
    </xf>
    <xf numFmtId="2" fontId="8" fillId="4" borderId="0" xfId="0" applyNumberFormat="1" applyFont="1" applyFill="1" applyAlignment="1">
      <alignment horizontal="center" vertical="top"/>
    </xf>
    <xf numFmtId="2" fontId="8" fillId="5" borderId="0" xfId="0" applyNumberFormat="1" applyFont="1" applyFill="1"/>
    <xf numFmtId="2" fontId="1" fillId="5" borderId="1" xfId="0" applyNumberFormat="1" applyFont="1" applyFill="1" applyBorder="1" applyAlignment="1">
      <alignment horizontal="center" vertical="top" wrapText="1"/>
    </xf>
    <xf numFmtId="2" fontId="7" fillId="5" borderId="1" xfId="0" applyNumberFormat="1" applyFont="1" applyFill="1" applyBorder="1" applyAlignment="1">
      <alignment horizontal="center" vertical="top" wrapText="1"/>
    </xf>
    <xf numFmtId="2" fontId="8" fillId="5" borderId="13" xfId="0" applyNumberFormat="1" applyFont="1" applyFill="1" applyBorder="1" applyAlignment="1">
      <alignment vertical="center" wrapText="1"/>
    </xf>
    <xf numFmtId="2" fontId="6" fillId="5" borderId="11" xfId="0" applyNumberFormat="1" applyFont="1" applyFill="1" applyBorder="1" applyAlignment="1">
      <alignment horizontal="center" vertical="center" wrapText="1"/>
    </xf>
    <xf numFmtId="2" fontId="13" fillId="5" borderId="0" xfId="0" applyNumberFormat="1" applyFont="1" applyFill="1"/>
    <xf numFmtId="2" fontId="0" fillId="5" borderId="0" xfId="0" applyNumberFormat="1" applyFill="1"/>
    <xf numFmtId="2" fontId="16" fillId="5" borderId="0" xfId="0" applyNumberFormat="1" applyFont="1" applyFill="1"/>
    <xf numFmtId="2" fontId="18" fillId="5" borderId="0" xfId="0" applyNumberFormat="1" applyFont="1" applyFill="1" applyBorder="1" applyAlignment="1">
      <alignment horizontal="center" vertical="center" wrapText="1"/>
    </xf>
    <xf numFmtId="2" fontId="19" fillId="5" borderId="0" xfId="0" applyNumberFormat="1" applyFont="1" applyFill="1" applyAlignment="1">
      <alignment vertical="center" wrapText="1"/>
    </xf>
    <xf numFmtId="0" fontId="8" fillId="5" borderId="0" xfId="0" applyFont="1" applyFill="1"/>
    <xf numFmtId="0" fontId="1" fillId="5" borderId="1" xfId="0" applyFont="1" applyFill="1" applyBorder="1" applyAlignment="1">
      <alignment horizontal="center" vertical="top" wrapText="1"/>
    </xf>
    <xf numFmtId="0" fontId="7" fillId="5" borderId="1" xfId="0" applyFont="1" applyFill="1" applyBorder="1" applyAlignment="1">
      <alignment horizontal="center" vertical="top" wrapText="1"/>
    </xf>
    <xf numFmtId="4" fontId="14" fillId="5" borderId="1" xfId="0" applyNumberFormat="1" applyFont="1" applyFill="1" applyBorder="1" applyAlignment="1">
      <alignment horizontal="center" vertical="center" wrapText="1"/>
    </xf>
    <xf numFmtId="4" fontId="6" fillId="5" borderId="1" xfId="0" applyNumberFormat="1" applyFont="1" applyFill="1" applyBorder="1" applyAlignment="1">
      <alignment horizontal="center" vertical="center" wrapText="1"/>
    </xf>
    <xf numFmtId="0" fontId="14" fillId="5" borderId="0" xfId="0" applyFont="1" applyFill="1" applyBorder="1" applyAlignment="1">
      <alignment horizontal="center" vertical="center" wrapText="1"/>
    </xf>
    <xf numFmtId="0" fontId="14" fillId="5" borderId="0" xfId="0" applyFont="1" applyFill="1" applyBorder="1" applyAlignment="1">
      <alignment horizontal="left" vertical="center" wrapText="1"/>
    </xf>
    <xf numFmtId="0" fontId="16" fillId="5" borderId="0" xfId="0" applyFont="1" applyFill="1"/>
    <xf numFmtId="0" fontId="0" fillId="5" borderId="0" xfId="0" applyFill="1"/>
    <xf numFmtId="0" fontId="18" fillId="5" borderId="0" xfId="0" applyFont="1" applyFill="1" applyBorder="1" applyAlignment="1">
      <alignment horizontal="center" vertical="center" wrapText="1"/>
    </xf>
    <xf numFmtId="0" fontId="19" fillId="5" borderId="0" xfId="0" applyFont="1" applyFill="1" applyAlignment="1">
      <alignment vertical="center" wrapText="1"/>
    </xf>
    <xf numFmtId="0" fontId="14" fillId="0" borderId="9" xfId="0" applyFont="1" applyBorder="1" applyAlignment="1">
      <alignment vertical="center" wrapText="1"/>
    </xf>
    <xf numFmtId="0" fontId="14" fillId="0" borderId="26" xfId="0" applyFont="1" applyBorder="1" applyAlignment="1">
      <alignment vertical="center" wrapText="1"/>
    </xf>
    <xf numFmtId="2" fontId="14" fillId="0" borderId="9" xfId="0" applyNumberFormat="1" applyFont="1" applyBorder="1" applyAlignment="1">
      <alignment vertical="center" wrapText="1"/>
    </xf>
    <xf numFmtId="0" fontId="13" fillId="5" borderId="0" xfId="0" applyFont="1" applyFill="1"/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center" wrapText="1"/>
    </xf>
    <xf numFmtId="0" fontId="8" fillId="0" borderId="0" xfId="0" applyFont="1" applyAlignment="1">
      <alignment wrapText="1"/>
    </xf>
    <xf numFmtId="0" fontId="14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8" fillId="0" borderId="0" xfId="0" applyFont="1" applyAlignment="1">
      <alignment wrapText="1"/>
    </xf>
    <xf numFmtId="0" fontId="14" fillId="0" borderId="1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top"/>
    </xf>
    <xf numFmtId="0" fontId="13" fillId="0" borderId="27" xfId="0" applyFont="1" applyBorder="1"/>
    <xf numFmtId="0" fontId="2" fillId="0" borderId="1" xfId="0" applyFont="1" applyFill="1" applyBorder="1" applyAlignment="1">
      <alignment horizontal="center" vertical="center" wrapText="1"/>
    </xf>
    <xf numFmtId="0" fontId="12" fillId="6" borderId="1" xfId="0" applyFont="1" applyFill="1" applyBorder="1" applyAlignment="1">
      <alignment wrapText="1"/>
    </xf>
    <xf numFmtId="4" fontId="2" fillId="0" borderId="1" xfId="0" applyNumberFormat="1" applyFont="1" applyFill="1" applyBorder="1" applyAlignment="1">
      <alignment horizontal="center" vertical="center" wrapText="1"/>
    </xf>
    <xf numFmtId="4" fontId="8" fillId="0" borderId="1" xfId="0" applyNumberFormat="1" applyFont="1" applyFill="1" applyBorder="1" applyAlignment="1">
      <alignment horizontal="center" vertical="center"/>
    </xf>
    <xf numFmtId="2" fontId="2" fillId="0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Fill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2" fontId="14" fillId="0" borderId="1" xfId="0" applyNumberFormat="1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0" fillId="0" borderId="1" xfId="0" applyBorder="1"/>
    <xf numFmtId="0" fontId="22" fillId="6" borderId="1" xfId="0" applyFont="1" applyFill="1" applyBorder="1" applyAlignment="1">
      <alignment wrapText="1"/>
    </xf>
    <xf numFmtId="0" fontId="14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center" wrapText="1"/>
    </xf>
    <xf numFmtId="0" fontId="8" fillId="0" borderId="0" xfId="0" applyFont="1" applyAlignment="1">
      <alignment wrapText="1"/>
    </xf>
    <xf numFmtId="0" fontId="14" fillId="0" borderId="0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center" vertical="center" wrapText="1"/>
    </xf>
    <xf numFmtId="4" fontId="24" fillId="0" borderId="1" xfId="0" applyNumberFormat="1" applyFont="1" applyBorder="1" applyAlignment="1">
      <alignment horizontal="center" vertical="center"/>
    </xf>
    <xf numFmtId="4" fontId="21" fillId="0" borderId="1" xfId="0" applyNumberFormat="1" applyFont="1" applyBorder="1" applyAlignment="1">
      <alignment horizontal="center" vertical="center"/>
    </xf>
    <xf numFmtId="0" fontId="20" fillId="0" borderId="1" xfId="0" applyFont="1" applyBorder="1" applyAlignment="1">
      <alignment wrapText="1"/>
    </xf>
    <xf numFmtId="0" fontId="20" fillId="6" borderId="1" xfId="0" applyFont="1" applyFill="1" applyBorder="1" applyAlignment="1">
      <alignment wrapText="1"/>
    </xf>
    <xf numFmtId="0" fontId="8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left" vertical="center" wrapText="1"/>
    </xf>
    <xf numFmtId="0" fontId="8" fillId="0" borderId="0" xfId="0" applyFont="1" applyAlignment="1">
      <alignment wrapText="1"/>
    </xf>
    <xf numFmtId="0" fontId="14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8" fillId="0" borderId="0" xfId="0" applyFont="1" applyAlignment="1">
      <alignment wrapText="1"/>
    </xf>
    <xf numFmtId="0" fontId="14" fillId="0" borderId="0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top" wrapText="1"/>
    </xf>
    <xf numFmtId="0" fontId="6" fillId="5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8" fillId="0" borderId="3" xfId="0" applyFont="1" applyFill="1" applyBorder="1" applyAlignment="1">
      <alignment horizontal="center" vertical="top"/>
    </xf>
    <xf numFmtId="2" fontId="8" fillId="0" borderId="3" xfId="0" applyNumberFormat="1" applyFont="1" applyFill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/>
    </xf>
    <xf numFmtId="4" fontId="6" fillId="0" borderId="1" xfId="0" applyNumberFormat="1" applyFont="1" applyFill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center" vertical="center"/>
    </xf>
    <xf numFmtId="2" fontId="6" fillId="0" borderId="1" xfId="0" applyNumberFormat="1" applyFont="1" applyFill="1" applyBorder="1" applyAlignment="1">
      <alignment horizontal="center" vertical="center" wrapText="1"/>
    </xf>
    <xf numFmtId="164" fontId="6" fillId="0" borderId="1" xfId="0" applyNumberFormat="1" applyFont="1" applyFill="1" applyBorder="1" applyAlignment="1">
      <alignment horizontal="center" vertical="center" wrapText="1"/>
    </xf>
    <xf numFmtId="0" fontId="25" fillId="0" borderId="1" xfId="0" applyFont="1" applyBorder="1" applyAlignment="1">
      <alignment horizontal="center" vertical="center" wrapText="1"/>
    </xf>
    <xf numFmtId="4" fontId="14" fillId="5" borderId="3" xfId="0" applyNumberFormat="1" applyFont="1" applyFill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top" wrapText="1"/>
    </xf>
    <xf numFmtId="0" fontId="10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wrapText="1"/>
    </xf>
    <xf numFmtId="0" fontId="8" fillId="0" borderId="1" xfId="0" applyFont="1" applyFill="1" applyBorder="1" applyAlignment="1">
      <alignment textRotation="90" wrapText="1"/>
    </xf>
    <xf numFmtId="0" fontId="8" fillId="2" borderId="1" xfId="0" applyFont="1" applyFill="1" applyBorder="1" applyAlignment="1">
      <alignment wrapText="1"/>
    </xf>
    <xf numFmtId="0" fontId="8" fillId="0" borderId="0" xfId="0" applyFont="1" applyAlignment="1">
      <alignment horizontal="center" wrapText="1"/>
    </xf>
    <xf numFmtId="0" fontId="8" fillId="0" borderId="0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2" fontId="10" fillId="0" borderId="0" xfId="0" applyNumberFormat="1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9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left" vertical="center" wrapText="1"/>
    </xf>
    <xf numFmtId="0" fontId="8" fillId="0" borderId="0" xfId="0" applyFont="1" applyAlignment="1">
      <alignment wrapText="1"/>
    </xf>
    <xf numFmtId="0" fontId="8" fillId="0" borderId="0" xfId="0" applyFont="1" applyBorder="1" applyAlignment="1">
      <alignment wrapText="1"/>
    </xf>
    <xf numFmtId="0" fontId="8" fillId="0" borderId="0" xfId="0" applyFont="1" applyAlignment="1">
      <alignment wrapText="1"/>
    </xf>
    <xf numFmtId="0" fontId="8" fillId="0" borderId="4" xfId="0" applyFont="1" applyBorder="1" applyAlignment="1"/>
    <xf numFmtId="0" fontId="14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center" vertical="center" wrapText="1"/>
    </xf>
    <xf numFmtId="0" fontId="8" fillId="0" borderId="4" xfId="0" applyFont="1" applyBorder="1" applyAlignment="1"/>
    <xf numFmtId="0" fontId="14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8" fillId="0" borderId="0" xfId="0" applyFont="1" applyAlignment="1">
      <alignment wrapText="1"/>
    </xf>
    <xf numFmtId="0" fontId="10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4" fontId="6" fillId="5" borderId="3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top"/>
    </xf>
    <xf numFmtId="2" fontId="6" fillId="4" borderId="1" xfId="0" applyNumberFormat="1" applyFont="1" applyFill="1" applyBorder="1" applyAlignment="1">
      <alignment horizontal="center" vertical="top"/>
    </xf>
    <xf numFmtId="0" fontId="26" fillId="6" borderId="1" xfId="0" applyFont="1" applyFill="1" applyBorder="1" applyAlignment="1">
      <alignment horizontal="justify" vertical="center" wrapText="1"/>
    </xf>
    <xf numFmtId="2" fontId="8" fillId="0" borderId="1" xfId="0" applyNumberFormat="1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4" fontId="6" fillId="5" borderId="1" xfId="0" applyNumberFormat="1" applyFont="1" applyFill="1" applyBorder="1" applyAlignment="1">
      <alignment horizontal="center" vertical="center"/>
    </xf>
    <xf numFmtId="2" fontId="6" fillId="5" borderId="1" xfId="0" applyNumberFormat="1" applyFont="1" applyFill="1" applyBorder="1" applyAlignment="1">
      <alignment horizontal="center" vertical="center" wrapText="1"/>
    </xf>
    <xf numFmtId="164" fontId="6" fillId="5" borderId="1" xfId="0" applyNumberFormat="1" applyFont="1" applyFill="1" applyBorder="1" applyAlignment="1">
      <alignment horizontal="center" vertical="center" wrapText="1"/>
    </xf>
    <xf numFmtId="2" fontId="6" fillId="5" borderId="1" xfId="0" applyNumberFormat="1" applyFont="1" applyFill="1" applyBorder="1" applyAlignment="1">
      <alignment horizontal="center" vertical="top"/>
    </xf>
    <xf numFmtId="0" fontId="6" fillId="5" borderId="1" xfId="0" applyFont="1" applyFill="1" applyBorder="1" applyAlignment="1">
      <alignment horizontal="center" vertical="top"/>
    </xf>
    <xf numFmtId="0" fontId="8" fillId="5" borderId="0" xfId="0" applyFont="1" applyFill="1" applyAlignment="1">
      <alignment vertical="top"/>
    </xf>
    <xf numFmtId="0" fontId="8" fillId="5" borderId="1" xfId="0" applyFont="1" applyFill="1" applyBorder="1" applyAlignment="1">
      <alignment vertical="center" wrapText="1"/>
    </xf>
    <xf numFmtId="0" fontId="14" fillId="5" borderId="1" xfId="0" applyFont="1" applyFill="1" applyBorder="1" applyAlignment="1">
      <alignment vertical="center" wrapText="1"/>
    </xf>
    <xf numFmtId="2" fontId="27" fillId="0" borderId="0" xfId="0" applyNumberFormat="1" applyFont="1" applyAlignment="1">
      <alignment horizontal="center" vertical="center"/>
    </xf>
    <xf numFmtId="0" fontId="14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8" fillId="0" borderId="0" xfId="0" applyFont="1" applyAlignment="1">
      <alignment wrapText="1"/>
    </xf>
    <xf numFmtId="0" fontId="14" fillId="0" borderId="1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wrapText="1"/>
    </xf>
    <xf numFmtId="0" fontId="25" fillId="5" borderId="1" xfId="0" applyFont="1" applyFill="1" applyBorder="1" applyAlignment="1">
      <alignment vertical="center" wrapText="1"/>
    </xf>
    <xf numFmtId="0" fontId="0" fillId="0" borderId="0" xfId="0" applyBorder="1" applyAlignment="1">
      <alignment wrapText="1"/>
    </xf>
    <xf numFmtId="0" fontId="19" fillId="0" borderId="0" xfId="0" applyFont="1" applyBorder="1" applyAlignment="1">
      <alignment vertical="center" wrapText="1"/>
    </xf>
    <xf numFmtId="0" fontId="8" fillId="2" borderId="0" xfId="0" applyFont="1" applyFill="1" applyBorder="1" applyAlignment="1">
      <alignment wrapText="1"/>
    </xf>
    <xf numFmtId="2" fontId="9" fillId="0" borderId="0" xfId="0" applyNumberFormat="1" applyFont="1" applyBorder="1" applyAlignment="1">
      <alignment horizontal="center" vertical="center"/>
    </xf>
    <xf numFmtId="2" fontId="9" fillId="0" borderId="0" xfId="0" applyNumberFormat="1" applyFont="1" applyAlignment="1">
      <alignment horizontal="center" vertical="center"/>
    </xf>
    <xf numFmtId="0" fontId="6" fillId="5" borderId="1" xfId="0" applyFont="1" applyFill="1" applyBorder="1" applyAlignment="1">
      <alignment vertical="center" wrapText="1"/>
    </xf>
    <xf numFmtId="0" fontId="6" fillId="5" borderId="0" xfId="0" applyFont="1" applyFill="1" applyAlignment="1">
      <alignment vertical="top"/>
    </xf>
    <xf numFmtId="0" fontId="6" fillId="5" borderId="0" xfId="0" applyFont="1" applyFill="1" applyBorder="1" applyAlignment="1">
      <alignment horizontal="center" vertical="center" wrapText="1"/>
    </xf>
    <xf numFmtId="0" fontId="6" fillId="5" borderId="0" xfId="0" applyFont="1" applyFill="1" applyBorder="1" applyAlignment="1">
      <alignment horizontal="left" vertical="center" wrapText="1"/>
    </xf>
    <xf numFmtId="0" fontId="29" fillId="5" borderId="0" xfId="0" applyFont="1" applyFill="1"/>
    <xf numFmtId="2" fontId="2" fillId="0" borderId="1" xfId="0" applyNumberFormat="1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0" fontId="6" fillId="5" borderId="0" xfId="0" applyFont="1" applyFill="1"/>
    <xf numFmtId="0" fontId="31" fillId="5" borderId="0" xfId="0" applyFont="1" applyFill="1"/>
    <xf numFmtId="0" fontId="33" fillId="5" borderId="0" xfId="0" applyFont="1" applyFill="1" applyBorder="1" applyAlignment="1">
      <alignment horizontal="center" vertical="center" wrapText="1"/>
    </xf>
    <xf numFmtId="0" fontId="20" fillId="5" borderId="0" xfId="0" applyFont="1" applyFill="1" applyAlignment="1">
      <alignment vertical="center" wrapText="1"/>
    </xf>
    <xf numFmtId="0" fontId="7" fillId="5" borderId="0" xfId="0" applyFont="1" applyFill="1" applyAlignment="1">
      <alignment horizontal="left" wrapText="1"/>
    </xf>
    <xf numFmtId="0" fontId="6" fillId="5" borderId="0" xfId="0" applyFont="1" applyFill="1" applyAlignment="1">
      <alignment wrapText="1"/>
    </xf>
    <xf numFmtId="0" fontId="7" fillId="5" borderId="0" xfId="0" applyFont="1" applyFill="1" applyBorder="1" applyAlignment="1">
      <alignment horizontal="left" vertical="center" wrapText="1"/>
    </xf>
    <xf numFmtId="2" fontId="7" fillId="5" borderId="0" xfId="0" applyNumberFormat="1" applyFont="1" applyFill="1" applyBorder="1" applyAlignment="1">
      <alignment horizontal="left" vertical="center" wrapText="1"/>
    </xf>
    <xf numFmtId="0" fontId="6" fillId="5" borderId="0" xfId="0" applyFont="1" applyFill="1" applyBorder="1" applyAlignment="1">
      <alignment wrapText="1"/>
    </xf>
    <xf numFmtId="2" fontId="6" fillId="5" borderId="0" xfId="0" applyNumberFormat="1" applyFont="1" applyFill="1" applyAlignment="1">
      <alignment wrapText="1"/>
    </xf>
    <xf numFmtId="2" fontId="6" fillId="5" borderId="0" xfId="0" applyNumberFormat="1" applyFont="1" applyFill="1"/>
    <xf numFmtId="0" fontId="6" fillId="5" borderId="0" xfId="0" applyFont="1" applyFill="1" applyAlignment="1">
      <alignment textRotation="90"/>
    </xf>
    <xf numFmtId="0" fontId="6" fillId="5" borderId="4" xfId="0" applyFont="1" applyFill="1" applyBorder="1" applyAlignment="1"/>
    <xf numFmtId="0" fontId="6" fillId="5" borderId="2" xfId="0" applyFont="1" applyFill="1" applyBorder="1" applyAlignment="1">
      <alignment horizontal="center" vertical="top"/>
    </xf>
    <xf numFmtId="2" fontId="6" fillId="5" borderId="0" xfId="0" applyNumberFormat="1" applyFont="1" applyFill="1" applyAlignment="1">
      <alignment horizontal="center" vertical="top"/>
    </xf>
    <xf numFmtId="0" fontId="6" fillId="5" borderId="0" xfId="0" applyFont="1" applyFill="1" applyAlignment="1">
      <alignment horizontal="center" vertical="top"/>
    </xf>
    <xf numFmtId="0" fontId="7" fillId="5" borderId="0" xfId="0" applyFont="1" applyFill="1" applyBorder="1" applyAlignment="1">
      <alignment horizontal="center" vertical="center"/>
    </xf>
    <xf numFmtId="2" fontId="7" fillId="5" borderId="0" xfId="0" applyNumberFormat="1" applyFont="1" applyFill="1" applyAlignment="1">
      <alignment horizontal="center" vertical="center"/>
    </xf>
    <xf numFmtId="0" fontId="6" fillId="5" borderId="0" xfId="0" applyFont="1" applyFill="1" applyAlignment="1">
      <alignment horizontal="center" vertical="center"/>
    </xf>
    <xf numFmtId="4" fontId="7" fillId="5" borderId="0" xfId="0" applyNumberFormat="1" applyFont="1" applyFill="1" applyAlignment="1">
      <alignment horizontal="center" vertical="center"/>
    </xf>
    <xf numFmtId="2" fontId="6" fillId="5" borderId="0" xfId="0" applyNumberFormat="1" applyFont="1" applyFill="1" applyBorder="1" applyAlignment="1">
      <alignment horizontal="center" vertical="center" wrapText="1"/>
    </xf>
    <xf numFmtId="0" fontId="6" fillId="5" borderId="0" xfId="0" applyFont="1" applyFill="1" applyBorder="1" applyAlignment="1">
      <alignment vertical="center" wrapText="1"/>
    </xf>
    <xf numFmtId="2" fontId="6" fillId="5" borderId="0" xfId="0" applyNumberFormat="1" applyFont="1" applyFill="1" applyBorder="1" applyAlignment="1">
      <alignment vertical="center" wrapText="1"/>
    </xf>
    <xf numFmtId="2" fontId="6" fillId="5" borderId="0" xfId="0" applyNumberFormat="1" applyFont="1" applyFill="1" applyBorder="1" applyAlignment="1">
      <alignment horizontal="left" vertical="center" wrapText="1"/>
    </xf>
    <xf numFmtId="2" fontId="29" fillId="5" borderId="0" xfId="0" applyNumberFormat="1" applyFont="1" applyFill="1"/>
    <xf numFmtId="2" fontId="20" fillId="5" borderId="0" xfId="0" applyNumberFormat="1" applyFont="1" applyFill="1" applyAlignment="1">
      <alignment vertical="center" wrapText="1"/>
    </xf>
    <xf numFmtId="4" fontId="10" fillId="0" borderId="1" xfId="0" applyNumberFormat="1" applyFont="1" applyBorder="1" applyAlignment="1">
      <alignment horizontal="center" vertical="top" wrapText="1"/>
    </xf>
    <xf numFmtId="4" fontId="14" fillId="0" borderId="0" xfId="0" applyNumberFormat="1" applyFont="1" applyBorder="1" applyAlignment="1">
      <alignment horizontal="center" vertical="center" wrapText="1"/>
    </xf>
    <xf numFmtId="4" fontId="14" fillId="0" borderId="0" xfId="0" applyNumberFormat="1" applyFont="1" applyBorder="1" applyAlignment="1">
      <alignment horizontal="left" vertical="center" wrapText="1"/>
    </xf>
    <xf numFmtId="4" fontId="0" fillId="0" borderId="0" xfId="0" applyNumberFormat="1"/>
    <xf numFmtId="4" fontId="19" fillId="0" borderId="0" xfId="0" applyNumberFormat="1" applyFont="1" applyAlignment="1">
      <alignment vertical="center" wrapText="1"/>
    </xf>
    <xf numFmtId="4" fontId="28" fillId="0" borderId="1" xfId="0" applyNumberFormat="1" applyFont="1" applyBorder="1" applyAlignment="1">
      <alignment vertical="center" wrapText="1"/>
    </xf>
    <xf numFmtId="4" fontId="13" fillId="0" borderId="0" xfId="0" applyNumberFormat="1" applyFont="1"/>
    <xf numFmtId="4" fontId="8" fillId="0" borderId="0" xfId="0" applyNumberFormat="1" applyFont="1" applyFill="1"/>
    <xf numFmtId="4" fontId="8" fillId="0" borderId="0" xfId="0" applyNumberFormat="1" applyFont="1"/>
    <xf numFmtId="0" fontId="8" fillId="0" borderId="4" xfId="0" applyFont="1" applyBorder="1" applyAlignment="1"/>
    <xf numFmtId="0" fontId="14" fillId="0" borderId="0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8" fillId="0" borderId="0" xfId="0" applyFont="1" applyAlignment="1">
      <alignment wrapText="1"/>
    </xf>
    <xf numFmtId="0" fontId="10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top"/>
    </xf>
    <xf numFmtId="2" fontId="2" fillId="0" borderId="2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top" wrapText="1"/>
    </xf>
    <xf numFmtId="0" fontId="23" fillId="5" borderId="1" xfId="0" applyFont="1" applyFill="1" applyBorder="1" applyAlignment="1">
      <alignment vertical="center" wrapText="1"/>
    </xf>
    <xf numFmtId="0" fontId="6" fillId="5" borderId="4" xfId="0" applyFont="1" applyFill="1" applyBorder="1" applyAlignment="1"/>
    <xf numFmtId="0" fontId="6" fillId="5" borderId="2" xfId="0" applyFont="1" applyFill="1" applyBorder="1" applyAlignment="1">
      <alignment horizontal="center" vertical="top"/>
    </xf>
    <xf numFmtId="0" fontId="7" fillId="5" borderId="0" xfId="0" applyFont="1" applyFill="1" applyBorder="1" applyAlignment="1">
      <alignment horizontal="center" vertical="center"/>
    </xf>
    <xf numFmtId="0" fontId="6" fillId="5" borderId="0" xfId="0" applyFont="1" applyFill="1" applyBorder="1" applyAlignment="1">
      <alignment horizontal="left" vertical="center" wrapText="1"/>
    </xf>
    <xf numFmtId="0" fontId="7" fillId="5" borderId="0" xfId="0" applyFont="1" applyFill="1" applyBorder="1" applyAlignment="1">
      <alignment horizontal="left" vertical="center" wrapText="1"/>
    </xf>
    <xf numFmtId="0" fontId="6" fillId="5" borderId="0" xfId="0" applyFont="1" applyFill="1" applyAlignment="1">
      <alignment wrapText="1"/>
    </xf>
    <xf numFmtId="0" fontId="14" fillId="0" borderId="28" xfId="0" applyFont="1" applyBorder="1" applyAlignment="1">
      <alignment horizontal="center" vertical="center" wrapText="1"/>
    </xf>
    <xf numFmtId="0" fontId="14" fillId="0" borderId="29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7" fillId="5" borderId="0" xfId="0" applyFont="1" applyFill="1" applyBorder="1" applyAlignment="1">
      <alignment horizontal="center" vertical="center"/>
    </xf>
    <xf numFmtId="0" fontId="6" fillId="5" borderId="0" xfId="0" applyFont="1" applyFill="1" applyBorder="1" applyAlignment="1">
      <alignment horizontal="left" vertical="center" wrapText="1"/>
    </xf>
    <xf numFmtId="0" fontId="6" fillId="5" borderId="0" xfId="0" applyFont="1" applyFill="1" applyAlignment="1">
      <alignment wrapText="1"/>
    </xf>
    <xf numFmtId="0" fontId="6" fillId="5" borderId="3" xfId="0" applyFont="1" applyFill="1" applyBorder="1" applyAlignment="1"/>
    <xf numFmtId="0" fontId="6" fillId="5" borderId="25" xfId="0" applyFont="1" applyFill="1" applyBorder="1" applyAlignment="1">
      <alignment horizontal="center" vertical="center" wrapText="1"/>
    </xf>
    <xf numFmtId="0" fontId="6" fillId="5" borderId="27" xfId="0" applyFont="1" applyFill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4" fontId="6" fillId="5" borderId="26" xfId="0" applyNumberFormat="1" applyFont="1" applyFill="1" applyBorder="1" applyAlignment="1">
      <alignment horizontal="center" vertical="center" wrapText="1"/>
    </xf>
    <xf numFmtId="4" fontId="6" fillId="5" borderId="27" xfId="0" applyNumberFormat="1" applyFont="1" applyFill="1" applyBorder="1" applyAlignment="1">
      <alignment horizontal="center" vertical="center" wrapText="1"/>
    </xf>
    <xf numFmtId="4" fontId="6" fillId="5" borderId="27" xfId="0" applyNumberFormat="1" applyFont="1" applyFill="1" applyBorder="1" applyAlignment="1">
      <alignment horizontal="center" vertical="center"/>
    </xf>
    <xf numFmtId="2" fontId="6" fillId="5" borderId="27" xfId="0" applyNumberFormat="1" applyFont="1" applyFill="1" applyBorder="1" applyAlignment="1">
      <alignment horizontal="center" vertical="center" wrapText="1"/>
    </xf>
    <xf numFmtId="164" fontId="6" fillId="5" borderId="27" xfId="0" applyNumberFormat="1" applyFont="1" applyFill="1" applyBorder="1" applyAlignment="1">
      <alignment horizontal="center" vertical="center" wrapText="1"/>
    </xf>
    <xf numFmtId="0" fontId="6" fillId="5" borderId="4" xfId="0" applyFont="1" applyFill="1" applyBorder="1" applyAlignment="1"/>
    <xf numFmtId="0" fontId="7" fillId="5" borderId="0" xfId="0" applyFont="1" applyFill="1" applyBorder="1" applyAlignment="1">
      <alignment horizontal="center" vertical="center"/>
    </xf>
    <xf numFmtId="0" fontId="6" fillId="5" borderId="0" xfId="0" applyFont="1" applyFill="1" applyBorder="1" applyAlignment="1">
      <alignment horizontal="left" vertical="center" wrapText="1"/>
    </xf>
    <xf numFmtId="0" fontId="7" fillId="5" borderId="0" xfId="0" applyFont="1" applyFill="1" applyBorder="1" applyAlignment="1">
      <alignment horizontal="left" vertical="center" wrapText="1"/>
    </xf>
    <xf numFmtId="0" fontId="6" fillId="5" borderId="0" xfId="0" applyFont="1" applyFill="1" applyAlignment="1">
      <alignment wrapText="1"/>
    </xf>
    <xf numFmtId="0" fontId="7" fillId="5" borderId="0" xfId="0" applyFont="1" applyFill="1" applyBorder="1" applyAlignment="1">
      <alignment horizontal="left" vertical="center" wrapText="1"/>
    </xf>
    <xf numFmtId="0" fontId="6" fillId="5" borderId="0" xfId="0" applyFont="1" applyFill="1" applyAlignment="1">
      <alignment wrapText="1"/>
    </xf>
    <xf numFmtId="0" fontId="6" fillId="5" borderId="3" xfId="0" applyFont="1" applyFill="1" applyBorder="1" applyAlignment="1">
      <alignment horizontal="center" vertical="top"/>
    </xf>
    <xf numFmtId="0" fontId="6" fillId="5" borderId="0" xfId="0" applyFont="1" applyFill="1" applyBorder="1" applyAlignment="1">
      <alignment textRotation="90"/>
    </xf>
    <xf numFmtId="0" fontId="6" fillId="5" borderId="0" xfId="0" applyFont="1" applyFill="1" applyBorder="1"/>
    <xf numFmtId="0" fontId="6" fillId="5" borderId="6" xfId="0" applyFont="1" applyFill="1" applyBorder="1" applyAlignment="1">
      <alignment horizontal="center" vertical="top"/>
    </xf>
    <xf numFmtId="2" fontId="6" fillId="5" borderId="5" xfId="0" applyNumberFormat="1" applyFont="1" applyFill="1" applyBorder="1" applyAlignment="1">
      <alignment horizontal="center" vertical="top"/>
    </xf>
    <xf numFmtId="0" fontId="6" fillId="5" borderId="0" xfId="0" applyFont="1" applyFill="1" applyBorder="1" applyAlignment="1">
      <alignment horizontal="center" vertical="top"/>
    </xf>
    <xf numFmtId="2" fontId="6" fillId="5" borderId="0" xfId="0" applyNumberFormat="1" applyFont="1" applyFill="1" applyBorder="1" applyAlignment="1">
      <alignment horizontal="center" vertical="top"/>
    </xf>
    <xf numFmtId="0" fontId="6" fillId="5" borderId="0" xfId="0" applyFont="1" applyFill="1" applyBorder="1" applyAlignment="1">
      <alignment horizontal="center" vertical="top"/>
    </xf>
    <xf numFmtId="0" fontId="6" fillId="5" borderId="0" xfId="0" applyFont="1" applyFill="1" applyBorder="1" applyAlignment="1">
      <alignment horizontal="center" vertical="top"/>
    </xf>
    <xf numFmtId="0" fontId="6" fillId="5" borderId="0" xfId="0" applyFont="1" applyFill="1" applyBorder="1" applyAlignment="1">
      <alignment horizontal="center" vertical="top"/>
    </xf>
    <xf numFmtId="0" fontId="6" fillId="5" borderId="2" xfId="0" applyFont="1" applyFill="1" applyBorder="1" applyAlignment="1">
      <alignment horizontal="center" vertical="center" wrapText="1"/>
    </xf>
    <xf numFmtId="4" fontId="6" fillId="5" borderId="2" xfId="0" applyNumberFormat="1" applyFont="1" applyFill="1" applyBorder="1" applyAlignment="1">
      <alignment horizontal="center" vertical="center" wrapText="1"/>
    </xf>
    <xf numFmtId="4" fontId="6" fillId="5" borderId="2" xfId="0" applyNumberFormat="1" applyFont="1" applyFill="1" applyBorder="1" applyAlignment="1">
      <alignment horizontal="center" vertical="center"/>
    </xf>
    <xf numFmtId="2" fontId="6" fillId="5" borderId="2" xfId="0" applyNumberFormat="1" applyFont="1" applyFill="1" applyBorder="1" applyAlignment="1">
      <alignment horizontal="center" vertical="center" wrapText="1"/>
    </xf>
    <xf numFmtId="164" fontId="6" fillId="5" borderId="2" xfId="0" applyNumberFormat="1" applyFont="1" applyFill="1" applyBorder="1" applyAlignment="1">
      <alignment horizontal="center" vertical="center" wrapText="1"/>
    </xf>
    <xf numFmtId="0" fontId="6" fillId="5" borderId="0" xfId="0" applyFont="1" applyFill="1" applyBorder="1" applyAlignment="1">
      <alignment horizontal="center" vertical="top"/>
    </xf>
    <xf numFmtId="0" fontId="6" fillId="5" borderId="0" xfId="0" applyFont="1" applyFill="1" applyBorder="1" applyAlignment="1">
      <alignment horizontal="center" vertical="top"/>
    </xf>
    <xf numFmtId="0" fontId="6" fillId="5" borderId="0" xfId="0" applyFont="1" applyFill="1" applyBorder="1" applyAlignment="1">
      <alignment horizontal="center" vertical="top"/>
    </xf>
    <xf numFmtId="0" fontId="13" fillId="0" borderId="14" xfId="0" applyFont="1" applyBorder="1" applyAlignment="1">
      <alignment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3" fillId="0" borderId="30" xfId="0" applyFont="1" applyBorder="1" applyAlignment="1">
      <alignment vertical="center" wrapText="1"/>
    </xf>
    <xf numFmtId="0" fontId="12" fillId="0" borderId="30" xfId="0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9" fillId="0" borderId="4" xfId="0" applyFont="1" applyBorder="1" applyAlignment="1">
      <alignment horizontal="left" vertical="center"/>
    </xf>
    <xf numFmtId="0" fontId="8" fillId="0" borderId="0" xfId="0" applyFont="1" applyAlignment="1">
      <alignment horizontal="left" wrapText="1"/>
    </xf>
    <xf numFmtId="0" fontId="1" fillId="0" borderId="5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0" fillId="0" borderId="8" xfId="0" applyBorder="1" applyAlignment="1"/>
    <xf numFmtId="0" fontId="0" fillId="0" borderId="3" xfId="0" applyBorder="1" applyAlignment="1"/>
    <xf numFmtId="0" fontId="15" fillId="0" borderId="18" xfId="0" applyFont="1" applyBorder="1" applyAlignment="1">
      <alignment horizontal="center" wrapText="1"/>
    </xf>
    <xf numFmtId="0" fontId="15" fillId="0" borderId="19" xfId="0" applyFont="1" applyBorder="1" applyAlignment="1">
      <alignment horizontal="center" wrapText="1"/>
    </xf>
    <xf numFmtId="0" fontId="15" fillId="0" borderId="20" xfId="0" applyFont="1" applyBorder="1" applyAlignment="1">
      <alignment horizontal="center" wrapText="1"/>
    </xf>
    <xf numFmtId="0" fontId="14" fillId="0" borderId="21" xfId="0" applyFont="1" applyBorder="1" applyAlignment="1">
      <alignment horizontal="center" vertical="top" wrapText="1"/>
    </xf>
    <xf numFmtId="0" fontId="17" fillId="0" borderId="22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left" vertical="center" wrapText="1"/>
    </xf>
    <xf numFmtId="0" fontId="8" fillId="0" borderId="0" xfId="0" applyFont="1" applyAlignment="1">
      <alignment wrapText="1"/>
    </xf>
    <xf numFmtId="0" fontId="8" fillId="0" borderId="9" xfId="0" applyFont="1" applyBorder="1" applyAlignment="1">
      <alignment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2" fontId="1" fillId="5" borderId="1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left" vertical="top" wrapText="1"/>
    </xf>
    <xf numFmtId="0" fontId="8" fillId="0" borderId="4" xfId="0" applyFont="1" applyBorder="1" applyAlignment="1"/>
    <xf numFmtId="0" fontId="8" fillId="0" borderId="10" xfId="0" applyFont="1" applyBorder="1" applyAlignment="1"/>
    <xf numFmtId="0" fontId="8" fillId="0" borderId="8" xfId="0" applyFont="1" applyBorder="1" applyAlignment="1"/>
    <xf numFmtId="0" fontId="8" fillId="0" borderId="3" xfId="0" applyFont="1" applyBorder="1" applyAlignment="1"/>
    <xf numFmtId="0" fontId="14" fillId="0" borderId="0" xfId="0" applyFont="1" applyBorder="1" applyAlignment="1">
      <alignment horizontal="left" vertical="center" wrapText="1"/>
    </xf>
    <xf numFmtId="0" fontId="14" fillId="0" borderId="15" xfId="0" applyFont="1" applyBorder="1" applyAlignment="1">
      <alignment horizontal="center" vertical="center"/>
    </xf>
    <xf numFmtId="0" fontId="14" fillId="0" borderId="16" xfId="0" applyFont="1" applyBorder="1" applyAlignment="1">
      <alignment horizontal="center" vertical="center"/>
    </xf>
    <xf numFmtId="0" fontId="14" fillId="0" borderId="17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top"/>
    </xf>
    <xf numFmtId="0" fontId="1" fillId="5" borderId="1" xfId="0" applyFont="1" applyFill="1" applyBorder="1" applyAlignment="1">
      <alignment horizontal="center" vertical="center" wrapText="1"/>
    </xf>
    <xf numFmtId="0" fontId="14" fillId="0" borderId="25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top"/>
    </xf>
    <xf numFmtId="0" fontId="14" fillId="0" borderId="27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top"/>
    </xf>
    <xf numFmtId="0" fontId="10" fillId="0" borderId="27" xfId="0" applyFont="1" applyBorder="1" applyAlignment="1">
      <alignment horizontal="center" vertical="top"/>
    </xf>
    <xf numFmtId="2" fontId="2" fillId="0" borderId="2" xfId="0" applyNumberFormat="1" applyFont="1" applyFill="1" applyBorder="1" applyAlignment="1">
      <alignment horizontal="center" vertical="center" wrapText="1"/>
    </xf>
    <xf numFmtId="2" fontId="2" fillId="0" borderId="7" xfId="0" applyNumberFormat="1" applyFont="1" applyFill="1" applyBorder="1" applyAlignment="1">
      <alignment horizontal="center" vertical="center" wrapText="1"/>
    </xf>
    <xf numFmtId="2" fontId="2" fillId="0" borderId="27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26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right" vertical="center"/>
    </xf>
    <xf numFmtId="0" fontId="2" fillId="0" borderId="1" xfId="0" applyFont="1" applyFill="1" applyBorder="1" applyAlignment="1">
      <alignment horizontal="left" vertical="top" wrapText="1"/>
    </xf>
    <xf numFmtId="0" fontId="8" fillId="0" borderId="1" xfId="0" applyFont="1" applyBorder="1" applyAlignment="1"/>
    <xf numFmtId="0" fontId="2" fillId="0" borderId="1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right" vertical="center"/>
    </xf>
    <xf numFmtId="0" fontId="9" fillId="0" borderId="4" xfId="0" applyFont="1" applyBorder="1" applyAlignment="1">
      <alignment horizontal="right" vertical="center"/>
    </xf>
    <xf numFmtId="2" fontId="2" fillId="0" borderId="1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/>
    </xf>
    <xf numFmtId="0" fontId="10" fillId="0" borderId="4" xfId="0" applyFont="1" applyBorder="1" applyAlignment="1">
      <alignment horizontal="right" vertical="center"/>
    </xf>
    <xf numFmtId="0" fontId="1" fillId="0" borderId="1" xfId="0" applyFont="1" applyFill="1" applyBorder="1" applyAlignment="1">
      <alignment horizontal="left" vertical="top" wrapText="1"/>
    </xf>
    <xf numFmtId="4" fontId="14" fillId="5" borderId="5" xfId="0" applyNumberFormat="1" applyFont="1" applyFill="1" applyBorder="1" applyAlignment="1">
      <alignment horizontal="center" vertical="center" wrapText="1"/>
    </xf>
    <xf numFmtId="4" fontId="14" fillId="5" borderId="8" xfId="0" applyNumberFormat="1" applyFont="1" applyFill="1" applyBorder="1" applyAlignment="1">
      <alignment horizontal="center" vertical="center" wrapText="1"/>
    </xf>
    <xf numFmtId="4" fontId="14" fillId="5" borderId="3" xfId="0" applyNumberFormat="1" applyFont="1" applyFill="1" applyBorder="1" applyAlignment="1">
      <alignment horizontal="center" vertical="center" wrapText="1"/>
    </xf>
    <xf numFmtId="0" fontId="14" fillId="0" borderId="5" xfId="0" applyFont="1" applyBorder="1" applyAlignment="1">
      <alignment horizontal="right" vertical="center" wrapText="1"/>
    </xf>
    <xf numFmtId="0" fontId="14" fillId="0" borderId="8" xfId="0" applyFont="1" applyBorder="1" applyAlignment="1">
      <alignment horizontal="right" vertical="center" wrapText="1"/>
    </xf>
    <xf numFmtId="0" fontId="14" fillId="0" borderId="3" xfId="0" applyFont="1" applyBorder="1" applyAlignment="1">
      <alignment horizontal="right" vertical="center" wrapText="1"/>
    </xf>
    <xf numFmtId="0" fontId="8" fillId="0" borderId="2" xfId="0" applyFont="1" applyBorder="1" applyAlignment="1">
      <alignment horizontal="center"/>
    </xf>
    <xf numFmtId="0" fontId="8" fillId="0" borderId="27" xfId="0" applyFont="1" applyBorder="1" applyAlignment="1">
      <alignment horizontal="center"/>
    </xf>
    <xf numFmtId="0" fontId="26" fillId="0" borderId="2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center" vertical="center" wrapText="1"/>
    </xf>
    <xf numFmtId="0" fontId="6" fillId="5" borderId="2" xfId="0" applyFont="1" applyFill="1" applyBorder="1" applyAlignment="1">
      <alignment horizontal="center" vertical="top"/>
    </xf>
    <xf numFmtId="0" fontId="7" fillId="5" borderId="0" xfId="0" applyFont="1" applyFill="1" applyBorder="1" applyAlignment="1">
      <alignment horizontal="center" vertical="center"/>
    </xf>
    <xf numFmtId="0" fontId="6" fillId="5" borderId="0" xfId="0" applyFont="1" applyFill="1" applyBorder="1" applyAlignment="1">
      <alignment horizontal="left" vertical="center" wrapText="1"/>
    </xf>
    <xf numFmtId="0" fontId="7" fillId="5" borderId="0" xfId="0" applyFont="1" applyFill="1" applyBorder="1" applyAlignment="1">
      <alignment horizontal="left" vertical="center" wrapText="1"/>
    </xf>
    <xf numFmtId="0" fontId="6" fillId="5" borderId="0" xfId="0" applyFont="1" applyFill="1" applyAlignment="1">
      <alignment wrapText="1"/>
    </xf>
    <xf numFmtId="0" fontId="6" fillId="5" borderId="9" xfId="0" applyFont="1" applyFill="1" applyBorder="1" applyAlignment="1">
      <alignment wrapText="1"/>
    </xf>
    <xf numFmtId="0" fontId="7" fillId="5" borderId="9" xfId="0" applyFont="1" applyFill="1" applyBorder="1" applyAlignment="1">
      <alignment horizontal="center" vertical="center" wrapText="1"/>
    </xf>
    <xf numFmtId="0" fontId="7" fillId="5" borderId="0" xfId="0" applyFont="1" applyFill="1" applyBorder="1" applyAlignment="1">
      <alignment horizontal="center" vertical="center" wrapText="1"/>
    </xf>
    <xf numFmtId="0" fontId="7" fillId="5" borderId="5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 wrapText="1"/>
    </xf>
    <xf numFmtId="2" fontId="7" fillId="5" borderId="1" xfId="0" applyNumberFormat="1" applyFont="1" applyFill="1" applyBorder="1" applyAlignment="1">
      <alignment horizontal="center" vertical="top" wrapText="1"/>
    </xf>
    <xf numFmtId="0" fontId="7" fillId="5" borderId="5" xfId="0" applyFont="1" applyFill="1" applyBorder="1" applyAlignment="1">
      <alignment horizontal="center" vertical="top" wrapText="1"/>
    </xf>
    <xf numFmtId="0" fontId="6" fillId="5" borderId="8" xfId="0" applyFont="1" applyFill="1" applyBorder="1" applyAlignment="1"/>
    <xf numFmtId="0" fontId="6" fillId="5" borderId="3" xfId="0" applyFont="1" applyFill="1" applyBorder="1" applyAlignment="1"/>
    <xf numFmtId="0" fontId="6" fillId="5" borderId="15" xfId="0" applyFont="1" applyFill="1" applyBorder="1" applyAlignment="1">
      <alignment horizontal="center" vertical="center"/>
    </xf>
    <xf numFmtId="0" fontId="6" fillId="5" borderId="16" xfId="0" applyFont="1" applyFill="1" applyBorder="1" applyAlignment="1">
      <alignment horizontal="center" vertical="center"/>
    </xf>
    <xf numFmtId="0" fontId="6" fillId="5" borderId="17" xfId="0" applyFont="1" applyFill="1" applyBorder="1" applyAlignment="1">
      <alignment horizontal="center" vertical="center"/>
    </xf>
    <xf numFmtId="0" fontId="6" fillId="5" borderId="21" xfId="0" applyFont="1" applyFill="1" applyBorder="1" applyAlignment="1">
      <alignment horizontal="center" vertical="top" wrapText="1"/>
    </xf>
    <xf numFmtId="0" fontId="32" fillId="5" borderId="22" xfId="0" applyFont="1" applyFill="1" applyBorder="1" applyAlignment="1">
      <alignment horizontal="center" vertical="center" wrapText="1"/>
    </xf>
    <xf numFmtId="0" fontId="6" fillId="5" borderId="23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top"/>
    </xf>
    <xf numFmtId="0" fontId="7" fillId="5" borderId="6" xfId="0" applyFont="1" applyFill="1" applyBorder="1" applyAlignment="1">
      <alignment horizontal="left" vertical="top" wrapText="1"/>
    </xf>
    <xf numFmtId="0" fontId="6" fillId="5" borderId="4" xfId="0" applyFont="1" applyFill="1" applyBorder="1" applyAlignment="1"/>
    <xf numFmtId="0" fontId="7" fillId="5" borderId="5" xfId="0" applyFont="1" applyFill="1" applyBorder="1" applyAlignment="1">
      <alignment horizontal="left" vertical="top" wrapText="1"/>
    </xf>
    <xf numFmtId="0" fontId="6" fillId="5" borderId="0" xfId="0" applyFont="1" applyFill="1" applyBorder="1" applyAlignment="1">
      <alignment horizontal="center" vertical="top"/>
    </xf>
    <xf numFmtId="0" fontId="6" fillId="5" borderId="10" xfId="0" applyFont="1" applyFill="1" applyBorder="1" applyAlignment="1">
      <alignment horizontal="center" vertical="top"/>
    </xf>
    <xf numFmtId="0" fontId="34" fillId="0" borderId="0" xfId="0" applyFont="1" applyAlignment="1">
      <alignment horizontal="center" vertical="center"/>
    </xf>
    <xf numFmtId="0" fontId="34" fillId="0" borderId="9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wmf"/><Relationship Id="rId2" Type="http://schemas.openxmlformats.org/officeDocument/2006/relationships/image" Target="../media/image4.wmf"/><Relationship Id="rId1" Type="http://schemas.openxmlformats.org/officeDocument/2006/relationships/image" Target="../media/image1.wmf"/><Relationship Id="rId4" Type="http://schemas.openxmlformats.org/officeDocument/2006/relationships/image" Target="../media/image3.wmf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wmf"/><Relationship Id="rId2" Type="http://schemas.openxmlformats.org/officeDocument/2006/relationships/image" Target="../media/image4.wmf"/><Relationship Id="rId1" Type="http://schemas.openxmlformats.org/officeDocument/2006/relationships/image" Target="../media/image1.wmf"/><Relationship Id="rId4" Type="http://schemas.openxmlformats.org/officeDocument/2006/relationships/image" Target="../media/image3.wmf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wmf"/><Relationship Id="rId2" Type="http://schemas.openxmlformats.org/officeDocument/2006/relationships/image" Target="../media/image4.wmf"/><Relationship Id="rId1" Type="http://schemas.openxmlformats.org/officeDocument/2006/relationships/image" Target="../media/image1.wmf"/><Relationship Id="rId4" Type="http://schemas.openxmlformats.org/officeDocument/2006/relationships/image" Target="../media/image3.wmf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wmf"/><Relationship Id="rId2" Type="http://schemas.openxmlformats.org/officeDocument/2006/relationships/image" Target="../media/image4.wmf"/><Relationship Id="rId1" Type="http://schemas.openxmlformats.org/officeDocument/2006/relationships/image" Target="../media/image1.wmf"/><Relationship Id="rId4" Type="http://schemas.openxmlformats.org/officeDocument/2006/relationships/image" Target="../media/image3.wmf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wmf"/><Relationship Id="rId2" Type="http://schemas.openxmlformats.org/officeDocument/2006/relationships/image" Target="../media/image4.wmf"/><Relationship Id="rId1" Type="http://schemas.openxmlformats.org/officeDocument/2006/relationships/image" Target="../media/image1.wmf"/><Relationship Id="rId4" Type="http://schemas.openxmlformats.org/officeDocument/2006/relationships/image" Target="../media/image3.wmf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wmf"/><Relationship Id="rId2" Type="http://schemas.openxmlformats.org/officeDocument/2006/relationships/image" Target="../media/image4.wmf"/><Relationship Id="rId1" Type="http://schemas.openxmlformats.org/officeDocument/2006/relationships/image" Target="../media/image1.wmf"/><Relationship Id="rId4" Type="http://schemas.openxmlformats.org/officeDocument/2006/relationships/image" Target="../media/image3.wmf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wmf"/><Relationship Id="rId2" Type="http://schemas.openxmlformats.org/officeDocument/2006/relationships/image" Target="../media/image4.wmf"/><Relationship Id="rId1" Type="http://schemas.openxmlformats.org/officeDocument/2006/relationships/image" Target="../media/image1.wmf"/><Relationship Id="rId4" Type="http://schemas.openxmlformats.org/officeDocument/2006/relationships/image" Target="../media/image3.wmf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wmf"/><Relationship Id="rId2" Type="http://schemas.openxmlformats.org/officeDocument/2006/relationships/image" Target="../media/image4.wmf"/><Relationship Id="rId1" Type="http://schemas.openxmlformats.org/officeDocument/2006/relationships/image" Target="../media/image1.wmf"/><Relationship Id="rId4" Type="http://schemas.openxmlformats.org/officeDocument/2006/relationships/image" Target="../media/image3.wmf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wmf"/><Relationship Id="rId2" Type="http://schemas.openxmlformats.org/officeDocument/2006/relationships/image" Target="../media/image4.wmf"/><Relationship Id="rId1" Type="http://schemas.openxmlformats.org/officeDocument/2006/relationships/image" Target="../media/image1.wmf"/><Relationship Id="rId4" Type="http://schemas.openxmlformats.org/officeDocument/2006/relationships/image" Target="../media/image3.wmf"/></Relationships>
</file>

<file path=xl/drawings/_rels/drawing1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wmf"/><Relationship Id="rId2" Type="http://schemas.openxmlformats.org/officeDocument/2006/relationships/image" Target="../media/image4.wmf"/><Relationship Id="rId1" Type="http://schemas.openxmlformats.org/officeDocument/2006/relationships/image" Target="../media/image1.wmf"/><Relationship Id="rId4" Type="http://schemas.openxmlformats.org/officeDocument/2006/relationships/image" Target="../media/image3.wmf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wmf"/><Relationship Id="rId2" Type="http://schemas.openxmlformats.org/officeDocument/2006/relationships/image" Target="../media/image4.wmf"/><Relationship Id="rId1" Type="http://schemas.openxmlformats.org/officeDocument/2006/relationships/image" Target="../media/image1.wmf"/><Relationship Id="rId4" Type="http://schemas.openxmlformats.org/officeDocument/2006/relationships/image" Target="../media/image3.wmf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wmf"/><Relationship Id="rId2" Type="http://schemas.openxmlformats.org/officeDocument/2006/relationships/image" Target="../media/image4.wmf"/><Relationship Id="rId1" Type="http://schemas.openxmlformats.org/officeDocument/2006/relationships/image" Target="../media/image1.wmf"/><Relationship Id="rId4" Type="http://schemas.openxmlformats.org/officeDocument/2006/relationships/image" Target="../media/image3.wmf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wmf"/><Relationship Id="rId2" Type="http://schemas.openxmlformats.org/officeDocument/2006/relationships/image" Target="../media/image4.wmf"/><Relationship Id="rId1" Type="http://schemas.openxmlformats.org/officeDocument/2006/relationships/image" Target="../media/image1.wmf"/><Relationship Id="rId4" Type="http://schemas.openxmlformats.org/officeDocument/2006/relationships/image" Target="../media/image3.wmf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wmf"/><Relationship Id="rId2" Type="http://schemas.openxmlformats.org/officeDocument/2006/relationships/image" Target="../media/image4.wmf"/><Relationship Id="rId1" Type="http://schemas.openxmlformats.org/officeDocument/2006/relationships/image" Target="../media/image1.wmf"/><Relationship Id="rId4" Type="http://schemas.openxmlformats.org/officeDocument/2006/relationships/image" Target="../media/image3.wmf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wmf"/><Relationship Id="rId2" Type="http://schemas.openxmlformats.org/officeDocument/2006/relationships/image" Target="../media/image4.wmf"/><Relationship Id="rId1" Type="http://schemas.openxmlformats.org/officeDocument/2006/relationships/image" Target="../media/image1.wmf"/><Relationship Id="rId4" Type="http://schemas.openxmlformats.org/officeDocument/2006/relationships/image" Target="../media/image3.wmf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wmf"/><Relationship Id="rId2" Type="http://schemas.openxmlformats.org/officeDocument/2006/relationships/image" Target="../media/image4.wmf"/><Relationship Id="rId1" Type="http://schemas.openxmlformats.org/officeDocument/2006/relationships/image" Target="../media/image1.wmf"/><Relationship Id="rId4" Type="http://schemas.openxmlformats.org/officeDocument/2006/relationships/image" Target="../media/image3.wmf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wmf"/><Relationship Id="rId2" Type="http://schemas.openxmlformats.org/officeDocument/2006/relationships/image" Target="../media/image4.wmf"/><Relationship Id="rId1" Type="http://schemas.openxmlformats.org/officeDocument/2006/relationships/image" Target="../media/image1.wmf"/><Relationship Id="rId4" Type="http://schemas.openxmlformats.org/officeDocument/2006/relationships/image" Target="../media/image3.wmf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wmf"/><Relationship Id="rId2" Type="http://schemas.openxmlformats.org/officeDocument/2006/relationships/image" Target="../media/image4.wmf"/><Relationship Id="rId1" Type="http://schemas.openxmlformats.org/officeDocument/2006/relationships/image" Target="../media/image1.wmf"/><Relationship Id="rId4" Type="http://schemas.openxmlformats.org/officeDocument/2006/relationships/image" Target="../media/image3.wmf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wmf"/><Relationship Id="rId2" Type="http://schemas.openxmlformats.org/officeDocument/2006/relationships/image" Target="../media/image4.wmf"/><Relationship Id="rId1" Type="http://schemas.openxmlformats.org/officeDocument/2006/relationships/image" Target="../media/image1.wmf"/><Relationship Id="rId4" Type="http://schemas.openxmlformats.org/officeDocument/2006/relationships/image" Target="../media/image3.wmf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wmf"/><Relationship Id="rId2" Type="http://schemas.openxmlformats.org/officeDocument/2006/relationships/image" Target="../media/image4.wmf"/><Relationship Id="rId1" Type="http://schemas.openxmlformats.org/officeDocument/2006/relationships/image" Target="../media/image1.wmf"/><Relationship Id="rId4" Type="http://schemas.openxmlformats.org/officeDocument/2006/relationships/image" Target="../media/image3.wmf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wmf"/><Relationship Id="rId2" Type="http://schemas.openxmlformats.org/officeDocument/2006/relationships/image" Target="../media/image4.wmf"/><Relationship Id="rId1" Type="http://schemas.openxmlformats.org/officeDocument/2006/relationships/image" Target="../media/image1.wmf"/><Relationship Id="rId4" Type="http://schemas.openxmlformats.org/officeDocument/2006/relationships/image" Target="../media/image3.wmf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wmf"/><Relationship Id="rId2" Type="http://schemas.openxmlformats.org/officeDocument/2006/relationships/image" Target="../media/image4.wmf"/><Relationship Id="rId1" Type="http://schemas.openxmlformats.org/officeDocument/2006/relationships/image" Target="../media/image1.wmf"/><Relationship Id="rId4" Type="http://schemas.openxmlformats.org/officeDocument/2006/relationships/image" Target="../media/image3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19050</xdr:colOff>
      <xdr:row>3</xdr:row>
      <xdr:rowOff>952500</xdr:rowOff>
    </xdr:from>
    <xdr:to>
      <xdr:col>16</xdr:col>
      <xdr:colOff>0</xdr:colOff>
      <xdr:row>3</xdr:row>
      <xdr:rowOff>1304925</xdr:rowOff>
    </xdr:to>
    <xdr:pic>
      <xdr:nvPicPr>
        <xdr:cNvPr id="2505" name="Picture 1">
          <a:extLst>
            <a:ext uri="{FF2B5EF4-FFF2-40B4-BE49-F238E27FC236}">
              <a16:creationId xmlns:a16="http://schemas.microsoft.com/office/drawing/2014/main" id="{00000000-0008-0000-0000-0000C9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744325" y="2552700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19050</xdr:colOff>
      <xdr:row>3</xdr:row>
      <xdr:rowOff>923925</xdr:rowOff>
    </xdr:from>
    <xdr:to>
      <xdr:col>14</xdr:col>
      <xdr:colOff>1019175</xdr:colOff>
      <xdr:row>3</xdr:row>
      <xdr:rowOff>1362075</xdr:rowOff>
    </xdr:to>
    <xdr:pic>
      <xdr:nvPicPr>
        <xdr:cNvPr id="2506" name="Picture 2">
          <a:extLst>
            <a:ext uri="{FF2B5EF4-FFF2-40B4-BE49-F238E27FC236}">
              <a16:creationId xmlns:a16="http://schemas.microsoft.com/office/drawing/2014/main" id="{00000000-0008-0000-0000-0000CA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715625" y="25241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19050</xdr:colOff>
      <xdr:row>3</xdr:row>
      <xdr:rowOff>1600200</xdr:rowOff>
    </xdr:from>
    <xdr:to>
      <xdr:col>16</xdr:col>
      <xdr:colOff>1504950</xdr:colOff>
      <xdr:row>3</xdr:row>
      <xdr:rowOff>1962150</xdr:rowOff>
    </xdr:to>
    <xdr:pic>
      <xdr:nvPicPr>
        <xdr:cNvPr id="2507" name="Picture 5">
          <a:extLst>
            <a:ext uri="{FF2B5EF4-FFF2-40B4-BE49-F238E27FC236}">
              <a16:creationId xmlns:a16="http://schemas.microsoft.com/office/drawing/2014/main" id="{00000000-0008-0000-0000-0000CB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2696825" y="3200400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16</xdr:col>
      <xdr:colOff>304800</xdr:colOff>
      <xdr:row>3</xdr:row>
      <xdr:rowOff>1238250</xdr:rowOff>
    </xdr:from>
    <xdr:to>
      <xdr:col>16</xdr:col>
      <xdr:colOff>457200</xdr:colOff>
      <xdr:row>3</xdr:row>
      <xdr:rowOff>1466850</xdr:rowOff>
    </xdr:to>
    <xdr:pic>
      <xdr:nvPicPr>
        <xdr:cNvPr id="2508" name="Picture 6">
          <a:extLst>
            <a:ext uri="{FF2B5EF4-FFF2-40B4-BE49-F238E27FC236}">
              <a16:creationId xmlns:a16="http://schemas.microsoft.com/office/drawing/2014/main" id="{00000000-0008-0000-0000-0000CC09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2982575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24650" y="2552700"/>
          <a:ext cx="9144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3" name="Picture 6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4385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24650" y="2552700"/>
          <a:ext cx="9144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4385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848725" y="2552700"/>
          <a:ext cx="10668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3</xdr:row>
      <xdr:rowOff>923925</xdr:rowOff>
    </xdr:from>
    <xdr:to>
      <xdr:col>8</xdr:col>
      <xdr:colOff>1019175</xdr:colOff>
      <xdr:row>3</xdr:row>
      <xdr:rowOff>1362075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658100" y="25241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3</xdr:row>
      <xdr:rowOff>1600200</xdr:rowOff>
    </xdr:from>
    <xdr:to>
      <xdr:col>10</xdr:col>
      <xdr:colOff>1504950</xdr:colOff>
      <xdr:row>3</xdr:row>
      <xdr:rowOff>1962150</xdr:rowOff>
    </xdr:to>
    <xdr:pic>
      <xdr:nvPicPr>
        <xdr:cNvPr id="8" name="Picture 5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934575" y="3200400"/>
          <a:ext cx="14097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9" name="Picture 6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20325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15125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3" name="Picture 6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0391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15125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0391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782050" y="2552700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3</xdr:row>
      <xdr:rowOff>923925</xdr:rowOff>
    </xdr:from>
    <xdr:to>
      <xdr:col>8</xdr:col>
      <xdr:colOff>1019175</xdr:colOff>
      <xdr:row>3</xdr:row>
      <xdr:rowOff>1362075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753350" y="25241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3</xdr:row>
      <xdr:rowOff>1600200</xdr:rowOff>
    </xdr:from>
    <xdr:to>
      <xdr:col>10</xdr:col>
      <xdr:colOff>1504950</xdr:colOff>
      <xdr:row>3</xdr:row>
      <xdr:rowOff>1962150</xdr:rowOff>
    </xdr:to>
    <xdr:pic>
      <xdr:nvPicPr>
        <xdr:cNvPr id="8" name="Picture 5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715500" y="3200400"/>
          <a:ext cx="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9" name="Picture 6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715500" y="283845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24650" y="2552700"/>
          <a:ext cx="9144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3" name="Picture 6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4385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24650" y="2552700"/>
          <a:ext cx="9144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4385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848725" y="2552700"/>
          <a:ext cx="10668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3</xdr:row>
      <xdr:rowOff>923925</xdr:rowOff>
    </xdr:from>
    <xdr:to>
      <xdr:col>8</xdr:col>
      <xdr:colOff>1019175</xdr:colOff>
      <xdr:row>3</xdr:row>
      <xdr:rowOff>1362075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658100" y="25241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3</xdr:row>
      <xdr:rowOff>1600200</xdr:rowOff>
    </xdr:from>
    <xdr:to>
      <xdr:col>10</xdr:col>
      <xdr:colOff>1504950</xdr:colOff>
      <xdr:row>3</xdr:row>
      <xdr:rowOff>1962150</xdr:rowOff>
    </xdr:to>
    <xdr:pic>
      <xdr:nvPicPr>
        <xdr:cNvPr id="8" name="Picture 5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934575" y="3200400"/>
          <a:ext cx="14097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9" name="Picture 6"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20325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24650" y="2552700"/>
          <a:ext cx="9144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3" name="Picture 6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4385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24650" y="2552700"/>
          <a:ext cx="9144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4385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848725" y="2552700"/>
          <a:ext cx="10668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3</xdr:row>
      <xdr:rowOff>923925</xdr:rowOff>
    </xdr:from>
    <xdr:to>
      <xdr:col>8</xdr:col>
      <xdr:colOff>1019175</xdr:colOff>
      <xdr:row>3</xdr:row>
      <xdr:rowOff>1362075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C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658100" y="25241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3</xdr:row>
      <xdr:rowOff>1600200</xdr:rowOff>
    </xdr:from>
    <xdr:to>
      <xdr:col>10</xdr:col>
      <xdr:colOff>1504950</xdr:colOff>
      <xdr:row>3</xdr:row>
      <xdr:rowOff>1962150</xdr:rowOff>
    </xdr:to>
    <xdr:pic>
      <xdr:nvPicPr>
        <xdr:cNvPr id="8" name="Picture 5">
          <a:extLst>
            <a:ext uri="{FF2B5EF4-FFF2-40B4-BE49-F238E27FC236}">
              <a16:creationId xmlns:a16="http://schemas.microsoft.com/office/drawing/2014/main" id="{00000000-0008-0000-0C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934575" y="3200400"/>
          <a:ext cx="14097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9" name="Picture 6">
          <a:extLst>
            <a:ext uri="{FF2B5EF4-FFF2-40B4-BE49-F238E27FC236}">
              <a16:creationId xmlns:a16="http://schemas.microsoft.com/office/drawing/2014/main" id="{00000000-0008-0000-0C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20325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24650" y="2552700"/>
          <a:ext cx="9144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3" name="Picture 6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4385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24650" y="2552700"/>
          <a:ext cx="9144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4385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848725" y="2552700"/>
          <a:ext cx="10668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3</xdr:row>
      <xdr:rowOff>923925</xdr:rowOff>
    </xdr:from>
    <xdr:to>
      <xdr:col>8</xdr:col>
      <xdr:colOff>1019175</xdr:colOff>
      <xdr:row>3</xdr:row>
      <xdr:rowOff>1362075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658100" y="25241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3</xdr:row>
      <xdr:rowOff>1600200</xdr:rowOff>
    </xdr:from>
    <xdr:to>
      <xdr:col>10</xdr:col>
      <xdr:colOff>1504950</xdr:colOff>
      <xdr:row>3</xdr:row>
      <xdr:rowOff>1962150</xdr:rowOff>
    </xdr:to>
    <xdr:pic>
      <xdr:nvPicPr>
        <xdr:cNvPr id="8" name="Picture 5">
          <a:extLst>
            <a:ext uri="{FF2B5EF4-FFF2-40B4-BE49-F238E27FC236}">
              <a16:creationId xmlns:a16="http://schemas.microsoft.com/office/drawing/2014/main" id="{00000000-0008-0000-0D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934575" y="3200400"/>
          <a:ext cx="14097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9" name="Picture 6">
          <a:extLst>
            <a:ext uri="{FF2B5EF4-FFF2-40B4-BE49-F238E27FC236}">
              <a16:creationId xmlns:a16="http://schemas.microsoft.com/office/drawing/2014/main" id="{00000000-0008-0000-0D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20325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10" name="Picture 1">
          <a:extLst>
            <a:ext uri="{FF2B5EF4-FFF2-40B4-BE49-F238E27FC236}">
              <a16:creationId xmlns:a16="http://schemas.microsoft.com/office/drawing/2014/main" id="{00000000-0008-0000-0E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24650" y="2552700"/>
          <a:ext cx="9144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11" name="Picture 6">
          <a:extLst>
            <a:ext uri="{FF2B5EF4-FFF2-40B4-BE49-F238E27FC236}">
              <a16:creationId xmlns:a16="http://schemas.microsoft.com/office/drawing/2014/main" id="{00000000-0008-0000-0E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4385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12" name="Picture 1">
          <a:extLst>
            <a:ext uri="{FF2B5EF4-FFF2-40B4-BE49-F238E27FC236}">
              <a16:creationId xmlns:a16="http://schemas.microsoft.com/office/drawing/2014/main" id="{00000000-0008-0000-0E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24650" y="2552700"/>
          <a:ext cx="9144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13" name="Picture 6">
          <a:extLst>
            <a:ext uri="{FF2B5EF4-FFF2-40B4-BE49-F238E27FC236}">
              <a16:creationId xmlns:a16="http://schemas.microsoft.com/office/drawing/2014/main" id="{00000000-0008-0000-0E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4385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14" name="Picture 1">
          <a:extLst>
            <a:ext uri="{FF2B5EF4-FFF2-40B4-BE49-F238E27FC236}">
              <a16:creationId xmlns:a16="http://schemas.microsoft.com/office/drawing/2014/main" id="{00000000-0008-0000-0E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848725" y="2552700"/>
          <a:ext cx="10668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3</xdr:row>
      <xdr:rowOff>923925</xdr:rowOff>
    </xdr:from>
    <xdr:to>
      <xdr:col>8</xdr:col>
      <xdr:colOff>1019175</xdr:colOff>
      <xdr:row>3</xdr:row>
      <xdr:rowOff>1362075</xdr:rowOff>
    </xdr:to>
    <xdr:pic>
      <xdr:nvPicPr>
        <xdr:cNvPr id="15" name="Picture 2">
          <a:extLst>
            <a:ext uri="{FF2B5EF4-FFF2-40B4-BE49-F238E27FC236}">
              <a16:creationId xmlns:a16="http://schemas.microsoft.com/office/drawing/2014/main" id="{00000000-0008-0000-0E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658100" y="25241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3</xdr:row>
      <xdr:rowOff>1600200</xdr:rowOff>
    </xdr:from>
    <xdr:to>
      <xdr:col>10</xdr:col>
      <xdr:colOff>1504950</xdr:colOff>
      <xdr:row>3</xdr:row>
      <xdr:rowOff>1962150</xdr:rowOff>
    </xdr:to>
    <xdr:pic>
      <xdr:nvPicPr>
        <xdr:cNvPr id="16" name="Picture 5">
          <a:extLst>
            <a:ext uri="{FF2B5EF4-FFF2-40B4-BE49-F238E27FC236}">
              <a16:creationId xmlns:a16="http://schemas.microsoft.com/office/drawing/2014/main" id="{00000000-0008-0000-0E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934575" y="3200400"/>
          <a:ext cx="14097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17" name="Picture 6">
          <a:extLst>
            <a:ext uri="{FF2B5EF4-FFF2-40B4-BE49-F238E27FC236}">
              <a16:creationId xmlns:a16="http://schemas.microsoft.com/office/drawing/2014/main" id="{00000000-0008-0000-0E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20325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29275" y="1438275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3" name="Picture 6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53250" y="1724025"/>
          <a:ext cx="1524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29275" y="1438275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953250" y="1724025"/>
          <a:ext cx="1524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96200" y="1438275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3</xdr:row>
      <xdr:rowOff>923925</xdr:rowOff>
    </xdr:from>
    <xdr:to>
      <xdr:col>8</xdr:col>
      <xdr:colOff>1019175</xdr:colOff>
      <xdr:row>3</xdr:row>
      <xdr:rowOff>1362075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667500" y="1409700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3</xdr:row>
      <xdr:rowOff>1600200</xdr:rowOff>
    </xdr:from>
    <xdr:to>
      <xdr:col>10</xdr:col>
      <xdr:colOff>1504950</xdr:colOff>
      <xdr:row>3</xdr:row>
      <xdr:rowOff>1962150</xdr:rowOff>
    </xdr:to>
    <xdr:pic>
      <xdr:nvPicPr>
        <xdr:cNvPr id="8" name="Picture 5"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648700" y="1943100"/>
          <a:ext cx="148590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9" name="Picture 6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934450" y="1724025"/>
          <a:ext cx="152400" cy="2190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24650" y="2552700"/>
          <a:ext cx="9144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3" name="Picture 6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4385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24650" y="2552700"/>
          <a:ext cx="9144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4385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848725" y="2552700"/>
          <a:ext cx="10668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3</xdr:row>
      <xdr:rowOff>923925</xdr:rowOff>
    </xdr:from>
    <xdr:to>
      <xdr:col>8</xdr:col>
      <xdr:colOff>1019175</xdr:colOff>
      <xdr:row>3</xdr:row>
      <xdr:rowOff>1362075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1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658100" y="25241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3</xdr:row>
      <xdr:rowOff>1600200</xdr:rowOff>
    </xdr:from>
    <xdr:to>
      <xdr:col>10</xdr:col>
      <xdr:colOff>1504950</xdr:colOff>
      <xdr:row>3</xdr:row>
      <xdr:rowOff>1962150</xdr:rowOff>
    </xdr:to>
    <xdr:pic>
      <xdr:nvPicPr>
        <xdr:cNvPr id="8" name="Picture 5">
          <a:extLst>
            <a:ext uri="{FF2B5EF4-FFF2-40B4-BE49-F238E27FC236}">
              <a16:creationId xmlns:a16="http://schemas.microsoft.com/office/drawing/2014/main" id="{00000000-0008-0000-1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934575" y="3200400"/>
          <a:ext cx="14097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9" name="Picture 6">
          <a:extLst>
            <a:ext uri="{FF2B5EF4-FFF2-40B4-BE49-F238E27FC236}">
              <a16:creationId xmlns:a16="http://schemas.microsoft.com/office/drawing/2014/main" id="{00000000-0008-0000-1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20325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24650" y="1438275"/>
          <a:ext cx="9144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3" name="Picture 6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43850" y="17240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24650" y="1438275"/>
          <a:ext cx="9144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943850" y="17240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1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848725" y="1438275"/>
          <a:ext cx="10668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3</xdr:row>
      <xdr:rowOff>923925</xdr:rowOff>
    </xdr:from>
    <xdr:to>
      <xdr:col>8</xdr:col>
      <xdr:colOff>1019175</xdr:colOff>
      <xdr:row>3</xdr:row>
      <xdr:rowOff>1362075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1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658100" y="1409700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3</xdr:row>
      <xdr:rowOff>1600200</xdr:rowOff>
    </xdr:from>
    <xdr:to>
      <xdr:col>10</xdr:col>
      <xdr:colOff>1504950</xdr:colOff>
      <xdr:row>3</xdr:row>
      <xdr:rowOff>1962150</xdr:rowOff>
    </xdr:to>
    <xdr:pic>
      <xdr:nvPicPr>
        <xdr:cNvPr id="8" name="Picture 5">
          <a:extLst>
            <a:ext uri="{FF2B5EF4-FFF2-40B4-BE49-F238E27FC236}">
              <a16:creationId xmlns:a16="http://schemas.microsoft.com/office/drawing/2014/main" id="{00000000-0008-0000-11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934575" y="2085975"/>
          <a:ext cx="1409700" cy="190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9" name="Picture 6">
          <a:extLst>
            <a:ext uri="{FF2B5EF4-FFF2-40B4-BE49-F238E27FC236}">
              <a16:creationId xmlns:a16="http://schemas.microsoft.com/office/drawing/2014/main" id="{00000000-0008-0000-1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220325" y="1724025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2552700"/>
          <a:ext cx="9144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3" name="Picture 6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162925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2552700"/>
          <a:ext cx="9144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162925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1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067800" y="2552700"/>
          <a:ext cx="10668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3</xdr:row>
      <xdr:rowOff>923925</xdr:rowOff>
    </xdr:from>
    <xdr:to>
      <xdr:col>8</xdr:col>
      <xdr:colOff>1019175</xdr:colOff>
      <xdr:row>3</xdr:row>
      <xdr:rowOff>1362075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12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877175" y="25241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3</xdr:row>
      <xdr:rowOff>1600200</xdr:rowOff>
    </xdr:from>
    <xdr:to>
      <xdr:col>10</xdr:col>
      <xdr:colOff>1504950</xdr:colOff>
      <xdr:row>3</xdr:row>
      <xdr:rowOff>1962150</xdr:rowOff>
    </xdr:to>
    <xdr:pic>
      <xdr:nvPicPr>
        <xdr:cNvPr id="8" name="Picture 5">
          <a:extLst>
            <a:ext uri="{FF2B5EF4-FFF2-40B4-BE49-F238E27FC236}">
              <a16:creationId xmlns:a16="http://schemas.microsoft.com/office/drawing/2014/main" id="{00000000-0008-0000-12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153650" y="3200400"/>
          <a:ext cx="14097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9" name="Picture 6">
          <a:extLst>
            <a:ext uri="{FF2B5EF4-FFF2-40B4-BE49-F238E27FC236}">
              <a16:creationId xmlns:a16="http://schemas.microsoft.com/office/drawing/2014/main" id="{00000000-0008-0000-12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4394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4883" name="Picture 1">
          <a:extLst>
            <a:ext uri="{FF2B5EF4-FFF2-40B4-BE49-F238E27FC236}">
              <a16:creationId xmlns:a16="http://schemas.microsoft.com/office/drawing/2014/main" id="{00000000-0008-0000-0100-000013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2225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4884" name="Picture 6">
          <a:extLst>
            <a:ext uri="{FF2B5EF4-FFF2-40B4-BE49-F238E27FC236}">
              <a16:creationId xmlns:a16="http://schemas.microsoft.com/office/drawing/2014/main" id="{00000000-0008-0000-0100-000014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4885" name="Picture 1">
          <a:extLst>
            <a:ext uri="{FF2B5EF4-FFF2-40B4-BE49-F238E27FC236}">
              <a16:creationId xmlns:a16="http://schemas.microsoft.com/office/drawing/2014/main" id="{00000000-0008-0000-0100-000015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72225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4886" name="Picture 6">
          <a:extLst>
            <a:ext uri="{FF2B5EF4-FFF2-40B4-BE49-F238E27FC236}">
              <a16:creationId xmlns:a16="http://schemas.microsoft.com/office/drawing/2014/main" id="{00000000-0008-0000-0100-000016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6962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4887" name="Picture 1">
          <a:extLst>
            <a:ext uri="{FF2B5EF4-FFF2-40B4-BE49-F238E27FC236}">
              <a16:creationId xmlns:a16="http://schemas.microsoft.com/office/drawing/2014/main" id="{00000000-0008-0000-0100-000017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439150" y="2552700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3</xdr:row>
      <xdr:rowOff>923925</xdr:rowOff>
    </xdr:from>
    <xdr:to>
      <xdr:col>8</xdr:col>
      <xdr:colOff>1019175</xdr:colOff>
      <xdr:row>3</xdr:row>
      <xdr:rowOff>1362075</xdr:rowOff>
    </xdr:to>
    <xdr:pic>
      <xdr:nvPicPr>
        <xdr:cNvPr id="4888" name="Picture 2">
          <a:extLst>
            <a:ext uri="{FF2B5EF4-FFF2-40B4-BE49-F238E27FC236}">
              <a16:creationId xmlns:a16="http://schemas.microsoft.com/office/drawing/2014/main" id="{00000000-0008-0000-0100-000018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410450" y="25241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3</xdr:row>
      <xdr:rowOff>1600200</xdr:rowOff>
    </xdr:from>
    <xdr:to>
      <xdr:col>10</xdr:col>
      <xdr:colOff>1504950</xdr:colOff>
      <xdr:row>3</xdr:row>
      <xdr:rowOff>1962150</xdr:rowOff>
    </xdr:to>
    <xdr:pic>
      <xdr:nvPicPr>
        <xdr:cNvPr id="4889" name="Picture 5">
          <a:extLst>
            <a:ext uri="{FF2B5EF4-FFF2-40B4-BE49-F238E27FC236}">
              <a16:creationId xmlns:a16="http://schemas.microsoft.com/office/drawing/2014/main" id="{00000000-0008-0000-0100-000019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391650" y="3200400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4890" name="Picture 6">
          <a:extLst>
            <a:ext uri="{FF2B5EF4-FFF2-40B4-BE49-F238E27FC236}">
              <a16:creationId xmlns:a16="http://schemas.microsoft.com/office/drawing/2014/main" id="{00000000-0008-0000-0100-00001A13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6774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2552700"/>
          <a:ext cx="9144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3" name="Picture 6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162925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1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2552700"/>
          <a:ext cx="9144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162925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13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067800" y="2552700"/>
          <a:ext cx="10668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3</xdr:row>
      <xdr:rowOff>923925</xdr:rowOff>
    </xdr:from>
    <xdr:to>
      <xdr:col>8</xdr:col>
      <xdr:colOff>1019175</xdr:colOff>
      <xdr:row>3</xdr:row>
      <xdr:rowOff>1362075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13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877175" y="25241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3</xdr:row>
      <xdr:rowOff>1600200</xdr:rowOff>
    </xdr:from>
    <xdr:to>
      <xdr:col>10</xdr:col>
      <xdr:colOff>1504950</xdr:colOff>
      <xdr:row>3</xdr:row>
      <xdr:rowOff>1962150</xdr:rowOff>
    </xdr:to>
    <xdr:pic>
      <xdr:nvPicPr>
        <xdr:cNvPr id="8" name="Picture 5">
          <a:extLst>
            <a:ext uri="{FF2B5EF4-FFF2-40B4-BE49-F238E27FC236}">
              <a16:creationId xmlns:a16="http://schemas.microsoft.com/office/drawing/2014/main" id="{00000000-0008-0000-13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153650" y="3200400"/>
          <a:ext cx="14097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9" name="Picture 6">
          <a:extLst>
            <a:ext uri="{FF2B5EF4-FFF2-40B4-BE49-F238E27FC236}">
              <a16:creationId xmlns:a16="http://schemas.microsoft.com/office/drawing/2014/main" id="{00000000-0008-0000-13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4394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2552700"/>
          <a:ext cx="9144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3" name="Picture 6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162925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1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2552700"/>
          <a:ext cx="9144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1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162925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14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067800" y="2552700"/>
          <a:ext cx="10668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3</xdr:row>
      <xdr:rowOff>923925</xdr:rowOff>
    </xdr:from>
    <xdr:to>
      <xdr:col>8</xdr:col>
      <xdr:colOff>1019175</xdr:colOff>
      <xdr:row>3</xdr:row>
      <xdr:rowOff>1362075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14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877175" y="25241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3</xdr:row>
      <xdr:rowOff>1600200</xdr:rowOff>
    </xdr:from>
    <xdr:to>
      <xdr:col>10</xdr:col>
      <xdr:colOff>1504950</xdr:colOff>
      <xdr:row>3</xdr:row>
      <xdr:rowOff>1962150</xdr:rowOff>
    </xdr:to>
    <xdr:pic>
      <xdr:nvPicPr>
        <xdr:cNvPr id="8" name="Picture 5">
          <a:extLst>
            <a:ext uri="{FF2B5EF4-FFF2-40B4-BE49-F238E27FC236}">
              <a16:creationId xmlns:a16="http://schemas.microsoft.com/office/drawing/2014/main" id="{00000000-0008-0000-14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153650" y="3200400"/>
          <a:ext cx="14097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9" name="Picture 6">
          <a:extLst>
            <a:ext uri="{FF2B5EF4-FFF2-40B4-BE49-F238E27FC236}">
              <a16:creationId xmlns:a16="http://schemas.microsoft.com/office/drawing/2014/main" id="{00000000-0008-0000-14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4394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2552700"/>
          <a:ext cx="9144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3" name="Picture 6">
          <a:extLst>
            <a:ext uri="{FF2B5EF4-FFF2-40B4-BE49-F238E27FC236}">
              <a16:creationId xmlns:a16="http://schemas.microsoft.com/office/drawing/2014/main" id="{00000000-0008-0000-1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162925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2552700"/>
          <a:ext cx="9144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15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162925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15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067800" y="2552700"/>
          <a:ext cx="10668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3</xdr:row>
      <xdr:rowOff>923925</xdr:rowOff>
    </xdr:from>
    <xdr:to>
      <xdr:col>8</xdr:col>
      <xdr:colOff>1019175</xdr:colOff>
      <xdr:row>3</xdr:row>
      <xdr:rowOff>1362075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15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877175" y="25241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3</xdr:row>
      <xdr:rowOff>1600200</xdr:rowOff>
    </xdr:from>
    <xdr:to>
      <xdr:col>10</xdr:col>
      <xdr:colOff>1504950</xdr:colOff>
      <xdr:row>3</xdr:row>
      <xdr:rowOff>1962150</xdr:rowOff>
    </xdr:to>
    <xdr:pic>
      <xdr:nvPicPr>
        <xdr:cNvPr id="8" name="Picture 5">
          <a:extLst>
            <a:ext uri="{FF2B5EF4-FFF2-40B4-BE49-F238E27FC236}">
              <a16:creationId xmlns:a16="http://schemas.microsoft.com/office/drawing/2014/main" id="{00000000-0008-0000-15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153650" y="3200400"/>
          <a:ext cx="14097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9" name="Picture 6">
          <a:extLst>
            <a:ext uri="{FF2B5EF4-FFF2-40B4-BE49-F238E27FC236}">
              <a16:creationId xmlns:a16="http://schemas.microsoft.com/office/drawing/2014/main" id="{00000000-0008-0000-15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4394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2552700"/>
          <a:ext cx="9144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3" name="Picture 6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162925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1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943725" y="2552700"/>
          <a:ext cx="9144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1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162925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16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067800" y="2552700"/>
          <a:ext cx="106680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3</xdr:row>
      <xdr:rowOff>923925</xdr:rowOff>
    </xdr:from>
    <xdr:to>
      <xdr:col>8</xdr:col>
      <xdr:colOff>1019175</xdr:colOff>
      <xdr:row>3</xdr:row>
      <xdr:rowOff>1362075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16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877175" y="25241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3</xdr:row>
      <xdr:rowOff>1600200</xdr:rowOff>
    </xdr:from>
    <xdr:to>
      <xdr:col>10</xdr:col>
      <xdr:colOff>1504950</xdr:colOff>
      <xdr:row>3</xdr:row>
      <xdr:rowOff>1962150</xdr:rowOff>
    </xdr:to>
    <xdr:pic>
      <xdr:nvPicPr>
        <xdr:cNvPr id="8" name="Picture 5">
          <a:extLst>
            <a:ext uri="{FF2B5EF4-FFF2-40B4-BE49-F238E27FC236}">
              <a16:creationId xmlns:a16="http://schemas.microsoft.com/office/drawing/2014/main" id="{00000000-0008-0000-16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0153650" y="3200400"/>
          <a:ext cx="14097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9" name="Picture 6">
          <a:extLst>
            <a:ext uri="{FF2B5EF4-FFF2-40B4-BE49-F238E27FC236}">
              <a16:creationId xmlns:a16="http://schemas.microsoft.com/office/drawing/2014/main" id="{00000000-0008-0000-16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04394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38900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3" name="Picture 6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762875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38900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762875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05825" y="2552700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3</xdr:row>
      <xdr:rowOff>923925</xdr:rowOff>
    </xdr:from>
    <xdr:to>
      <xdr:col>8</xdr:col>
      <xdr:colOff>1019175</xdr:colOff>
      <xdr:row>3</xdr:row>
      <xdr:rowOff>1362075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477125" y="25241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3</xdr:row>
      <xdr:rowOff>1600200</xdr:rowOff>
    </xdr:from>
    <xdr:to>
      <xdr:col>10</xdr:col>
      <xdr:colOff>1504950</xdr:colOff>
      <xdr:row>3</xdr:row>
      <xdr:rowOff>1962150</xdr:rowOff>
    </xdr:to>
    <xdr:pic>
      <xdr:nvPicPr>
        <xdr:cNvPr id="8" name="Picture 5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458325" y="3200400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9" name="Picture 6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744075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38900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3" name="Picture 6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762875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38900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762875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05825" y="2552700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3</xdr:row>
      <xdr:rowOff>923925</xdr:rowOff>
    </xdr:from>
    <xdr:to>
      <xdr:col>8</xdr:col>
      <xdr:colOff>1019175</xdr:colOff>
      <xdr:row>3</xdr:row>
      <xdr:rowOff>1362075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477125" y="25241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3</xdr:row>
      <xdr:rowOff>1600200</xdr:rowOff>
    </xdr:from>
    <xdr:to>
      <xdr:col>10</xdr:col>
      <xdr:colOff>1504950</xdr:colOff>
      <xdr:row>3</xdr:row>
      <xdr:rowOff>1962150</xdr:rowOff>
    </xdr:to>
    <xdr:pic>
      <xdr:nvPicPr>
        <xdr:cNvPr id="8" name="Picture 5">
          <a:extLst>
            <a:ext uri="{FF2B5EF4-FFF2-40B4-BE49-F238E27FC236}">
              <a16:creationId xmlns:a16="http://schemas.microsoft.com/office/drawing/2014/main" id="{00000000-0008-0000-03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458325" y="3200400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9" name="Picture 6">
          <a:extLst>
            <a:ext uri="{FF2B5EF4-FFF2-40B4-BE49-F238E27FC236}">
              <a16:creationId xmlns:a16="http://schemas.microsoft.com/office/drawing/2014/main" id="{00000000-0008-0000-03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744075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15125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3" name="Picture 6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0391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15125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0391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782050" y="2552700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3</xdr:row>
      <xdr:rowOff>923925</xdr:rowOff>
    </xdr:from>
    <xdr:to>
      <xdr:col>8</xdr:col>
      <xdr:colOff>1019175</xdr:colOff>
      <xdr:row>3</xdr:row>
      <xdr:rowOff>1362075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753350" y="25241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3</xdr:row>
      <xdr:rowOff>1600200</xdr:rowOff>
    </xdr:from>
    <xdr:to>
      <xdr:col>10</xdr:col>
      <xdr:colOff>1504950</xdr:colOff>
      <xdr:row>3</xdr:row>
      <xdr:rowOff>1962150</xdr:rowOff>
    </xdr:to>
    <xdr:pic>
      <xdr:nvPicPr>
        <xdr:cNvPr id="8" name="Picture 5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715500" y="3200400"/>
          <a:ext cx="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9" name="Picture 6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715500" y="283845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15125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3" name="Picture 6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0391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15125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0391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782050" y="2552700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3</xdr:row>
      <xdr:rowOff>923925</xdr:rowOff>
    </xdr:from>
    <xdr:to>
      <xdr:col>8</xdr:col>
      <xdr:colOff>1019175</xdr:colOff>
      <xdr:row>3</xdr:row>
      <xdr:rowOff>1362075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753350" y="25241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3</xdr:row>
      <xdr:rowOff>1600200</xdr:rowOff>
    </xdr:from>
    <xdr:to>
      <xdr:col>10</xdr:col>
      <xdr:colOff>1504950</xdr:colOff>
      <xdr:row>3</xdr:row>
      <xdr:rowOff>1962150</xdr:rowOff>
    </xdr:to>
    <xdr:pic>
      <xdr:nvPicPr>
        <xdr:cNvPr id="8" name="Picture 5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715500" y="3200400"/>
          <a:ext cx="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9" name="Picture 6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715500" y="283845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38900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3" name="Picture 6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762875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438900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762875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505825" y="2552700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3</xdr:row>
      <xdr:rowOff>923925</xdr:rowOff>
    </xdr:from>
    <xdr:to>
      <xdr:col>8</xdr:col>
      <xdr:colOff>1019175</xdr:colOff>
      <xdr:row>3</xdr:row>
      <xdr:rowOff>1362075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477125" y="25241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3</xdr:row>
      <xdr:rowOff>1600200</xdr:rowOff>
    </xdr:from>
    <xdr:to>
      <xdr:col>10</xdr:col>
      <xdr:colOff>1504950</xdr:colOff>
      <xdr:row>3</xdr:row>
      <xdr:rowOff>1962150</xdr:rowOff>
    </xdr:to>
    <xdr:pic>
      <xdr:nvPicPr>
        <xdr:cNvPr id="8" name="Picture 5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458325" y="3200400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9" name="Picture 6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744075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15125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3" name="Picture 6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0391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15125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0391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782050" y="2552700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3</xdr:row>
      <xdr:rowOff>923925</xdr:rowOff>
    </xdr:from>
    <xdr:to>
      <xdr:col>8</xdr:col>
      <xdr:colOff>1019175</xdr:colOff>
      <xdr:row>3</xdr:row>
      <xdr:rowOff>1362075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753350" y="25241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3</xdr:row>
      <xdr:rowOff>1600200</xdr:rowOff>
    </xdr:from>
    <xdr:to>
      <xdr:col>10</xdr:col>
      <xdr:colOff>1504950</xdr:colOff>
      <xdr:row>3</xdr:row>
      <xdr:rowOff>1962150</xdr:rowOff>
    </xdr:to>
    <xdr:pic>
      <xdr:nvPicPr>
        <xdr:cNvPr id="8" name="Picture 5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715500" y="3200400"/>
          <a:ext cx="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9" name="Picture 6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715500" y="283845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15125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3" name="Picture 6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0391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715125" y="2552700"/>
          <a:ext cx="1019175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8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039100" y="283845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782050" y="2552700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3</xdr:row>
      <xdr:rowOff>923925</xdr:rowOff>
    </xdr:from>
    <xdr:to>
      <xdr:col>8</xdr:col>
      <xdr:colOff>1019175</xdr:colOff>
      <xdr:row>3</xdr:row>
      <xdr:rowOff>1362075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753350" y="252412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19050</xdr:colOff>
      <xdr:row>3</xdr:row>
      <xdr:rowOff>1600200</xdr:rowOff>
    </xdr:from>
    <xdr:to>
      <xdr:col>10</xdr:col>
      <xdr:colOff>1504950</xdr:colOff>
      <xdr:row>3</xdr:row>
      <xdr:rowOff>1962150</xdr:rowOff>
    </xdr:to>
    <xdr:pic>
      <xdr:nvPicPr>
        <xdr:cNvPr id="8" name="Picture 5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9715500" y="3200400"/>
          <a:ext cx="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304800</xdr:colOff>
      <xdr:row>3</xdr:row>
      <xdr:rowOff>1238250</xdr:rowOff>
    </xdr:from>
    <xdr:to>
      <xdr:col>10</xdr:col>
      <xdr:colOff>457200</xdr:colOff>
      <xdr:row>3</xdr:row>
      <xdr:rowOff>1466850</xdr:rowOff>
    </xdr:to>
    <xdr:pic>
      <xdr:nvPicPr>
        <xdr:cNvPr id="9" name="Picture 6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9715500" y="2838450"/>
          <a:ext cx="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9"/>
  <sheetViews>
    <sheetView topLeftCell="A4" zoomScale="84" zoomScaleNormal="84" workbookViewId="0">
      <selection activeCell="H13" sqref="H13"/>
    </sheetView>
  </sheetViews>
  <sheetFormatPr defaultRowHeight="12.75" x14ac:dyDescent="0.2"/>
  <cols>
    <col min="1" max="1" width="3.140625" style="3" customWidth="1"/>
    <col min="2" max="2" width="12.5703125" style="3" customWidth="1"/>
    <col min="3" max="3" width="30.85546875" style="3" customWidth="1"/>
    <col min="4" max="4" width="5.85546875" style="3" customWidth="1"/>
    <col min="5" max="5" width="6.85546875" style="3" customWidth="1"/>
    <col min="6" max="11" width="11.7109375" style="3" customWidth="1"/>
    <col min="12" max="12" width="15.28515625" style="3" customWidth="1"/>
    <col min="13" max="13" width="9.140625" style="3" hidden="1" customWidth="1"/>
    <col min="14" max="14" width="15.5703125" style="3" customWidth="1"/>
    <col min="15" max="15" width="15.42578125" style="3" customWidth="1"/>
    <col min="16" max="16" width="14.28515625" style="3" customWidth="1"/>
    <col min="17" max="17" width="28" style="3" customWidth="1"/>
    <col min="18" max="16384" width="9.140625" style="3"/>
  </cols>
  <sheetData>
    <row r="1" spans="1:35" ht="48" customHeight="1" x14ac:dyDescent="0.2">
      <c r="Q1" s="12"/>
      <c r="S1" s="366"/>
      <c r="T1" s="366"/>
      <c r="U1" s="366"/>
      <c r="V1" s="366"/>
      <c r="W1" s="366"/>
      <c r="X1" s="366"/>
      <c r="Y1" s="366"/>
      <c r="Z1" s="366"/>
      <c r="AA1" s="366"/>
      <c r="AB1" s="366"/>
      <c r="AC1" s="9"/>
      <c r="AD1" s="10"/>
      <c r="AE1" s="10"/>
      <c r="AF1" s="10"/>
      <c r="AG1" s="10"/>
      <c r="AH1" s="10"/>
      <c r="AI1" s="9"/>
    </row>
    <row r="2" spans="1:35" ht="39" customHeight="1" x14ac:dyDescent="0.2">
      <c r="A2" s="371" t="s">
        <v>11</v>
      </c>
      <c r="B2" s="371"/>
      <c r="C2" s="371"/>
      <c r="D2" s="371"/>
      <c r="E2" s="371"/>
      <c r="F2" s="371"/>
      <c r="G2" s="371"/>
      <c r="H2" s="371"/>
      <c r="I2" s="371"/>
      <c r="J2" s="371"/>
      <c r="K2" s="371"/>
      <c r="L2" s="371"/>
      <c r="M2" s="371"/>
      <c r="N2" s="371"/>
      <c r="O2" s="371"/>
      <c r="P2" s="371"/>
      <c r="Q2" s="372"/>
      <c r="S2" s="367"/>
      <c r="T2" s="367"/>
      <c r="U2" s="367"/>
      <c r="V2" s="367"/>
      <c r="W2" s="367"/>
      <c r="X2" s="367"/>
      <c r="Y2" s="367"/>
      <c r="Z2" s="367"/>
      <c r="AA2" s="367"/>
      <c r="AB2" s="367"/>
      <c r="AC2" s="367"/>
      <c r="AD2" s="367"/>
      <c r="AE2" s="367"/>
      <c r="AF2" s="367"/>
      <c r="AG2" s="367"/>
      <c r="AH2" s="367"/>
      <c r="AI2" s="367"/>
    </row>
    <row r="3" spans="1:35" ht="39" customHeight="1" x14ac:dyDescent="0.25">
      <c r="A3" s="373" t="s">
        <v>0</v>
      </c>
      <c r="B3" s="373" t="s">
        <v>2</v>
      </c>
      <c r="C3" s="374" t="s">
        <v>5</v>
      </c>
      <c r="D3" s="374" t="s">
        <v>1</v>
      </c>
      <c r="E3" s="374" t="s">
        <v>3</v>
      </c>
      <c r="F3" s="368" t="s">
        <v>4</v>
      </c>
      <c r="G3" s="369"/>
      <c r="H3" s="369"/>
      <c r="I3" s="369"/>
      <c r="J3" s="369"/>
      <c r="K3" s="370"/>
      <c r="L3" s="368" t="s">
        <v>10</v>
      </c>
      <c r="M3" s="370"/>
      <c r="N3" s="376" t="s">
        <v>31</v>
      </c>
      <c r="O3" s="376"/>
      <c r="P3" s="376"/>
      <c r="Q3" s="377" t="s">
        <v>12</v>
      </c>
      <c r="R3" s="378"/>
      <c r="S3" s="378"/>
      <c r="T3" s="379"/>
    </row>
    <row r="4" spans="1:35" ht="159" customHeight="1" x14ac:dyDescent="0.2">
      <c r="A4" s="373"/>
      <c r="B4" s="374"/>
      <c r="C4" s="375"/>
      <c r="D4" s="375"/>
      <c r="E4" s="375"/>
      <c r="F4" s="5" t="s">
        <v>19</v>
      </c>
      <c r="G4" s="5" t="s">
        <v>20</v>
      </c>
      <c r="H4" s="5" t="s">
        <v>21</v>
      </c>
      <c r="I4" s="5" t="s">
        <v>22</v>
      </c>
      <c r="J4" s="5" t="s">
        <v>23</v>
      </c>
      <c r="K4" s="5" t="s">
        <v>24</v>
      </c>
      <c r="L4" s="5" t="s">
        <v>27</v>
      </c>
      <c r="M4" s="5" t="s">
        <v>9</v>
      </c>
      <c r="N4" s="4" t="s">
        <v>8</v>
      </c>
      <c r="O4" s="4" t="s">
        <v>6</v>
      </c>
      <c r="P4" s="6" t="s">
        <v>7</v>
      </c>
      <c r="Q4" s="1" t="s">
        <v>13</v>
      </c>
      <c r="R4" s="24" t="s">
        <v>28</v>
      </c>
      <c r="S4" s="24" t="s">
        <v>29</v>
      </c>
      <c r="T4" s="24" t="s">
        <v>30</v>
      </c>
    </row>
    <row r="5" spans="1:35" s="2" customFormat="1" ht="72" x14ac:dyDescent="0.25">
      <c r="A5" s="22">
        <v>1</v>
      </c>
      <c r="B5" s="13" t="s">
        <v>14</v>
      </c>
      <c r="C5" s="14" t="s">
        <v>16</v>
      </c>
      <c r="D5" s="15" t="s">
        <v>18</v>
      </c>
      <c r="E5" s="16">
        <v>60</v>
      </c>
      <c r="F5" s="15">
        <v>46.97</v>
      </c>
      <c r="G5" s="15">
        <v>54.25</v>
      </c>
      <c r="H5" s="15">
        <v>42.85</v>
      </c>
      <c r="I5" s="21"/>
      <c r="J5" s="21"/>
      <c r="K5" s="21"/>
      <c r="L5" s="8"/>
      <c r="M5" s="7"/>
      <c r="N5" s="18">
        <f>AVERAGE(F5:H5)</f>
        <v>48.023333333333333</v>
      </c>
      <c r="O5" s="19">
        <f>SQRT(((SUM((POWER(H5-N5,2)),(POWER(G5-N5,2)),(POWER(F5-N5,2)))/(COLUMNS(F5:H5)-1))))</f>
        <v>5.7725326619546573</v>
      </c>
      <c r="P5" s="19">
        <f>O5/N5*100</f>
        <v>12.020266527288104</v>
      </c>
      <c r="Q5" s="20">
        <f>((E5/3)*(SUM(F5:H5)))</f>
        <v>2881.3999999999996</v>
      </c>
      <c r="R5" s="25">
        <f>Q5/E5</f>
        <v>48.023333333333326</v>
      </c>
      <c r="S5" s="20" t="b">
        <f>ЭПБ!M5=ROUNDDOWN(R5,8)</f>
        <v>0</v>
      </c>
      <c r="T5" s="20">
        <f>S5*E5</f>
        <v>0</v>
      </c>
    </row>
    <row r="6" spans="1:35" s="11" customFormat="1" ht="98.25" customHeight="1" x14ac:dyDescent="0.25">
      <c r="A6" s="23">
        <v>2</v>
      </c>
      <c r="B6" s="13" t="s">
        <v>15</v>
      </c>
      <c r="C6" s="14" t="s">
        <v>17</v>
      </c>
      <c r="D6" s="15" t="s">
        <v>18</v>
      </c>
      <c r="E6" s="16">
        <v>25</v>
      </c>
      <c r="F6" s="15">
        <v>2.0699999999999998</v>
      </c>
      <c r="G6" s="15">
        <v>2.2200000000000002</v>
      </c>
      <c r="H6" s="15">
        <v>1.78</v>
      </c>
      <c r="I6" s="21"/>
      <c r="J6" s="21"/>
      <c r="K6" s="21"/>
      <c r="L6" s="8"/>
      <c r="M6" s="17"/>
      <c r="N6" s="18">
        <f>AVERAGE(F6:H6)</f>
        <v>2.0233333333333334</v>
      </c>
      <c r="O6" s="19">
        <f>SQRT(((SUM((POWER(H6-N6,2)),(POWER(G6-N6,2)),(POWER(F6-N6,2)))/(COLUMNS(F6:H6)-1))))</f>
        <v>0.22368132093076828</v>
      </c>
      <c r="P6" s="19">
        <f>O6/N6*100</f>
        <v>11.055089996578333</v>
      </c>
      <c r="Q6" s="20">
        <f>((E6/3)*(SUM(F6:H6)))</f>
        <v>50.583333333333343</v>
      </c>
      <c r="R6" s="25">
        <f>Q6/E6</f>
        <v>2.0233333333333339</v>
      </c>
      <c r="S6" s="20">
        <f>ROUNDDOWN(R6,2)</f>
        <v>2.02</v>
      </c>
      <c r="T6" s="20">
        <f>S6*E6</f>
        <v>50.5</v>
      </c>
    </row>
    <row r="7" spans="1:35" ht="15.75" customHeight="1" x14ac:dyDescent="0.2">
      <c r="A7" s="366" t="s">
        <v>26</v>
      </c>
      <c r="B7" s="366"/>
      <c r="C7" s="366"/>
      <c r="D7" s="366"/>
      <c r="E7" s="366"/>
      <c r="F7" s="366"/>
      <c r="G7" s="366"/>
      <c r="H7" s="366"/>
      <c r="I7" s="366"/>
      <c r="J7" s="366"/>
      <c r="K7" s="9"/>
      <c r="L7" s="10"/>
      <c r="M7" s="10"/>
      <c r="N7" s="10"/>
      <c r="O7" s="10"/>
      <c r="P7" s="10"/>
      <c r="Q7" s="9"/>
      <c r="T7" s="26">
        <f>SUM(T5:T6)</f>
        <v>50.5</v>
      </c>
    </row>
    <row r="8" spans="1:35" ht="36" customHeight="1" x14ac:dyDescent="0.2">
      <c r="A8" s="367" t="s">
        <v>25</v>
      </c>
      <c r="B8" s="367"/>
      <c r="C8" s="367"/>
      <c r="D8" s="367"/>
      <c r="E8" s="367"/>
      <c r="F8" s="367"/>
      <c r="G8" s="367"/>
      <c r="H8" s="367"/>
      <c r="I8" s="367"/>
      <c r="J8" s="367"/>
      <c r="K8" s="367"/>
      <c r="L8" s="367"/>
      <c r="M8" s="367"/>
      <c r="N8" s="367"/>
      <c r="O8" s="367"/>
      <c r="P8" s="367"/>
      <c r="Q8" s="367"/>
    </row>
    <row r="9" spans="1:35" x14ac:dyDescent="0.2">
      <c r="A9" s="3" t="s">
        <v>32</v>
      </c>
    </row>
  </sheetData>
  <mergeCells count="14">
    <mergeCell ref="S1:AB1"/>
    <mergeCell ref="S2:AI2"/>
    <mergeCell ref="F3:K3"/>
    <mergeCell ref="A7:J7"/>
    <mergeCell ref="A8:Q8"/>
    <mergeCell ref="A2:Q2"/>
    <mergeCell ref="A3:A4"/>
    <mergeCell ref="B3:B4"/>
    <mergeCell ref="C3:C4"/>
    <mergeCell ref="D3:D4"/>
    <mergeCell ref="E3:E4"/>
    <mergeCell ref="L3:M3"/>
    <mergeCell ref="N3:P3"/>
    <mergeCell ref="Q3:T3"/>
  </mergeCells>
  <pageMargins left="0.70866141732283472" right="0.70866141732283472" top="0.74803149606299213" bottom="0.74803149606299213" header="0.31496062992125984" footer="0.31496062992125984"/>
  <pageSetup paperSize="9" scale="34" fitToHeight="0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AF19"/>
  <sheetViews>
    <sheetView topLeftCell="A4" workbookViewId="0">
      <selection activeCell="A16" sqref="A16:D16"/>
    </sheetView>
  </sheetViews>
  <sheetFormatPr defaultRowHeight="15" x14ac:dyDescent="0.25"/>
  <cols>
    <col min="1" max="1" width="4.140625" customWidth="1"/>
    <col min="2" max="2" width="39.140625" style="125" customWidth="1"/>
    <col min="3" max="3" width="5.85546875" customWidth="1"/>
    <col min="4" max="4" width="9.28515625" bestFit="1" customWidth="1"/>
    <col min="5" max="5" width="12.85546875" customWidth="1"/>
    <col min="6" max="6" width="15.140625" customWidth="1"/>
    <col min="7" max="7" width="14.140625" customWidth="1"/>
    <col min="8" max="8" width="14" customWidth="1"/>
    <col min="9" max="9" width="17.85546875" customWidth="1"/>
    <col min="10" max="10" width="16.28515625" customWidth="1"/>
    <col min="11" max="11" width="21.42578125" customWidth="1"/>
    <col min="12" max="12" width="9.85546875" bestFit="1" customWidth="1"/>
    <col min="13" max="13" width="9.28515625" bestFit="1" customWidth="1"/>
    <col min="14" max="14" width="10.5703125" bestFit="1" customWidth="1"/>
    <col min="15" max="15" width="37.5703125" style="201" customWidth="1"/>
    <col min="19" max="19" width="9.28515625" bestFit="1" customWidth="1"/>
    <col min="20" max="21" width="10.7109375" bestFit="1" customWidth="1"/>
    <col min="22" max="22" width="9.28515625" bestFit="1" customWidth="1"/>
    <col min="23" max="23" width="14.7109375" bestFit="1" customWidth="1"/>
    <col min="24" max="24" width="11.42578125" bestFit="1" customWidth="1"/>
    <col min="25" max="25" width="9.28515625" bestFit="1" customWidth="1"/>
    <col min="28" max="28" width="9.28515625" bestFit="1" customWidth="1"/>
  </cols>
  <sheetData>
    <row r="1" spans="1:32" s="3" customFormat="1" ht="48" customHeight="1" x14ac:dyDescent="0.2">
      <c r="B1" s="230"/>
      <c r="C1" s="17"/>
      <c r="E1" s="117"/>
      <c r="F1" s="117"/>
      <c r="G1" s="117"/>
      <c r="K1" s="12"/>
      <c r="M1" s="387"/>
      <c r="N1" s="388"/>
      <c r="O1" s="197"/>
      <c r="P1" s="45"/>
      <c r="Q1" s="45"/>
      <c r="R1" s="45"/>
      <c r="S1" s="235"/>
      <c r="T1" s="235"/>
      <c r="U1" s="235"/>
      <c r="V1" s="235"/>
      <c r="W1" s="99"/>
      <c r="X1" s="99"/>
      <c r="Y1" s="99"/>
      <c r="Z1" s="236"/>
      <c r="AA1" s="236"/>
      <c r="AB1" s="236"/>
      <c r="AC1" s="236"/>
      <c r="AD1" s="236"/>
      <c r="AE1" s="236"/>
      <c r="AF1" s="236"/>
    </row>
    <row r="2" spans="1:32" s="3" customFormat="1" ht="39" customHeight="1" x14ac:dyDescent="0.2">
      <c r="A2" s="390" t="s">
        <v>11</v>
      </c>
      <c r="B2" s="390"/>
      <c r="C2" s="390"/>
      <c r="D2" s="390"/>
      <c r="E2" s="390"/>
      <c r="F2" s="390"/>
      <c r="G2" s="390"/>
      <c r="H2" s="390"/>
      <c r="I2" s="390"/>
      <c r="J2" s="390"/>
      <c r="K2" s="391"/>
      <c r="M2" s="389"/>
      <c r="N2" s="389"/>
      <c r="O2" s="198"/>
      <c r="P2" s="46"/>
      <c r="Q2" s="46"/>
      <c r="R2" s="46"/>
      <c r="S2" s="236"/>
      <c r="T2" s="236"/>
      <c r="U2" s="236"/>
      <c r="V2" s="236"/>
      <c r="W2" s="100"/>
      <c r="X2" s="100"/>
      <c r="Y2" s="100"/>
      <c r="Z2" s="236"/>
      <c r="AA2" s="236"/>
      <c r="AB2" s="236"/>
      <c r="AC2" s="236"/>
      <c r="AD2" s="236"/>
      <c r="AE2" s="236"/>
      <c r="AF2" s="236"/>
    </row>
    <row r="3" spans="1:32" s="3" customFormat="1" ht="39" customHeight="1" x14ac:dyDescent="0.2">
      <c r="A3" s="393" t="s">
        <v>0</v>
      </c>
      <c r="B3" s="404" t="s">
        <v>2</v>
      </c>
      <c r="C3" s="373" t="s">
        <v>1</v>
      </c>
      <c r="D3" s="373" t="s">
        <v>3</v>
      </c>
      <c r="E3" s="404" t="s">
        <v>34</v>
      </c>
      <c r="F3" s="404"/>
      <c r="G3" s="404"/>
      <c r="H3" s="376" t="s">
        <v>31</v>
      </c>
      <c r="I3" s="376"/>
      <c r="J3" s="376"/>
      <c r="K3" s="377" t="s">
        <v>12</v>
      </c>
      <c r="L3" s="397"/>
      <c r="M3" s="397"/>
      <c r="N3" s="398"/>
      <c r="O3" s="428" t="s">
        <v>173</v>
      </c>
      <c r="P3" s="37"/>
      <c r="Q3" s="37"/>
      <c r="R3" s="37"/>
      <c r="W3" s="101"/>
      <c r="X3" s="101"/>
      <c r="Y3" s="101"/>
    </row>
    <row r="4" spans="1:32" s="3" customFormat="1" ht="159" customHeight="1" x14ac:dyDescent="0.2">
      <c r="A4" s="393"/>
      <c r="B4" s="404"/>
      <c r="C4" s="373"/>
      <c r="D4" s="373"/>
      <c r="E4" s="118" t="s">
        <v>36</v>
      </c>
      <c r="F4" s="118" t="s">
        <v>38</v>
      </c>
      <c r="G4" s="119" t="s">
        <v>37</v>
      </c>
      <c r="H4" s="4" t="s">
        <v>8</v>
      </c>
      <c r="I4" s="4" t="s">
        <v>6</v>
      </c>
      <c r="J4" s="6" t="s">
        <v>7</v>
      </c>
      <c r="K4" s="241" t="s">
        <v>13</v>
      </c>
      <c r="L4" s="242" t="s">
        <v>28</v>
      </c>
      <c r="M4" s="242" t="s">
        <v>29</v>
      </c>
      <c r="N4" s="242" t="s">
        <v>30</v>
      </c>
      <c r="O4" s="428"/>
      <c r="P4" s="96" t="s">
        <v>138</v>
      </c>
      <c r="Q4" s="96" t="s">
        <v>139</v>
      </c>
      <c r="R4" s="96" t="s">
        <v>140</v>
      </c>
      <c r="W4" s="101"/>
      <c r="X4" s="101"/>
      <c r="Y4" s="101"/>
    </row>
    <row r="5" spans="1:32" s="2" customFormat="1" ht="18.75" customHeight="1" x14ac:dyDescent="0.2">
      <c r="A5" s="394" t="s">
        <v>39</v>
      </c>
      <c r="B5" s="395"/>
      <c r="C5" s="395"/>
      <c r="D5" s="395"/>
      <c r="E5" s="395"/>
      <c r="F5" s="395"/>
      <c r="G5" s="395"/>
      <c r="H5" s="395"/>
      <c r="I5" s="395"/>
      <c r="J5" s="395"/>
      <c r="K5" s="395"/>
      <c r="L5" s="395"/>
      <c r="M5" s="395"/>
      <c r="N5" s="395"/>
      <c r="O5" s="199"/>
      <c r="P5" s="142" t="s">
        <v>96</v>
      </c>
      <c r="Q5" s="142" t="s">
        <v>97</v>
      </c>
      <c r="R5" s="142" t="s">
        <v>98</v>
      </c>
      <c r="S5" s="410" t="s">
        <v>95</v>
      </c>
      <c r="T5" s="410"/>
      <c r="U5" s="410"/>
      <c r="V5" s="410" t="s">
        <v>99</v>
      </c>
      <c r="W5" s="410"/>
      <c r="X5" s="410"/>
      <c r="Y5" s="105" t="s">
        <v>100</v>
      </c>
    </row>
    <row r="6" spans="1:32" s="94" customFormat="1" ht="48" customHeight="1" x14ac:dyDescent="0.25">
      <c r="A6" s="240">
        <v>1</v>
      </c>
      <c r="B6" s="244" t="s">
        <v>144</v>
      </c>
      <c r="C6" s="189" t="s">
        <v>49</v>
      </c>
      <c r="D6" s="189">
        <v>7</v>
      </c>
      <c r="E6" s="120">
        <f>P6</f>
        <v>589</v>
      </c>
      <c r="F6" s="120">
        <f>1.2*Q6</f>
        <v>684.99599999999998</v>
      </c>
      <c r="G6" s="120">
        <f>R6</f>
        <v>628</v>
      </c>
      <c r="H6" s="146">
        <f>AVERAGE(E6:G6)</f>
        <v>633.99866666666674</v>
      </c>
      <c r="I6" s="147">
        <f>SQRT(((SUM((POWER(E6-H6,2)),(POWER(F6-H6,2)),(POWER(G6-H6,2)))/(COLUMNS(E6:G6)-1))))</f>
        <v>48.278318170099219</v>
      </c>
      <c r="J6" s="147">
        <f>I6/H6*100</f>
        <v>7.6148926974766313</v>
      </c>
      <c r="K6" s="148">
        <f>((D6/3)*(SUM(E6:G6)))</f>
        <v>4437.9906666666675</v>
      </c>
      <c r="L6" s="149">
        <f>K6/D6</f>
        <v>633.99866666666674</v>
      </c>
      <c r="M6" s="148">
        <f>ROUND(L6,2)</f>
        <v>634</v>
      </c>
      <c r="N6" s="148">
        <f>M6*D6</f>
        <v>4438</v>
      </c>
      <c r="O6" s="148" t="s">
        <v>175</v>
      </c>
      <c r="P6" s="93">
        <v>589</v>
      </c>
      <c r="Q6" s="93">
        <v>570.83000000000004</v>
      </c>
      <c r="R6" s="93">
        <v>628</v>
      </c>
      <c r="S6" s="94">
        <v>96.52</v>
      </c>
      <c r="T6" s="94">
        <f>S6*D6</f>
        <v>675.64</v>
      </c>
      <c r="U6" s="94">
        <f>S6*1.2</f>
        <v>115.82399999999998</v>
      </c>
      <c r="V6" s="94">
        <v>100</v>
      </c>
      <c r="W6" s="102">
        <f>V6*D6</f>
        <v>700</v>
      </c>
      <c r="X6" s="102">
        <f>V6*1.2</f>
        <v>120</v>
      </c>
      <c r="Y6" s="102">
        <f>G6*D6</f>
        <v>4396</v>
      </c>
    </row>
    <row r="7" spans="1:32" s="94" customFormat="1" ht="48" customHeight="1" x14ac:dyDescent="0.25">
      <c r="A7" s="240">
        <v>2</v>
      </c>
      <c r="B7" s="244" t="s">
        <v>145</v>
      </c>
      <c r="C7" s="189" t="s">
        <v>40</v>
      </c>
      <c r="D7" s="189">
        <v>15</v>
      </c>
      <c r="E7" s="120">
        <f t="shared" ref="E7:E8" si="0">P7</f>
        <v>465</v>
      </c>
      <c r="F7" s="120">
        <f t="shared" ref="F7:F8" si="1">1.2*Q7</f>
        <v>531.99599999999998</v>
      </c>
      <c r="G7" s="120">
        <f t="shared" ref="G7:G8" si="2">R7</f>
        <v>493</v>
      </c>
      <c r="H7" s="146">
        <f>AVERAGE(E7:G7)</f>
        <v>496.66533333333336</v>
      </c>
      <c r="I7" s="147">
        <f>SQRT(((SUM((POWER(E7-H7,2)),(POWER(F7-H7,2)),(POWER(G7-H7,2)))/(COLUMNS(E7:G7)-1))))</f>
        <v>33.648060944626991</v>
      </c>
      <c r="J7" s="147">
        <f>I7/H7*100</f>
        <v>6.7747955587720341</v>
      </c>
      <c r="K7" s="148">
        <f>((D7/3)*(SUM(E7:G7)))</f>
        <v>7449.9800000000005</v>
      </c>
      <c r="L7" s="149">
        <f>K7/D7</f>
        <v>496.66533333333336</v>
      </c>
      <c r="M7" s="148">
        <f>ROUND(L7,2)</f>
        <v>496.67</v>
      </c>
      <c r="N7" s="148">
        <f>M7*D7</f>
        <v>7450.05</v>
      </c>
      <c r="O7" s="255" t="s">
        <v>175</v>
      </c>
      <c r="P7" s="93">
        <v>465</v>
      </c>
      <c r="Q7" s="93">
        <v>443.33</v>
      </c>
      <c r="R7" s="93">
        <v>493</v>
      </c>
      <c r="S7" s="94">
        <v>96.52</v>
      </c>
      <c r="T7" s="94">
        <f t="shared" ref="T7:T8" si="3">S7*D7</f>
        <v>1447.8</v>
      </c>
      <c r="U7" s="94">
        <f t="shared" ref="U7:U8" si="4">S7*1.2</f>
        <v>115.82399999999998</v>
      </c>
      <c r="V7" s="94">
        <v>100</v>
      </c>
      <c r="W7" s="102">
        <f t="shared" ref="W7:W8" si="5">V7*D7</f>
        <v>1500</v>
      </c>
      <c r="X7" s="102">
        <f t="shared" ref="X7:X8" si="6">V7*1.2</f>
        <v>120</v>
      </c>
      <c r="Y7" s="102">
        <f t="shared" ref="Y7:Y8" si="7">G7*D7</f>
        <v>7395</v>
      </c>
    </row>
    <row r="8" spans="1:32" s="94" customFormat="1" ht="48" customHeight="1" x14ac:dyDescent="0.25">
      <c r="A8" s="240">
        <v>3</v>
      </c>
      <c r="B8" s="244" t="s">
        <v>146</v>
      </c>
      <c r="C8" s="189" t="s">
        <v>40</v>
      </c>
      <c r="D8" s="189">
        <v>30</v>
      </c>
      <c r="E8" s="120">
        <f t="shared" si="0"/>
        <v>465</v>
      </c>
      <c r="F8" s="120">
        <f t="shared" si="1"/>
        <v>531.99599999999998</v>
      </c>
      <c r="G8" s="120">
        <f t="shared" si="2"/>
        <v>493</v>
      </c>
      <c r="H8" s="146">
        <f>AVERAGE(E8:G8)</f>
        <v>496.66533333333336</v>
      </c>
      <c r="I8" s="147">
        <f>SQRT(((SUM((POWER(E8-H8,2)),(POWER(F8-H8,2)),(POWER(G8-H8,2)))/(COLUMNS(E8:G8)-1))))</f>
        <v>33.648060944626991</v>
      </c>
      <c r="J8" s="147">
        <f>I8/H8*100</f>
        <v>6.7747955587720341</v>
      </c>
      <c r="K8" s="148">
        <f>((D8/3)*(SUM(E8:G8)))</f>
        <v>14899.960000000001</v>
      </c>
      <c r="L8" s="149">
        <f>K8/D8</f>
        <v>496.66533333333336</v>
      </c>
      <c r="M8" s="148">
        <f>ROUND(L8,2)</f>
        <v>496.67</v>
      </c>
      <c r="N8" s="148">
        <f>M8*D8</f>
        <v>14900.1</v>
      </c>
      <c r="O8" s="255" t="s">
        <v>175</v>
      </c>
      <c r="P8" s="93">
        <v>465</v>
      </c>
      <c r="Q8" s="93">
        <v>443.33</v>
      </c>
      <c r="R8" s="93">
        <v>493</v>
      </c>
      <c r="S8" s="94">
        <v>96.52</v>
      </c>
      <c r="T8" s="94">
        <f t="shared" si="3"/>
        <v>2895.6</v>
      </c>
      <c r="U8" s="94">
        <f t="shared" si="4"/>
        <v>115.82399999999998</v>
      </c>
      <c r="V8" s="94">
        <v>100</v>
      </c>
      <c r="W8" s="102">
        <f t="shared" si="5"/>
        <v>3000</v>
      </c>
      <c r="X8" s="102">
        <f t="shared" si="6"/>
        <v>120</v>
      </c>
      <c r="Y8" s="102">
        <f t="shared" si="7"/>
        <v>14790</v>
      </c>
    </row>
    <row r="9" spans="1:32" s="94" customFormat="1" ht="48" customHeight="1" x14ac:dyDescent="0.25">
      <c r="A9" s="257"/>
      <c r="B9" s="250" t="s">
        <v>73</v>
      </c>
      <c r="C9" s="183" t="s">
        <v>40</v>
      </c>
      <c r="D9" s="183">
        <v>100</v>
      </c>
      <c r="E9" s="218">
        <v>135</v>
      </c>
      <c r="F9" s="121">
        <v>153.99600000000001</v>
      </c>
      <c r="G9" s="121">
        <v>148</v>
      </c>
      <c r="H9" s="185">
        <f>AVERAGE(E9:G9)</f>
        <v>145.66533333333334</v>
      </c>
      <c r="I9" s="186">
        <f>SQRT(((SUM((POWER(E9-H9,2)),(POWER(F9-H9,2)),(POWER(G9-H9,2)))/(COLUMNS(E9:G9)-1))))</f>
        <v>9.7108189836559831</v>
      </c>
      <c r="J9" s="186">
        <f>I9/H9*100</f>
        <v>6.6665271423463706</v>
      </c>
      <c r="K9" s="259">
        <f>((D9/3)*(SUM(E9:G9)))</f>
        <v>14566.533333333333</v>
      </c>
      <c r="L9" s="188">
        <f>K9/D9</f>
        <v>145.66533333333334</v>
      </c>
      <c r="M9" s="259">
        <f>ROUND(L9,2)</f>
        <v>145.66999999999999</v>
      </c>
      <c r="N9" s="259">
        <f>M9*D9</f>
        <v>14566.999999999998</v>
      </c>
      <c r="O9" s="258"/>
      <c r="P9" s="93"/>
      <c r="Q9" s="93"/>
      <c r="R9" s="93"/>
      <c r="W9" s="102"/>
      <c r="X9" s="102"/>
      <c r="Y9" s="102"/>
    </row>
    <row r="10" spans="1:32" s="94" customFormat="1" ht="48" customHeight="1" x14ac:dyDescent="0.25">
      <c r="A10" s="257"/>
      <c r="B10" s="250" t="s">
        <v>147</v>
      </c>
      <c r="C10" s="183" t="s">
        <v>40</v>
      </c>
      <c r="D10" s="217">
        <v>50</v>
      </c>
      <c r="E10" s="190">
        <v>135</v>
      </c>
      <c r="F10" s="120">
        <v>153.99600000000001</v>
      </c>
      <c r="G10" s="120">
        <v>148</v>
      </c>
      <c r="H10" s="146">
        <f>AVERAGE(E10:G10)</f>
        <v>145.66533333333334</v>
      </c>
      <c r="I10" s="147">
        <f>SQRT(((SUM((POWER(E10-H10,2)),(POWER(F10-H10,2)),(POWER(G10-H10,2)))/(COLUMNS(E10:G10)-1))))</f>
        <v>9.7108189836559831</v>
      </c>
      <c r="J10" s="147">
        <f>I10/H10*100</f>
        <v>6.6665271423463706</v>
      </c>
      <c r="K10" s="258">
        <f>((D10/3)*(SUM(E10:G10)))</f>
        <v>7283.2666666666664</v>
      </c>
      <c r="L10" s="149">
        <f>K10/D10</f>
        <v>145.66533333333334</v>
      </c>
      <c r="M10" s="258">
        <f>ROUND(L10,2)</f>
        <v>145.66999999999999</v>
      </c>
      <c r="N10" s="258">
        <f>M10*D10</f>
        <v>7283.4999999999991</v>
      </c>
      <c r="O10" s="258"/>
      <c r="P10" s="93"/>
      <c r="Q10" s="93"/>
      <c r="R10" s="93"/>
      <c r="W10" s="102"/>
      <c r="X10" s="102"/>
      <c r="Y10" s="102"/>
    </row>
    <row r="11" spans="1:32" s="94" customFormat="1" ht="48" customHeight="1" x14ac:dyDescent="0.25">
      <c r="A11" s="257"/>
      <c r="B11" s="250" t="s">
        <v>75</v>
      </c>
      <c r="C11" s="183" t="s">
        <v>40</v>
      </c>
      <c r="D11" s="183">
        <v>10</v>
      </c>
      <c r="E11" s="190">
        <v>135</v>
      </c>
      <c r="F11" s="120">
        <v>153.99600000000001</v>
      </c>
      <c r="G11" s="120">
        <v>148</v>
      </c>
      <c r="H11" s="146">
        <f t="shared" ref="H11" si="8">AVERAGE(E11:G11)</f>
        <v>145.66533333333334</v>
      </c>
      <c r="I11" s="147">
        <f t="shared" ref="I11" si="9">SQRT(((SUM((POWER(E11-H11,2)),(POWER(F11-H11,2)),(POWER(G11-H11,2)))/(COLUMNS(E11:G11)-1))))</f>
        <v>9.7108189836559831</v>
      </c>
      <c r="J11" s="147">
        <f t="shared" ref="J11" si="10">I11/H11*100</f>
        <v>6.6665271423463706</v>
      </c>
      <c r="K11" s="258">
        <f t="shared" ref="K11" si="11">((D11/3)*(SUM(E11:G11)))</f>
        <v>1456.6533333333334</v>
      </c>
      <c r="L11" s="149">
        <f t="shared" ref="L11" si="12">K11/D11</f>
        <v>145.66533333333334</v>
      </c>
      <c r="M11" s="258">
        <f t="shared" ref="M11" si="13">ROUND(L11,2)</f>
        <v>145.66999999999999</v>
      </c>
      <c r="N11" s="258">
        <f t="shared" ref="N11" si="14">M11*D11</f>
        <v>1456.6999999999998</v>
      </c>
      <c r="O11" s="258"/>
      <c r="P11" s="93"/>
      <c r="Q11" s="93"/>
      <c r="R11" s="93"/>
      <c r="W11" s="102"/>
      <c r="X11" s="102"/>
      <c r="Y11" s="102"/>
    </row>
    <row r="12" spans="1:32" s="3" customFormat="1" ht="24.75" customHeight="1" x14ac:dyDescent="0.2">
      <c r="A12" s="429" t="s">
        <v>26</v>
      </c>
      <c r="B12" s="429"/>
      <c r="C12" s="429"/>
      <c r="D12" s="429"/>
      <c r="E12" s="429"/>
      <c r="F12" s="429"/>
      <c r="G12" s="429"/>
      <c r="H12" s="429"/>
      <c r="I12" s="429"/>
      <c r="J12" s="429"/>
      <c r="K12" s="429"/>
      <c r="L12" s="429"/>
      <c r="M12" s="429"/>
      <c r="N12" s="248">
        <f>SUM(N6:N11)</f>
        <v>50095.35</v>
      </c>
      <c r="O12" s="200"/>
      <c r="P12" s="36">
        <f>SUM(P6:P11)</f>
        <v>1519</v>
      </c>
      <c r="Q12" s="39">
        <f>SUM(Q6:Q11)</f>
        <v>1457.49</v>
      </c>
      <c r="R12" s="39">
        <f>SUM(R6:R11)</f>
        <v>1614</v>
      </c>
      <c r="S12" s="39" t="s">
        <v>104</v>
      </c>
      <c r="T12" s="39">
        <f>SUM(T6:T11)</f>
        <v>5019.04</v>
      </c>
      <c r="V12" s="39" t="s">
        <v>104</v>
      </c>
      <c r="W12" s="101">
        <f>SUM(W6:W11)</f>
        <v>5200</v>
      </c>
      <c r="X12" s="39" t="s">
        <v>104</v>
      </c>
      <c r="Y12" s="101">
        <f>SUM(Y6:Y11)</f>
        <v>26581</v>
      </c>
    </row>
    <row r="13" spans="1:32" x14ac:dyDescent="0.25">
      <c r="A13" s="238"/>
      <c r="B13" s="122"/>
      <c r="C13" s="238"/>
      <c r="D13" s="238"/>
      <c r="E13" s="122"/>
      <c r="F13" s="122"/>
      <c r="G13" s="122"/>
      <c r="H13" s="238"/>
      <c r="I13" s="238"/>
      <c r="J13" s="238"/>
      <c r="K13" s="238"/>
      <c r="L13" s="238"/>
      <c r="M13" s="238"/>
      <c r="N13" s="238"/>
      <c r="O13" s="238"/>
      <c r="P13" s="238"/>
      <c r="Q13" s="238"/>
      <c r="R13" s="238"/>
      <c r="S13" s="238" t="s">
        <v>105</v>
      </c>
      <c r="T13" s="238">
        <f>T12*0.2</f>
        <v>1003.808</v>
      </c>
      <c r="U13" s="238"/>
      <c r="V13" s="238" t="s">
        <v>105</v>
      </c>
      <c r="W13" s="103">
        <f>W12*0.2</f>
        <v>1040</v>
      </c>
      <c r="X13" s="238" t="s">
        <v>107</v>
      </c>
      <c r="Y13" s="103">
        <f>Y12/1.2*0.2</f>
        <v>4430.166666666667</v>
      </c>
      <c r="Z13" s="238"/>
      <c r="AA13" s="238"/>
      <c r="AB13" s="238"/>
      <c r="AC13" s="238"/>
      <c r="AD13" s="238"/>
      <c r="AE13" s="238"/>
      <c r="AF13" s="238"/>
    </row>
    <row r="14" spans="1:32" ht="15" customHeight="1" x14ac:dyDescent="0.25">
      <c r="A14" s="399" t="s">
        <v>143</v>
      </c>
      <c r="B14" s="399"/>
      <c r="C14" s="399"/>
      <c r="D14" s="399"/>
      <c r="E14" s="399"/>
      <c r="F14" s="399"/>
      <c r="G14" s="399"/>
      <c r="H14" s="399"/>
      <c r="I14" s="399"/>
      <c r="J14" s="399"/>
      <c r="K14" s="399"/>
      <c r="L14" s="399"/>
      <c r="M14" s="399"/>
      <c r="N14" s="399"/>
      <c r="O14" s="238"/>
      <c r="P14" s="97"/>
      <c r="Q14" s="97"/>
      <c r="R14" s="97"/>
      <c r="S14" s="97" t="s">
        <v>106</v>
      </c>
      <c r="T14" s="98">
        <f>SUM(T12:T13)</f>
        <v>6022.848</v>
      </c>
      <c r="U14" s="97"/>
      <c r="V14" s="97" t="s">
        <v>106</v>
      </c>
      <c r="W14" s="98">
        <f>SUM(W12:W13)</f>
        <v>6240</v>
      </c>
      <c r="X14" s="98"/>
      <c r="Y14" s="98"/>
      <c r="Z14" s="97"/>
      <c r="AA14" s="97"/>
      <c r="AB14" s="97"/>
      <c r="AC14" s="97"/>
      <c r="AD14" s="97"/>
      <c r="AE14" s="97"/>
      <c r="AF14" s="97"/>
    </row>
    <row r="15" spans="1:32" ht="15.75" thickBot="1" x14ac:dyDescent="0.3">
      <c r="A15" s="234"/>
      <c r="B15" s="123"/>
      <c r="C15" s="234"/>
      <c r="D15" s="234"/>
      <c r="E15" s="123"/>
      <c r="F15" s="123"/>
      <c r="G15" s="123"/>
      <c r="H15" s="234"/>
      <c r="I15" s="234"/>
      <c r="J15" s="234"/>
      <c r="K15" s="234"/>
      <c r="L15" s="234"/>
      <c r="M15" s="234"/>
      <c r="N15" s="234"/>
      <c r="O15" s="238"/>
      <c r="P15" s="234"/>
      <c r="Q15" s="234"/>
      <c r="R15" s="234"/>
      <c r="S15" s="234"/>
      <c r="T15" s="234"/>
      <c r="U15" s="234"/>
      <c r="V15" s="234"/>
      <c r="W15" s="104"/>
      <c r="X15" s="104"/>
      <c r="Y15" s="104"/>
      <c r="Z15" s="234"/>
      <c r="AA15" s="234"/>
      <c r="AB15" s="234"/>
      <c r="AC15" s="234"/>
      <c r="AD15" s="234"/>
      <c r="AE15" s="234"/>
      <c r="AF15" s="234"/>
    </row>
    <row r="16" spans="1:32" ht="15.75" thickBot="1" x14ac:dyDescent="0.3">
      <c r="A16" s="400" t="s">
        <v>69</v>
      </c>
      <c r="B16" s="401"/>
      <c r="C16" s="401"/>
      <c r="D16" s="402"/>
      <c r="E16" s="124"/>
      <c r="F16" s="125"/>
      <c r="G16" s="125"/>
      <c r="W16" s="75"/>
      <c r="X16" s="75"/>
      <c r="Y16" s="75"/>
    </row>
    <row r="17" spans="1:28" ht="15.75" thickBot="1" x14ac:dyDescent="0.3">
      <c r="A17" s="383" t="s">
        <v>70</v>
      </c>
      <c r="B17" s="383"/>
      <c r="C17" s="383"/>
      <c r="D17" s="383"/>
      <c r="E17" s="124"/>
      <c r="F17" s="125"/>
      <c r="G17" s="125"/>
      <c r="W17" s="75"/>
      <c r="X17" s="75"/>
      <c r="Y17" s="75"/>
    </row>
    <row r="18" spans="1:28" x14ac:dyDescent="0.25">
      <c r="A18" s="384" t="s">
        <v>71</v>
      </c>
      <c r="B18" s="384"/>
      <c r="C18" s="384"/>
      <c r="D18" s="384"/>
      <c r="E18" s="124"/>
      <c r="F18" s="125"/>
      <c r="G18" s="125"/>
      <c r="W18" s="75"/>
      <c r="X18" s="75"/>
      <c r="Y18" s="75"/>
    </row>
    <row r="19" spans="1:28" ht="16.5" thickBot="1" x14ac:dyDescent="0.3">
      <c r="A19" s="385" t="s">
        <v>72</v>
      </c>
      <c r="B19" s="385"/>
      <c r="C19" s="385"/>
      <c r="D19" s="385"/>
      <c r="E19" s="126"/>
      <c r="F19" s="127"/>
      <c r="G19" s="127"/>
      <c r="H19" s="72"/>
      <c r="I19" s="72"/>
      <c r="J19" s="72"/>
      <c r="K19" s="72"/>
      <c r="L19" s="72"/>
      <c r="M19" s="72"/>
      <c r="N19" s="72"/>
      <c r="O19" s="202"/>
      <c r="P19" s="72"/>
      <c r="Q19" s="72"/>
      <c r="R19" s="72"/>
      <c r="S19" s="72"/>
      <c r="T19" s="72"/>
      <c r="U19" s="72"/>
      <c r="V19" s="72"/>
      <c r="W19" s="76"/>
      <c r="X19" s="76"/>
      <c r="Y19" s="76"/>
      <c r="Z19" s="72"/>
      <c r="AA19" s="72"/>
      <c r="AB19" s="72"/>
    </row>
  </sheetData>
  <mergeCells count="19">
    <mergeCell ref="A16:D16"/>
    <mergeCell ref="A17:D17"/>
    <mergeCell ref="A18:D18"/>
    <mergeCell ref="A19:D19"/>
    <mergeCell ref="A12:M12"/>
    <mergeCell ref="O3:O4"/>
    <mergeCell ref="A5:N5"/>
    <mergeCell ref="S5:U5"/>
    <mergeCell ref="V5:X5"/>
    <mergeCell ref="A14:N14"/>
    <mergeCell ref="M1:N2"/>
    <mergeCell ref="A2:K2"/>
    <mergeCell ref="A3:A4"/>
    <mergeCell ref="B3:B4"/>
    <mergeCell ref="C3:C4"/>
    <mergeCell ref="D3:D4"/>
    <mergeCell ref="E3:G3"/>
    <mergeCell ref="H3:J3"/>
    <mergeCell ref="K3:N3"/>
  </mergeCells>
  <pageMargins left="0.7" right="0.7" top="0.75" bottom="0.75" header="0.3" footer="0.3"/>
  <pageSetup paperSize="9" scale="53" orientation="landscape" r:id="rId1"/>
  <colBreaks count="1" manualBreakCount="1">
    <brk id="16" max="26" man="1"/>
  </col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9"/>
  <sheetViews>
    <sheetView view="pageBreakPreview" topLeftCell="A7" zoomScale="60" workbookViewId="0">
      <selection activeCell="J32" sqref="J32"/>
    </sheetView>
  </sheetViews>
  <sheetFormatPr defaultRowHeight="15" x14ac:dyDescent="0.25"/>
  <cols>
    <col min="1" max="1" width="4.140625" customWidth="1"/>
    <col min="2" max="2" width="39.140625" style="125" customWidth="1"/>
    <col min="3" max="3" width="5.85546875" customWidth="1"/>
    <col min="4" max="4" width="9.28515625" bestFit="1" customWidth="1"/>
    <col min="5" max="5" width="12.85546875" customWidth="1"/>
    <col min="6" max="6" width="15.140625" customWidth="1"/>
    <col min="7" max="7" width="14.140625" customWidth="1"/>
    <col min="8" max="8" width="14" customWidth="1"/>
    <col min="9" max="9" width="17.85546875" customWidth="1"/>
    <col min="10" max="10" width="16.28515625" customWidth="1"/>
    <col min="11" max="11" width="21.42578125" customWidth="1"/>
    <col min="12" max="12" width="9.85546875" bestFit="1" customWidth="1"/>
    <col min="13" max="13" width="9.28515625" bestFit="1" customWidth="1"/>
    <col min="14" max="14" width="10.5703125" bestFit="1" customWidth="1"/>
    <col min="15" max="15" width="37.5703125" style="201" customWidth="1"/>
    <col min="19" max="19" width="9.28515625" bestFit="1" customWidth="1"/>
    <col min="20" max="21" width="10.7109375" bestFit="1" customWidth="1"/>
    <col min="22" max="22" width="9.28515625" bestFit="1" customWidth="1"/>
    <col min="23" max="23" width="14.7109375" bestFit="1" customWidth="1"/>
    <col min="24" max="24" width="11.42578125" bestFit="1" customWidth="1"/>
    <col min="25" max="25" width="9.28515625" bestFit="1" customWidth="1"/>
    <col min="28" max="28" width="9.28515625" bestFit="1" customWidth="1"/>
  </cols>
  <sheetData>
    <row r="1" spans="1:32" s="3" customFormat="1" ht="48" customHeight="1" x14ac:dyDescent="0.2">
      <c r="B1" s="230"/>
      <c r="C1" s="17"/>
      <c r="E1" s="117"/>
      <c r="F1" s="117"/>
      <c r="G1" s="117"/>
      <c r="K1" s="12"/>
      <c r="M1" s="387"/>
      <c r="N1" s="388"/>
      <c r="O1" s="197"/>
      <c r="P1" s="45"/>
      <c r="Q1" s="45"/>
      <c r="R1" s="45"/>
      <c r="S1" s="167"/>
      <c r="T1" s="167"/>
      <c r="U1" s="167"/>
      <c r="V1" s="167"/>
      <c r="W1" s="99"/>
      <c r="X1" s="99"/>
      <c r="Y1" s="99"/>
      <c r="Z1" s="168"/>
      <c r="AA1" s="168"/>
      <c r="AB1" s="168"/>
      <c r="AC1" s="168"/>
      <c r="AD1" s="168"/>
      <c r="AE1" s="168"/>
      <c r="AF1" s="168"/>
    </row>
    <row r="2" spans="1:32" s="3" customFormat="1" ht="39" customHeight="1" x14ac:dyDescent="0.2">
      <c r="A2" s="390" t="s">
        <v>11</v>
      </c>
      <c r="B2" s="390"/>
      <c r="C2" s="390"/>
      <c r="D2" s="390"/>
      <c r="E2" s="390"/>
      <c r="F2" s="390"/>
      <c r="G2" s="390"/>
      <c r="H2" s="390"/>
      <c r="I2" s="390"/>
      <c r="J2" s="390"/>
      <c r="K2" s="391"/>
      <c r="M2" s="389"/>
      <c r="N2" s="389"/>
      <c r="O2" s="198"/>
      <c r="P2" s="46"/>
      <c r="Q2" s="46"/>
      <c r="R2" s="46"/>
      <c r="S2" s="168"/>
      <c r="T2" s="168"/>
      <c r="U2" s="168"/>
      <c r="V2" s="168"/>
      <c r="W2" s="100"/>
      <c r="X2" s="100"/>
      <c r="Y2" s="100"/>
      <c r="Z2" s="168"/>
      <c r="AA2" s="168"/>
      <c r="AB2" s="168"/>
      <c r="AC2" s="168"/>
      <c r="AD2" s="168"/>
      <c r="AE2" s="168"/>
      <c r="AF2" s="168"/>
    </row>
    <row r="3" spans="1:32" s="3" customFormat="1" ht="39" customHeight="1" x14ac:dyDescent="0.2">
      <c r="A3" s="393" t="s">
        <v>0</v>
      </c>
      <c r="B3" s="404" t="s">
        <v>2</v>
      </c>
      <c r="C3" s="373" t="s">
        <v>1</v>
      </c>
      <c r="D3" s="373" t="s">
        <v>3</v>
      </c>
      <c r="E3" s="404" t="s">
        <v>34</v>
      </c>
      <c r="F3" s="404"/>
      <c r="G3" s="404"/>
      <c r="H3" s="376" t="s">
        <v>31</v>
      </c>
      <c r="I3" s="376"/>
      <c r="J3" s="376"/>
      <c r="K3" s="377" t="s">
        <v>12</v>
      </c>
      <c r="L3" s="397"/>
      <c r="M3" s="397"/>
      <c r="N3" s="398"/>
      <c r="O3" s="428" t="s">
        <v>173</v>
      </c>
      <c r="P3" s="37"/>
      <c r="Q3" s="37"/>
      <c r="R3" s="37"/>
      <c r="W3" s="101"/>
      <c r="X3" s="101"/>
      <c r="Y3" s="101"/>
    </row>
    <row r="4" spans="1:32" s="3" customFormat="1" ht="159" customHeight="1" x14ac:dyDescent="0.2">
      <c r="A4" s="393"/>
      <c r="B4" s="404"/>
      <c r="C4" s="373"/>
      <c r="D4" s="373"/>
      <c r="E4" s="118" t="s">
        <v>36</v>
      </c>
      <c r="F4" s="118" t="s">
        <v>38</v>
      </c>
      <c r="G4" s="119" t="s">
        <v>37</v>
      </c>
      <c r="H4" s="4" t="s">
        <v>8</v>
      </c>
      <c r="I4" s="4" t="s">
        <v>6</v>
      </c>
      <c r="J4" s="6" t="s">
        <v>7</v>
      </c>
      <c r="K4" s="1" t="s">
        <v>13</v>
      </c>
      <c r="L4" s="24" t="s">
        <v>28</v>
      </c>
      <c r="M4" s="24" t="s">
        <v>29</v>
      </c>
      <c r="N4" s="24" t="s">
        <v>30</v>
      </c>
      <c r="O4" s="428"/>
      <c r="P4" s="96" t="s">
        <v>138</v>
      </c>
      <c r="Q4" s="96" t="s">
        <v>139</v>
      </c>
      <c r="R4" s="96" t="s">
        <v>140</v>
      </c>
      <c r="W4" s="101"/>
      <c r="X4" s="101"/>
      <c r="Y4" s="101"/>
    </row>
    <row r="5" spans="1:32" s="2" customFormat="1" ht="18.75" customHeight="1" x14ac:dyDescent="0.2">
      <c r="A5" s="394" t="s">
        <v>39</v>
      </c>
      <c r="B5" s="395"/>
      <c r="C5" s="395"/>
      <c r="D5" s="395"/>
      <c r="E5" s="395"/>
      <c r="F5" s="395"/>
      <c r="G5" s="395"/>
      <c r="H5" s="395"/>
      <c r="I5" s="395"/>
      <c r="J5" s="395"/>
      <c r="K5" s="395"/>
      <c r="L5" s="395"/>
      <c r="M5" s="395"/>
      <c r="N5" s="395"/>
      <c r="O5" s="199"/>
      <c r="P5" s="142" t="s">
        <v>96</v>
      </c>
      <c r="Q5" s="142" t="s">
        <v>97</v>
      </c>
      <c r="R5" s="142" t="s">
        <v>98</v>
      </c>
      <c r="S5" s="410" t="s">
        <v>95</v>
      </c>
      <c r="T5" s="410"/>
      <c r="U5" s="410"/>
      <c r="V5" s="410" t="s">
        <v>99</v>
      </c>
      <c r="W5" s="410"/>
      <c r="X5" s="410"/>
      <c r="Y5" s="105" t="s">
        <v>100</v>
      </c>
    </row>
    <row r="6" spans="1:32" s="94" customFormat="1" ht="48" customHeight="1" x14ac:dyDescent="0.25">
      <c r="A6" s="175">
        <v>8</v>
      </c>
      <c r="B6" s="244" t="s">
        <v>122</v>
      </c>
      <c r="C6" s="189" t="s">
        <v>40</v>
      </c>
      <c r="D6" s="189">
        <v>60</v>
      </c>
      <c r="E6" s="120">
        <f t="shared" ref="E6:E11" si="0">P6</f>
        <v>107</v>
      </c>
      <c r="F6" s="120">
        <f t="shared" ref="F6:F11" si="1">1.2*Q6</f>
        <v>117</v>
      </c>
      <c r="G6" s="120">
        <f t="shared" ref="G6:G11" si="2">R6</f>
        <v>112</v>
      </c>
      <c r="H6" s="146">
        <f t="shared" ref="H6:H11" si="3">AVERAGE(E6:G6)</f>
        <v>112</v>
      </c>
      <c r="I6" s="147">
        <f t="shared" ref="I6:I11" si="4">SQRT(((SUM((POWER(E6-H6,2)),(POWER(F6-H6,2)),(POWER(G6-H6,2)))/(COLUMNS(E6:G6)-1))))</f>
        <v>5</v>
      </c>
      <c r="J6" s="147">
        <f t="shared" ref="J6:J11" si="5">I6/H6*100</f>
        <v>4.4642857142857144</v>
      </c>
      <c r="K6" s="148">
        <f t="shared" ref="K6:K11" si="6">((D6/3)*(SUM(E6:G6)))</f>
        <v>6720</v>
      </c>
      <c r="L6" s="149">
        <f t="shared" ref="L6:L11" si="7">K6/D6</f>
        <v>112</v>
      </c>
      <c r="M6" s="148">
        <f t="shared" ref="M6:M11" si="8">ROUND(L6,2)</f>
        <v>112</v>
      </c>
      <c r="N6" s="148">
        <f t="shared" ref="N6:N11" si="9">M6*D6</f>
        <v>6720</v>
      </c>
      <c r="O6" s="414" t="s">
        <v>181</v>
      </c>
      <c r="P6" s="93">
        <v>107</v>
      </c>
      <c r="Q6" s="93">
        <v>97.5</v>
      </c>
      <c r="R6" s="93">
        <v>112</v>
      </c>
      <c r="S6" s="94">
        <v>858</v>
      </c>
      <c r="T6" s="94">
        <f t="shared" ref="T6:T11" si="10">S6*D6</f>
        <v>51480</v>
      </c>
      <c r="U6" s="94">
        <f t="shared" ref="U6:U11" si="11">S6*1.2</f>
        <v>1029.5999999999999</v>
      </c>
      <c r="V6" s="94">
        <v>900</v>
      </c>
      <c r="W6" s="102">
        <f t="shared" ref="W6:W11" si="12">V6*D6</f>
        <v>54000</v>
      </c>
      <c r="X6" s="102">
        <f t="shared" ref="X6:X11" si="13">V6*1.2</f>
        <v>1080</v>
      </c>
      <c r="Y6" s="102">
        <f t="shared" ref="Y6:Y11" si="14">G6*D6</f>
        <v>6720</v>
      </c>
    </row>
    <row r="7" spans="1:32" s="94" customFormat="1" ht="48" customHeight="1" x14ac:dyDescent="0.25">
      <c r="A7" s="175">
        <v>9</v>
      </c>
      <c r="B7" s="244" t="s">
        <v>123</v>
      </c>
      <c r="C7" s="189" t="s">
        <v>40</v>
      </c>
      <c r="D7" s="189">
        <v>60</v>
      </c>
      <c r="E7" s="120">
        <f t="shared" si="0"/>
        <v>104</v>
      </c>
      <c r="F7" s="120">
        <f t="shared" si="1"/>
        <v>111.996</v>
      </c>
      <c r="G7" s="120">
        <f t="shared" si="2"/>
        <v>106</v>
      </c>
      <c r="H7" s="146">
        <f t="shared" si="3"/>
        <v>107.33199999999999</v>
      </c>
      <c r="I7" s="147">
        <f t="shared" si="4"/>
        <v>4.1610902417515501</v>
      </c>
      <c r="J7" s="147">
        <f t="shared" si="5"/>
        <v>3.8768403102071614</v>
      </c>
      <c r="K7" s="148">
        <f t="shared" si="6"/>
        <v>6439.92</v>
      </c>
      <c r="L7" s="149">
        <f t="shared" si="7"/>
        <v>107.33200000000001</v>
      </c>
      <c r="M7" s="148">
        <f t="shared" si="8"/>
        <v>107.33</v>
      </c>
      <c r="N7" s="148">
        <f t="shared" si="9"/>
        <v>6439.8</v>
      </c>
      <c r="O7" s="415"/>
      <c r="P7" s="93">
        <v>104</v>
      </c>
      <c r="Q7" s="93">
        <v>93.33</v>
      </c>
      <c r="R7" s="93">
        <v>106</v>
      </c>
      <c r="S7" s="94">
        <v>858</v>
      </c>
      <c r="T7" s="94">
        <f t="shared" si="10"/>
        <v>51480</v>
      </c>
      <c r="U7" s="94">
        <f t="shared" si="11"/>
        <v>1029.5999999999999</v>
      </c>
      <c r="V7" s="94">
        <v>900</v>
      </c>
      <c r="W7" s="102">
        <f t="shared" si="12"/>
        <v>54000</v>
      </c>
      <c r="X7" s="102">
        <f t="shared" si="13"/>
        <v>1080</v>
      </c>
      <c r="Y7" s="102">
        <f t="shared" si="14"/>
        <v>6360</v>
      </c>
    </row>
    <row r="8" spans="1:32" s="94" customFormat="1" ht="48" customHeight="1" x14ac:dyDescent="0.25">
      <c r="A8" s="175">
        <v>10</v>
      </c>
      <c r="B8" s="244" t="s">
        <v>124</v>
      </c>
      <c r="C8" s="189" t="s">
        <v>40</v>
      </c>
      <c r="D8" s="189">
        <v>20</v>
      </c>
      <c r="E8" s="120">
        <f t="shared" si="0"/>
        <v>114</v>
      </c>
      <c r="F8" s="120">
        <f t="shared" si="1"/>
        <v>123</v>
      </c>
      <c r="G8" s="120">
        <f t="shared" si="2"/>
        <v>116</v>
      </c>
      <c r="H8" s="146">
        <f t="shared" si="3"/>
        <v>117.66666666666667</v>
      </c>
      <c r="I8" s="147">
        <f t="shared" si="4"/>
        <v>4.7258156262526079</v>
      </c>
      <c r="J8" s="147">
        <f t="shared" si="5"/>
        <v>4.0162739033308279</v>
      </c>
      <c r="K8" s="148">
        <f t="shared" si="6"/>
        <v>2353.3333333333335</v>
      </c>
      <c r="L8" s="149">
        <f t="shared" si="7"/>
        <v>117.66666666666667</v>
      </c>
      <c r="M8" s="148">
        <f t="shared" si="8"/>
        <v>117.67</v>
      </c>
      <c r="N8" s="148">
        <f t="shared" si="9"/>
        <v>2353.4</v>
      </c>
      <c r="O8" s="415"/>
      <c r="P8" s="93">
        <v>114</v>
      </c>
      <c r="Q8" s="93">
        <v>102.5</v>
      </c>
      <c r="R8" s="93">
        <v>116</v>
      </c>
      <c r="S8" s="94">
        <v>850</v>
      </c>
      <c r="T8" s="94">
        <f t="shared" si="10"/>
        <v>17000</v>
      </c>
      <c r="U8" s="94">
        <f t="shared" si="11"/>
        <v>1020</v>
      </c>
      <c r="V8" s="94">
        <v>1050</v>
      </c>
      <c r="W8" s="102">
        <f t="shared" si="12"/>
        <v>21000</v>
      </c>
      <c r="X8" s="102">
        <f t="shared" si="13"/>
        <v>1260</v>
      </c>
      <c r="Y8" s="102">
        <f t="shared" si="14"/>
        <v>2320</v>
      </c>
    </row>
    <row r="9" spans="1:32" s="94" customFormat="1" ht="48" customHeight="1" x14ac:dyDescent="0.25">
      <c r="A9" s="175">
        <v>11</v>
      </c>
      <c r="B9" s="244" t="s">
        <v>125</v>
      </c>
      <c r="C9" s="189" t="s">
        <v>40</v>
      </c>
      <c r="D9" s="189">
        <v>30</v>
      </c>
      <c r="E9" s="120">
        <f t="shared" si="0"/>
        <v>123</v>
      </c>
      <c r="F9" s="120">
        <f t="shared" si="1"/>
        <v>138.99599999999998</v>
      </c>
      <c r="G9" s="120">
        <f t="shared" si="2"/>
        <v>126</v>
      </c>
      <c r="H9" s="146">
        <f t="shared" si="3"/>
        <v>129.33199999999999</v>
      </c>
      <c r="I9" s="147">
        <f t="shared" si="4"/>
        <v>8.5026273586462562</v>
      </c>
      <c r="J9" s="147">
        <f t="shared" si="5"/>
        <v>6.5742641872438821</v>
      </c>
      <c r="K9" s="148">
        <f t="shared" si="6"/>
        <v>3879.96</v>
      </c>
      <c r="L9" s="149">
        <f t="shared" si="7"/>
        <v>129.33199999999999</v>
      </c>
      <c r="M9" s="148">
        <f t="shared" si="8"/>
        <v>129.33000000000001</v>
      </c>
      <c r="N9" s="148">
        <f t="shared" si="9"/>
        <v>3879.9000000000005</v>
      </c>
      <c r="O9" s="415"/>
      <c r="P9" s="93">
        <v>123</v>
      </c>
      <c r="Q9" s="93">
        <v>115.83</v>
      </c>
      <c r="R9" s="93">
        <v>126</v>
      </c>
      <c r="S9" s="94">
        <v>25</v>
      </c>
      <c r="T9" s="94">
        <f t="shared" si="10"/>
        <v>750</v>
      </c>
      <c r="U9" s="94">
        <f t="shared" si="11"/>
        <v>30</v>
      </c>
      <c r="V9" s="94">
        <v>30</v>
      </c>
      <c r="W9" s="102">
        <f t="shared" si="12"/>
        <v>900</v>
      </c>
      <c r="X9" s="102">
        <f t="shared" si="13"/>
        <v>36</v>
      </c>
      <c r="Y9" s="102">
        <f t="shared" si="14"/>
        <v>3780</v>
      </c>
    </row>
    <row r="10" spans="1:32" s="94" customFormat="1" ht="48" customHeight="1" x14ac:dyDescent="0.25">
      <c r="A10" s="175">
        <v>12</v>
      </c>
      <c r="B10" s="244" t="s">
        <v>126</v>
      </c>
      <c r="C10" s="189" t="s">
        <v>40</v>
      </c>
      <c r="D10" s="189">
        <v>30</v>
      </c>
      <c r="E10" s="120">
        <f t="shared" si="0"/>
        <v>125</v>
      </c>
      <c r="F10" s="120">
        <f t="shared" si="1"/>
        <v>135.99599999999998</v>
      </c>
      <c r="G10" s="120">
        <f t="shared" si="2"/>
        <v>129</v>
      </c>
      <c r="H10" s="146">
        <f t="shared" si="3"/>
        <v>129.99866666666665</v>
      </c>
      <c r="I10" s="147">
        <f t="shared" si="4"/>
        <v>5.565609161029295</v>
      </c>
      <c r="J10" s="147">
        <f t="shared" si="5"/>
        <v>4.281281726758194</v>
      </c>
      <c r="K10" s="148">
        <f t="shared" si="6"/>
        <v>3899.96</v>
      </c>
      <c r="L10" s="149">
        <f t="shared" si="7"/>
        <v>129.99866666666668</v>
      </c>
      <c r="M10" s="148">
        <f t="shared" si="8"/>
        <v>130</v>
      </c>
      <c r="N10" s="148">
        <f t="shared" si="9"/>
        <v>3900</v>
      </c>
      <c r="O10" s="415"/>
      <c r="P10" s="93">
        <v>125</v>
      </c>
      <c r="Q10" s="93">
        <v>113.33</v>
      </c>
      <c r="R10" s="93">
        <v>129</v>
      </c>
      <c r="S10" s="94">
        <v>229.94</v>
      </c>
      <c r="T10" s="94">
        <f t="shared" si="10"/>
        <v>6898.2</v>
      </c>
      <c r="U10" s="94">
        <f t="shared" si="11"/>
        <v>275.928</v>
      </c>
      <c r="V10" s="94">
        <v>290</v>
      </c>
      <c r="W10" s="102">
        <f t="shared" si="12"/>
        <v>8700</v>
      </c>
      <c r="X10" s="102">
        <f t="shared" si="13"/>
        <v>348</v>
      </c>
      <c r="Y10" s="102">
        <f t="shared" si="14"/>
        <v>3870</v>
      </c>
    </row>
    <row r="11" spans="1:32" s="94" customFormat="1" ht="48" customHeight="1" x14ac:dyDescent="0.25">
      <c r="A11" s="175">
        <v>13</v>
      </c>
      <c r="B11" s="244" t="s">
        <v>127</v>
      </c>
      <c r="C11" s="189" t="s">
        <v>40</v>
      </c>
      <c r="D11" s="189">
        <v>40</v>
      </c>
      <c r="E11" s="120">
        <f t="shared" si="0"/>
        <v>108</v>
      </c>
      <c r="F11" s="120">
        <f t="shared" si="1"/>
        <v>114.996</v>
      </c>
      <c r="G11" s="120">
        <f t="shared" si="2"/>
        <v>112</v>
      </c>
      <c r="H11" s="146">
        <f t="shared" si="3"/>
        <v>111.66533333333332</v>
      </c>
      <c r="I11" s="147">
        <f t="shared" si="4"/>
        <v>3.5099865146939404</v>
      </c>
      <c r="J11" s="147">
        <f t="shared" si="5"/>
        <v>3.1433090377442783</v>
      </c>
      <c r="K11" s="148">
        <f t="shared" si="6"/>
        <v>4466.6133333333337</v>
      </c>
      <c r="L11" s="149">
        <f t="shared" si="7"/>
        <v>111.66533333333334</v>
      </c>
      <c r="M11" s="148">
        <f t="shared" si="8"/>
        <v>111.67</v>
      </c>
      <c r="N11" s="148">
        <f t="shared" si="9"/>
        <v>4466.8</v>
      </c>
      <c r="O11" s="416"/>
      <c r="P11" s="93">
        <v>108</v>
      </c>
      <c r="Q11" s="93">
        <v>95.83</v>
      </c>
      <c r="R11" s="93">
        <v>112</v>
      </c>
      <c r="S11" s="94">
        <v>243</v>
      </c>
      <c r="T11" s="94">
        <f t="shared" si="10"/>
        <v>9720</v>
      </c>
      <c r="U11" s="94">
        <f t="shared" si="11"/>
        <v>291.59999999999997</v>
      </c>
      <c r="V11" s="94">
        <v>310</v>
      </c>
      <c r="W11" s="102">
        <f t="shared" si="12"/>
        <v>12400</v>
      </c>
      <c r="X11" s="102">
        <f t="shared" si="13"/>
        <v>372</v>
      </c>
      <c r="Y11" s="102">
        <f t="shared" si="14"/>
        <v>4480</v>
      </c>
    </row>
    <row r="12" spans="1:32" s="3" customFormat="1" ht="24.75" customHeight="1" x14ac:dyDescent="0.2">
      <c r="A12" s="430" t="s">
        <v>26</v>
      </c>
      <c r="B12" s="430"/>
      <c r="C12" s="430"/>
      <c r="D12" s="430"/>
      <c r="E12" s="430"/>
      <c r="F12" s="430"/>
      <c r="G12" s="430"/>
      <c r="H12" s="430"/>
      <c r="I12" s="430"/>
      <c r="J12" s="430"/>
      <c r="K12" s="430"/>
      <c r="L12" s="430"/>
      <c r="M12" s="430"/>
      <c r="N12" s="249">
        <f>SUM(N6:N11)</f>
        <v>27759.899999999998</v>
      </c>
      <c r="O12" s="200"/>
      <c r="P12" s="36">
        <f>SUM(P6:P11)</f>
        <v>681</v>
      </c>
      <c r="Q12" s="39">
        <f>SUM(Q6:Q11)</f>
        <v>618.32000000000005</v>
      </c>
      <c r="R12" s="39">
        <f>SUM(R6:R11)</f>
        <v>701</v>
      </c>
      <c r="S12" s="39" t="s">
        <v>104</v>
      </c>
      <c r="T12" s="39">
        <f>SUM(T6:T11)</f>
        <v>137328.20000000001</v>
      </c>
      <c r="V12" s="39" t="s">
        <v>104</v>
      </c>
      <c r="W12" s="101">
        <f>SUM(W6:W11)</f>
        <v>151000</v>
      </c>
      <c r="X12" s="39" t="s">
        <v>104</v>
      </c>
      <c r="Y12" s="101">
        <f>SUM(Y6:Y11)</f>
        <v>27530</v>
      </c>
    </row>
    <row r="13" spans="1:32" x14ac:dyDescent="0.25">
      <c r="A13" s="170"/>
      <c r="B13" s="122"/>
      <c r="C13" s="170"/>
      <c r="D13" s="170"/>
      <c r="E13" s="122"/>
      <c r="F13" s="122"/>
      <c r="G13" s="122"/>
      <c r="H13" s="170"/>
      <c r="I13" s="170"/>
      <c r="J13" s="170"/>
      <c r="K13" s="170"/>
      <c r="L13" s="170"/>
      <c r="M13" s="170"/>
      <c r="N13" s="170"/>
      <c r="O13" s="191"/>
      <c r="P13" s="170"/>
      <c r="Q13" s="170"/>
      <c r="R13" s="170"/>
      <c r="S13" s="170" t="s">
        <v>105</v>
      </c>
      <c r="T13" s="170">
        <f>T12*0.2</f>
        <v>27465.640000000003</v>
      </c>
      <c r="U13" s="170"/>
      <c r="V13" s="170" t="s">
        <v>105</v>
      </c>
      <c r="W13" s="103">
        <f>W12*0.2</f>
        <v>30200</v>
      </c>
      <c r="X13" s="170" t="s">
        <v>107</v>
      </c>
      <c r="Y13" s="103">
        <f>Y12/1.2*0.2</f>
        <v>4588.3333333333339</v>
      </c>
      <c r="Z13" s="170"/>
      <c r="AA13" s="170"/>
      <c r="AB13" s="170"/>
      <c r="AC13" s="170"/>
      <c r="AD13" s="170"/>
      <c r="AE13" s="170"/>
      <c r="AF13" s="170"/>
    </row>
    <row r="14" spans="1:32" ht="15" customHeight="1" x14ac:dyDescent="0.25">
      <c r="A14" s="399" t="s">
        <v>143</v>
      </c>
      <c r="B14" s="399"/>
      <c r="C14" s="399"/>
      <c r="D14" s="399"/>
      <c r="E14" s="399"/>
      <c r="F14" s="399"/>
      <c r="G14" s="399"/>
      <c r="H14" s="399"/>
      <c r="I14" s="399"/>
      <c r="J14" s="399"/>
      <c r="K14" s="399"/>
      <c r="L14" s="399"/>
      <c r="M14" s="399"/>
      <c r="N14" s="399"/>
      <c r="O14" s="191"/>
      <c r="P14" s="97"/>
      <c r="Q14" s="97"/>
      <c r="R14" s="97"/>
      <c r="S14" s="97" t="s">
        <v>106</v>
      </c>
      <c r="T14" s="98">
        <f>SUM(T12:T13)</f>
        <v>164793.84000000003</v>
      </c>
      <c r="U14" s="97"/>
      <c r="V14" s="97" t="s">
        <v>106</v>
      </c>
      <c r="W14" s="98">
        <f>SUM(W12:W13)</f>
        <v>181200</v>
      </c>
      <c r="X14" s="98"/>
      <c r="Y14" s="98"/>
      <c r="Z14" s="97"/>
      <c r="AA14" s="97"/>
      <c r="AB14" s="97"/>
      <c r="AC14" s="97"/>
      <c r="AD14" s="97"/>
      <c r="AE14" s="97"/>
      <c r="AF14" s="97"/>
    </row>
    <row r="15" spans="1:32" ht="15.75" thickBot="1" x14ac:dyDescent="0.3">
      <c r="A15" s="169"/>
      <c r="B15" s="123"/>
      <c r="C15" s="169"/>
      <c r="D15" s="169"/>
      <c r="E15" s="123"/>
      <c r="F15" s="123"/>
      <c r="G15" s="123"/>
      <c r="H15" s="169"/>
      <c r="I15" s="169"/>
      <c r="J15" s="169"/>
      <c r="K15" s="169"/>
      <c r="L15" s="169"/>
      <c r="M15" s="169"/>
      <c r="N15" s="169"/>
      <c r="O15" s="191"/>
      <c r="P15" s="169"/>
      <c r="Q15" s="169"/>
      <c r="R15" s="169"/>
      <c r="S15" s="169"/>
      <c r="T15" s="169"/>
      <c r="U15" s="169"/>
      <c r="V15" s="169"/>
      <c r="W15" s="104"/>
      <c r="X15" s="104"/>
      <c r="Y15" s="104"/>
      <c r="Z15" s="169"/>
      <c r="AA15" s="169"/>
      <c r="AB15" s="169"/>
      <c r="AC15" s="169"/>
      <c r="AD15" s="169"/>
      <c r="AE15" s="169"/>
      <c r="AF15" s="169"/>
    </row>
    <row r="16" spans="1:32" ht="15.75" thickBot="1" x14ac:dyDescent="0.3">
      <c r="A16" s="400" t="s">
        <v>69</v>
      </c>
      <c r="B16" s="401"/>
      <c r="C16" s="401"/>
      <c r="D16" s="402"/>
      <c r="E16" s="124"/>
      <c r="F16" s="125"/>
      <c r="G16" s="125"/>
      <c r="W16" s="75"/>
      <c r="X16" s="75"/>
      <c r="Y16" s="75"/>
    </row>
    <row r="17" spans="1:28" ht="15.75" thickBot="1" x14ac:dyDescent="0.3">
      <c r="A17" s="383" t="s">
        <v>70</v>
      </c>
      <c r="B17" s="383"/>
      <c r="C17" s="383"/>
      <c r="D17" s="383"/>
      <c r="E17" s="124"/>
      <c r="F17" s="125"/>
      <c r="G17" s="125"/>
      <c r="W17" s="75"/>
      <c r="X17" s="75"/>
      <c r="Y17" s="75"/>
    </row>
    <row r="18" spans="1:28" x14ac:dyDescent="0.25">
      <c r="A18" s="384" t="s">
        <v>71</v>
      </c>
      <c r="B18" s="384"/>
      <c r="C18" s="384"/>
      <c r="D18" s="384"/>
      <c r="E18" s="124"/>
      <c r="F18" s="125"/>
      <c r="G18" s="125"/>
      <c r="W18" s="75"/>
      <c r="X18" s="75"/>
      <c r="Y18" s="75"/>
    </row>
    <row r="19" spans="1:28" ht="16.5" thickBot="1" x14ac:dyDescent="0.3">
      <c r="A19" s="385" t="s">
        <v>72</v>
      </c>
      <c r="B19" s="385"/>
      <c r="C19" s="385"/>
      <c r="D19" s="385"/>
      <c r="E19" s="126"/>
      <c r="F19" s="127"/>
      <c r="G19" s="127"/>
      <c r="H19" s="72"/>
      <c r="I19" s="72"/>
      <c r="J19" s="72"/>
      <c r="K19" s="72"/>
      <c r="L19" s="72"/>
      <c r="M19" s="72"/>
      <c r="N19" s="72"/>
      <c r="O19" s="202"/>
      <c r="P19" s="72"/>
      <c r="Q19" s="72"/>
      <c r="R19" s="72"/>
      <c r="S19" s="72"/>
      <c r="T19" s="72"/>
      <c r="U19" s="72"/>
      <c r="V19" s="72"/>
      <c r="W19" s="76"/>
      <c r="X19" s="76"/>
      <c r="Y19" s="76"/>
      <c r="Z19" s="72"/>
      <c r="AA19" s="72"/>
      <c r="AB19" s="72"/>
    </row>
  </sheetData>
  <mergeCells count="20">
    <mergeCell ref="V5:X5"/>
    <mergeCell ref="A14:N14"/>
    <mergeCell ref="A16:D16"/>
    <mergeCell ref="M1:N2"/>
    <mergeCell ref="A2:K2"/>
    <mergeCell ref="A3:A4"/>
    <mergeCell ref="B3:B4"/>
    <mergeCell ref="C3:C4"/>
    <mergeCell ref="D3:D4"/>
    <mergeCell ref="E3:G3"/>
    <mergeCell ref="H3:J3"/>
    <mergeCell ref="K3:N3"/>
    <mergeCell ref="O3:O4"/>
    <mergeCell ref="A12:M12"/>
    <mergeCell ref="O6:O11"/>
    <mergeCell ref="A17:D17"/>
    <mergeCell ref="A18:D18"/>
    <mergeCell ref="A19:D19"/>
    <mergeCell ref="A5:N5"/>
    <mergeCell ref="S5:U5"/>
  </mergeCells>
  <printOptions horizontalCentered="1"/>
  <pageMargins left="0.25" right="0.25" top="0.75" bottom="0.75" header="0.3" footer="0.3"/>
  <pageSetup paperSize="9" scale="60" orientation="landscape" r:id="rId1"/>
  <colBreaks count="1" manualBreakCount="1">
    <brk id="15" max="1048575" man="1"/>
  </col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F23"/>
  <sheetViews>
    <sheetView view="pageBreakPreview" topLeftCell="A7" zoomScale="60" workbookViewId="0">
      <selection activeCell="O6" sqref="O6:O8"/>
    </sheetView>
  </sheetViews>
  <sheetFormatPr defaultRowHeight="15" x14ac:dyDescent="0.25"/>
  <cols>
    <col min="1" max="1" width="4.140625" customWidth="1"/>
    <col min="2" max="2" width="39.140625" style="125" customWidth="1"/>
    <col min="3" max="3" width="5.85546875" customWidth="1"/>
    <col min="4" max="4" width="9.28515625" bestFit="1" customWidth="1"/>
    <col min="5" max="5" width="15.5703125" customWidth="1"/>
    <col min="6" max="6" width="15.140625" customWidth="1"/>
    <col min="7" max="7" width="14.140625" customWidth="1"/>
    <col min="8" max="8" width="14" customWidth="1"/>
    <col min="9" max="9" width="17.85546875" customWidth="1"/>
    <col min="10" max="10" width="16.28515625" customWidth="1"/>
    <col min="11" max="11" width="21.42578125" customWidth="1"/>
    <col min="12" max="12" width="9.85546875" bestFit="1" customWidth="1"/>
    <col min="13" max="13" width="9.28515625" bestFit="1" customWidth="1"/>
    <col min="14" max="14" width="10.5703125" bestFit="1" customWidth="1"/>
    <col min="15" max="15" width="27.42578125" customWidth="1"/>
    <col min="19" max="19" width="9.28515625" bestFit="1" customWidth="1"/>
    <col min="20" max="21" width="10.7109375" bestFit="1" customWidth="1"/>
    <col min="22" max="22" width="9.28515625" bestFit="1" customWidth="1"/>
    <col min="23" max="23" width="14.7109375" bestFit="1" customWidth="1"/>
    <col min="24" max="24" width="11.42578125" bestFit="1" customWidth="1"/>
    <col min="25" max="25" width="9.28515625" bestFit="1" customWidth="1"/>
    <col min="28" max="28" width="9.28515625" bestFit="1" customWidth="1"/>
  </cols>
  <sheetData>
    <row r="1" spans="1:32" s="3" customFormat="1" ht="48" customHeight="1" x14ac:dyDescent="0.2">
      <c r="B1" s="230"/>
      <c r="C1" s="17"/>
      <c r="E1" s="117"/>
      <c r="F1" s="117"/>
      <c r="G1" s="117"/>
      <c r="K1" s="12"/>
      <c r="M1" s="387"/>
      <c r="N1" s="388"/>
      <c r="O1" s="206"/>
      <c r="P1" s="45"/>
      <c r="Q1" s="45"/>
      <c r="R1" s="45"/>
      <c r="S1" s="172"/>
      <c r="T1" s="172"/>
      <c r="U1" s="172"/>
      <c r="V1" s="172"/>
      <c r="W1" s="99"/>
      <c r="X1" s="99"/>
      <c r="Y1" s="99"/>
      <c r="Z1" s="173"/>
      <c r="AA1" s="173"/>
      <c r="AB1" s="173"/>
      <c r="AC1" s="173"/>
      <c r="AD1" s="173"/>
      <c r="AE1" s="173"/>
      <c r="AF1" s="173"/>
    </row>
    <row r="2" spans="1:32" s="3" customFormat="1" ht="39" customHeight="1" x14ac:dyDescent="0.2">
      <c r="A2" s="390" t="s">
        <v>11</v>
      </c>
      <c r="B2" s="390"/>
      <c r="C2" s="390"/>
      <c r="D2" s="390"/>
      <c r="E2" s="390"/>
      <c r="F2" s="390"/>
      <c r="G2" s="390"/>
      <c r="H2" s="390"/>
      <c r="I2" s="390"/>
      <c r="J2" s="390"/>
      <c r="K2" s="391"/>
      <c r="M2" s="389"/>
      <c r="N2" s="389"/>
      <c r="O2" s="205"/>
      <c r="P2" s="46"/>
      <c r="Q2" s="46"/>
      <c r="R2" s="46"/>
      <c r="S2" s="173"/>
      <c r="T2" s="173"/>
      <c r="U2" s="173"/>
      <c r="V2" s="173"/>
      <c r="W2" s="100"/>
      <c r="X2" s="100"/>
      <c r="Y2" s="100"/>
      <c r="Z2" s="173"/>
      <c r="AA2" s="173"/>
      <c r="AB2" s="173"/>
      <c r="AC2" s="173"/>
      <c r="AD2" s="173"/>
      <c r="AE2" s="173"/>
      <c r="AF2" s="173"/>
    </row>
    <row r="3" spans="1:32" s="3" customFormat="1" ht="39" customHeight="1" x14ac:dyDescent="0.2">
      <c r="A3" s="393" t="s">
        <v>0</v>
      </c>
      <c r="B3" s="404" t="s">
        <v>2</v>
      </c>
      <c r="C3" s="373" t="s">
        <v>1</v>
      </c>
      <c r="D3" s="373" t="s">
        <v>3</v>
      </c>
      <c r="E3" s="404" t="s">
        <v>34</v>
      </c>
      <c r="F3" s="404"/>
      <c r="G3" s="404"/>
      <c r="H3" s="376" t="s">
        <v>31</v>
      </c>
      <c r="I3" s="376"/>
      <c r="J3" s="376"/>
      <c r="K3" s="377" t="s">
        <v>12</v>
      </c>
      <c r="L3" s="397"/>
      <c r="M3" s="397"/>
      <c r="N3" s="398"/>
      <c r="O3" s="403" t="s">
        <v>173</v>
      </c>
      <c r="P3" s="37"/>
      <c r="Q3" s="37"/>
      <c r="R3" s="37"/>
      <c r="W3" s="101"/>
      <c r="X3" s="101"/>
      <c r="Y3" s="101"/>
    </row>
    <row r="4" spans="1:32" s="3" customFormat="1" ht="159" customHeight="1" x14ac:dyDescent="0.2">
      <c r="A4" s="393"/>
      <c r="B4" s="404"/>
      <c r="C4" s="373"/>
      <c r="D4" s="373"/>
      <c r="E4" s="118" t="s">
        <v>36</v>
      </c>
      <c r="F4" s="118" t="s">
        <v>38</v>
      </c>
      <c r="G4" s="119" t="s">
        <v>37</v>
      </c>
      <c r="H4" s="4" t="s">
        <v>8</v>
      </c>
      <c r="I4" s="4" t="s">
        <v>6</v>
      </c>
      <c r="J4" s="6" t="s">
        <v>7</v>
      </c>
      <c r="K4" s="182" t="s">
        <v>13</v>
      </c>
      <c r="L4" s="24" t="s">
        <v>28</v>
      </c>
      <c r="M4" s="24" t="s">
        <v>29</v>
      </c>
      <c r="N4" s="24" t="s">
        <v>30</v>
      </c>
      <c r="O4" s="403"/>
      <c r="P4" s="96" t="s">
        <v>138</v>
      </c>
      <c r="Q4" s="96" t="s">
        <v>139</v>
      </c>
      <c r="R4" s="96" t="s">
        <v>140</v>
      </c>
      <c r="W4" s="101"/>
      <c r="X4" s="101"/>
      <c r="Y4" s="101"/>
    </row>
    <row r="5" spans="1:32" s="2" customFormat="1" ht="18.75" customHeight="1" x14ac:dyDescent="0.25">
      <c r="A5" s="433" t="s">
        <v>39</v>
      </c>
      <c r="B5" s="433"/>
      <c r="C5" s="433"/>
      <c r="D5" s="433"/>
      <c r="E5" s="433"/>
      <c r="F5" s="433"/>
      <c r="G5" s="433"/>
      <c r="H5" s="433"/>
      <c r="I5" s="433"/>
      <c r="J5" s="433"/>
      <c r="K5" s="433"/>
      <c r="L5" s="433"/>
      <c r="M5" s="433"/>
      <c r="N5" s="433"/>
      <c r="O5" s="433"/>
      <c r="P5" s="142" t="s">
        <v>96</v>
      </c>
      <c r="Q5" s="142" t="s">
        <v>97</v>
      </c>
      <c r="R5" s="142" t="s">
        <v>98</v>
      </c>
      <c r="S5" s="410" t="s">
        <v>95</v>
      </c>
      <c r="T5" s="410"/>
      <c r="U5" s="410"/>
      <c r="V5" s="410" t="s">
        <v>99</v>
      </c>
      <c r="W5" s="410"/>
      <c r="X5" s="410"/>
      <c r="Y5" s="105" t="s">
        <v>100</v>
      </c>
    </row>
    <row r="6" spans="1:32" s="94" customFormat="1" ht="48" customHeight="1" x14ac:dyDescent="0.25">
      <c r="A6" s="175">
        <v>12</v>
      </c>
      <c r="B6" s="231" t="s">
        <v>89</v>
      </c>
      <c r="C6" s="183" t="s">
        <v>40</v>
      </c>
      <c r="D6" s="183">
        <v>40</v>
      </c>
      <c r="E6" s="120">
        <f t="shared" ref="E6:E15" si="0">P6</f>
        <v>104</v>
      </c>
      <c r="F6" s="120">
        <f t="shared" ref="F6:F15" si="1">1.2*Q6</f>
        <v>132</v>
      </c>
      <c r="G6" s="120">
        <f t="shared" ref="G6:G15" si="2">R6</f>
        <v>120</v>
      </c>
      <c r="H6" s="146">
        <f t="shared" ref="H6:H15" si="3">AVERAGE(E6:G6)</f>
        <v>118.66666666666667</v>
      </c>
      <c r="I6" s="147">
        <f t="shared" ref="I6:I15" si="4">SQRT(((SUM((POWER(E6-H6,2)),(POWER(F6-H6,2)),(POWER(G6-H6,2)))/(COLUMNS(E6:G6)-1))))</f>
        <v>14.047538337136986</v>
      </c>
      <c r="J6" s="147">
        <f t="shared" ref="J6:J15" si="5">I6/H6*100</f>
        <v>11.837813205452516</v>
      </c>
      <c r="K6" s="148">
        <f t="shared" ref="K6:K15" si="6">((D6/3)*(SUM(E6:G6)))</f>
        <v>4746.666666666667</v>
      </c>
      <c r="L6" s="149">
        <f t="shared" ref="L6:L15" si="7">K6/D6</f>
        <v>118.66666666666667</v>
      </c>
      <c r="M6" s="148">
        <f t="shared" ref="M6:M15" si="8">ROUND(L6,2)</f>
        <v>118.67</v>
      </c>
      <c r="N6" s="148">
        <f t="shared" ref="N6:N15" si="9">M6*D6</f>
        <v>4746.8</v>
      </c>
      <c r="O6" s="431" t="s">
        <v>182</v>
      </c>
      <c r="P6" s="93">
        <v>104</v>
      </c>
      <c r="Q6" s="93">
        <v>110</v>
      </c>
      <c r="R6" s="93">
        <v>120</v>
      </c>
      <c r="S6" s="94">
        <v>229.94</v>
      </c>
      <c r="T6" s="94">
        <f t="shared" ref="T6:T15" si="10">S6*D6</f>
        <v>9197.6</v>
      </c>
      <c r="U6" s="94">
        <f t="shared" ref="U6:U15" si="11">S6*1.2</f>
        <v>275.928</v>
      </c>
      <c r="V6" s="94">
        <v>290</v>
      </c>
      <c r="W6" s="102">
        <f t="shared" ref="W6:W15" si="12">V6*D6</f>
        <v>11600</v>
      </c>
      <c r="X6" s="102">
        <f t="shared" ref="X6:X15" si="13">V6*1.2</f>
        <v>348</v>
      </c>
      <c r="Y6" s="102">
        <f t="shared" ref="Y6:Y15" si="14">G6*D6</f>
        <v>4800</v>
      </c>
    </row>
    <row r="7" spans="1:32" s="94" customFormat="1" ht="48" customHeight="1" x14ac:dyDescent="0.25">
      <c r="A7" s="175">
        <v>13</v>
      </c>
      <c r="B7" s="231" t="s">
        <v>148</v>
      </c>
      <c r="C7" s="183" t="s">
        <v>40</v>
      </c>
      <c r="D7" s="183">
        <v>20</v>
      </c>
      <c r="E7" s="120">
        <f t="shared" si="0"/>
        <v>132</v>
      </c>
      <c r="F7" s="120">
        <f t="shared" si="1"/>
        <v>141.99599999999998</v>
      </c>
      <c r="G7" s="120">
        <f t="shared" si="2"/>
        <v>135</v>
      </c>
      <c r="H7" s="146">
        <f t="shared" si="3"/>
        <v>136.33199999999999</v>
      </c>
      <c r="I7" s="147">
        <f t="shared" si="4"/>
        <v>5.1293929465385952</v>
      </c>
      <c r="J7" s="147">
        <f t="shared" si="5"/>
        <v>3.7624277106905168</v>
      </c>
      <c r="K7" s="148">
        <f t="shared" si="6"/>
        <v>2726.64</v>
      </c>
      <c r="L7" s="149">
        <f t="shared" si="7"/>
        <v>136.33199999999999</v>
      </c>
      <c r="M7" s="148">
        <f t="shared" si="8"/>
        <v>136.33000000000001</v>
      </c>
      <c r="N7" s="148">
        <f t="shared" si="9"/>
        <v>2726.6000000000004</v>
      </c>
      <c r="O7" s="431"/>
      <c r="P7" s="93">
        <v>132</v>
      </c>
      <c r="Q7" s="93">
        <v>118.33</v>
      </c>
      <c r="R7" s="93">
        <v>135</v>
      </c>
      <c r="S7" s="94">
        <v>243</v>
      </c>
      <c r="T7" s="94">
        <f t="shared" si="10"/>
        <v>4860</v>
      </c>
      <c r="U7" s="94">
        <f t="shared" si="11"/>
        <v>291.59999999999997</v>
      </c>
      <c r="V7" s="94">
        <v>310</v>
      </c>
      <c r="W7" s="102">
        <f t="shared" si="12"/>
        <v>6200</v>
      </c>
      <c r="X7" s="102">
        <f t="shared" si="13"/>
        <v>372</v>
      </c>
      <c r="Y7" s="102">
        <f t="shared" si="14"/>
        <v>2700</v>
      </c>
    </row>
    <row r="8" spans="1:32" s="95" customFormat="1" ht="48" customHeight="1" x14ac:dyDescent="0.25">
      <c r="A8" s="175">
        <v>14</v>
      </c>
      <c r="B8" s="231" t="s">
        <v>149</v>
      </c>
      <c r="C8" s="183" t="s">
        <v>40</v>
      </c>
      <c r="D8" s="183">
        <v>20</v>
      </c>
      <c r="E8" s="120">
        <f t="shared" si="0"/>
        <v>109</v>
      </c>
      <c r="F8" s="120">
        <f t="shared" si="1"/>
        <v>114</v>
      </c>
      <c r="G8" s="120">
        <f t="shared" si="2"/>
        <v>112</v>
      </c>
      <c r="H8" s="185">
        <f t="shared" si="3"/>
        <v>111.66666666666667</v>
      </c>
      <c r="I8" s="186">
        <f t="shared" si="4"/>
        <v>2.5166114784235831</v>
      </c>
      <c r="J8" s="186">
        <f t="shared" si="5"/>
        <v>2.253681920976343</v>
      </c>
      <c r="K8" s="187">
        <f t="shared" si="6"/>
        <v>2233.3333333333335</v>
      </c>
      <c r="L8" s="188">
        <f t="shared" si="7"/>
        <v>111.66666666666667</v>
      </c>
      <c r="M8" s="187">
        <f t="shared" si="8"/>
        <v>111.67</v>
      </c>
      <c r="N8" s="187">
        <f t="shared" si="9"/>
        <v>2233.4</v>
      </c>
      <c r="O8" s="431"/>
      <c r="P8" s="93">
        <v>109</v>
      </c>
      <c r="Q8" s="93">
        <v>95</v>
      </c>
      <c r="R8" s="93">
        <v>112</v>
      </c>
      <c r="S8" s="95">
        <v>130</v>
      </c>
      <c r="T8" s="94">
        <f t="shared" si="10"/>
        <v>2600</v>
      </c>
      <c r="U8" s="94">
        <f t="shared" si="11"/>
        <v>156</v>
      </c>
      <c r="V8" s="95">
        <v>139</v>
      </c>
      <c r="W8" s="102">
        <f t="shared" si="12"/>
        <v>2780</v>
      </c>
      <c r="X8" s="102">
        <f t="shared" si="13"/>
        <v>166.79999999999998</v>
      </c>
      <c r="Y8" s="102">
        <f t="shared" si="14"/>
        <v>2240</v>
      </c>
    </row>
    <row r="9" spans="1:32" s="95" customFormat="1" ht="48" customHeight="1" x14ac:dyDescent="0.25">
      <c r="A9" s="175">
        <v>16</v>
      </c>
      <c r="B9" s="231" t="s">
        <v>91</v>
      </c>
      <c r="C9" s="183" t="s">
        <v>40</v>
      </c>
      <c r="D9" s="183">
        <v>15</v>
      </c>
      <c r="E9" s="120">
        <f t="shared" ref="E9:E11" si="15">P9</f>
        <v>136</v>
      </c>
      <c r="F9" s="120">
        <f t="shared" ref="F9:F11" si="16">1.2*Q9</f>
        <v>147.99599999999998</v>
      </c>
      <c r="G9" s="120">
        <f t="shared" ref="G9:G11" si="17">R9</f>
        <v>141</v>
      </c>
      <c r="H9" s="185">
        <f t="shared" ref="H9:H11" si="18">AVERAGE(E9:G9)</f>
        <v>141.66533333333334</v>
      </c>
      <c r="I9" s="186">
        <f t="shared" ref="I9:I11" si="19">SQRT(((SUM((POWER(E9-H9,2)),(POWER(F9-H9,2)),(POWER(G9-H9,2)))/(COLUMNS(E9:G9)-1))))</f>
        <v>6.0256124446676136</v>
      </c>
      <c r="J9" s="186">
        <f t="shared" ref="J9:J11" si="20">I9/H9*100</f>
        <v>4.25341352248088</v>
      </c>
      <c r="K9" s="187">
        <f t="shared" ref="K9:K11" si="21">((D9/3)*(SUM(E9:G9)))</f>
        <v>2124.98</v>
      </c>
      <c r="L9" s="188">
        <f t="shared" ref="L9:L11" si="22">K9/D9</f>
        <v>141.66533333333334</v>
      </c>
      <c r="M9" s="187">
        <f t="shared" ref="M9:M11" si="23">ROUND(L9,2)</f>
        <v>141.66999999999999</v>
      </c>
      <c r="N9" s="187">
        <f t="shared" ref="N9:N11" si="24">M9*D9</f>
        <v>2125.0499999999997</v>
      </c>
      <c r="O9" s="432" t="s">
        <v>183</v>
      </c>
      <c r="P9" s="93">
        <v>136</v>
      </c>
      <c r="Q9" s="93">
        <v>123.33</v>
      </c>
      <c r="R9" s="93">
        <v>141</v>
      </c>
      <c r="T9" s="94"/>
      <c r="U9" s="94"/>
      <c r="W9" s="102"/>
      <c r="X9" s="102"/>
      <c r="Y9" s="102"/>
    </row>
    <row r="10" spans="1:32" s="95" customFormat="1" ht="48" customHeight="1" x14ac:dyDescent="0.25">
      <c r="A10" s="175">
        <v>17</v>
      </c>
      <c r="B10" s="231" t="s">
        <v>150</v>
      </c>
      <c r="C10" s="183" t="s">
        <v>40</v>
      </c>
      <c r="D10" s="183">
        <v>5</v>
      </c>
      <c r="E10" s="120">
        <f t="shared" si="15"/>
        <v>161</v>
      </c>
      <c r="F10" s="120">
        <f t="shared" si="16"/>
        <v>174.99600000000001</v>
      </c>
      <c r="G10" s="120">
        <f t="shared" si="17"/>
        <v>168</v>
      </c>
      <c r="H10" s="185">
        <f t="shared" si="18"/>
        <v>167.99866666666665</v>
      </c>
      <c r="I10" s="186">
        <f t="shared" si="19"/>
        <v>6.9980000952653176</v>
      </c>
      <c r="J10" s="186">
        <f t="shared" si="20"/>
        <v>4.16550930677941</v>
      </c>
      <c r="K10" s="187">
        <f t="shared" si="21"/>
        <v>839.99333333333334</v>
      </c>
      <c r="L10" s="188">
        <f t="shared" si="22"/>
        <v>167.99866666666668</v>
      </c>
      <c r="M10" s="187">
        <f t="shared" si="23"/>
        <v>168</v>
      </c>
      <c r="N10" s="187">
        <f t="shared" si="24"/>
        <v>840</v>
      </c>
      <c r="O10" s="432"/>
      <c r="P10" s="93">
        <v>161</v>
      </c>
      <c r="Q10" s="93">
        <v>145.83000000000001</v>
      </c>
      <c r="R10" s="93">
        <v>168</v>
      </c>
      <c r="T10" s="94"/>
      <c r="U10" s="94"/>
      <c r="W10" s="102"/>
      <c r="X10" s="102"/>
      <c r="Y10" s="102"/>
    </row>
    <row r="11" spans="1:32" s="95" customFormat="1" ht="48" customHeight="1" x14ac:dyDescent="0.25">
      <c r="A11" s="175">
        <v>18</v>
      </c>
      <c r="B11" s="231" t="s">
        <v>151</v>
      </c>
      <c r="C11" s="183" t="s">
        <v>40</v>
      </c>
      <c r="D11" s="183">
        <v>5</v>
      </c>
      <c r="E11" s="120">
        <f t="shared" si="15"/>
        <v>147</v>
      </c>
      <c r="F11" s="120">
        <f t="shared" si="16"/>
        <v>159</v>
      </c>
      <c r="G11" s="120">
        <f t="shared" si="17"/>
        <v>152</v>
      </c>
      <c r="H11" s="185">
        <f t="shared" si="18"/>
        <v>152.66666666666666</v>
      </c>
      <c r="I11" s="186">
        <f t="shared" si="19"/>
        <v>6.0277137733417074</v>
      </c>
      <c r="J11" s="186">
        <f t="shared" si="20"/>
        <v>3.948284131009852</v>
      </c>
      <c r="K11" s="187">
        <f t="shared" si="21"/>
        <v>763.33333333333337</v>
      </c>
      <c r="L11" s="188">
        <f t="shared" si="22"/>
        <v>152.66666666666669</v>
      </c>
      <c r="M11" s="187">
        <f t="shared" si="23"/>
        <v>152.66999999999999</v>
      </c>
      <c r="N11" s="187">
        <f t="shared" si="24"/>
        <v>763.34999999999991</v>
      </c>
      <c r="O11" s="432"/>
      <c r="P11" s="93">
        <v>147</v>
      </c>
      <c r="Q11" s="93">
        <v>132.5</v>
      </c>
      <c r="R11" s="93">
        <v>152</v>
      </c>
      <c r="T11" s="94"/>
      <c r="U11" s="94"/>
      <c r="W11" s="102"/>
      <c r="X11" s="102"/>
      <c r="Y11" s="102"/>
    </row>
    <row r="12" spans="1:32" s="94" customFormat="1" ht="48" customHeight="1" x14ac:dyDescent="0.25">
      <c r="A12" s="175">
        <v>19</v>
      </c>
      <c r="B12" s="231" t="s">
        <v>92</v>
      </c>
      <c r="C12" s="183" t="s">
        <v>40</v>
      </c>
      <c r="D12" s="183">
        <v>8</v>
      </c>
      <c r="E12" s="120">
        <f t="shared" si="0"/>
        <v>148</v>
      </c>
      <c r="F12" s="120">
        <f t="shared" si="1"/>
        <v>161.00399999999999</v>
      </c>
      <c r="G12" s="120">
        <f t="shared" si="2"/>
        <v>153</v>
      </c>
      <c r="H12" s="146">
        <f t="shared" si="3"/>
        <v>154.00133333333335</v>
      </c>
      <c r="I12" s="147">
        <f t="shared" si="4"/>
        <v>6.5595735633753867</v>
      </c>
      <c r="J12" s="147">
        <f t="shared" si="5"/>
        <v>4.2594264746898638</v>
      </c>
      <c r="K12" s="148">
        <f t="shared" si="6"/>
        <v>1232.0106666666666</v>
      </c>
      <c r="L12" s="149">
        <f t="shared" si="7"/>
        <v>154.00133333333332</v>
      </c>
      <c r="M12" s="148">
        <f t="shared" si="8"/>
        <v>154</v>
      </c>
      <c r="N12" s="148">
        <f t="shared" si="9"/>
        <v>1232</v>
      </c>
      <c r="O12" s="431" t="s">
        <v>184</v>
      </c>
      <c r="P12" s="93">
        <v>148</v>
      </c>
      <c r="Q12" s="93">
        <v>134.16999999999999</v>
      </c>
      <c r="R12" s="93">
        <v>153</v>
      </c>
      <c r="S12" s="94">
        <v>192.5</v>
      </c>
      <c r="T12" s="94">
        <f t="shared" si="10"/>
        <v>1540</v>
      </c>
      <c r="U12" s="94">
        <f t="shared" si="11"/>
        <v>231</v>
      </c>
      <c r="V12" s="94">
        <v>210</v>
      </c>
      <c r="W12" s="102">
        <f t="shared" si="12"/>
        <v>1680</v>
      </c>
      <c r="X12" s="102">
        <f t="shared" si="13"/>
        <v>252</v>
      </c>
      <c r="Y12" s="102">
        <f t="shared" si="14"/>
        <v>1224</v>
      </c>
    </row>
    <row r="13" spans="1:32" s="94" customFormat="1" ht="48" customHeight="1" x14ac:dyDescent="0.25">
      <c r="A13" s="175">
        <v>20</v>
      </c>
      <c r="B13" s="232" t="s">
        <v>93</v>
      </c>
      <c r="C13" s="183" t="s">
        <v>40</v>
      </c>
      <c r="D13" s="183">
        <v>9</v>
      </c>
      <c r="E13" s="120">
        <f t="shared" si="0"/>
        <v>149</v>
      </c>
      <c r="F13" s="120">
        <f t="shared" si="1"/>
        <v>168.99600000000001</v>
      </c>
      <c r="G13" s="120">
        <f t="shared" si="2"/>
        <v>158</v>
      </c>
      <c r="H13" s="146">
        <f t="shared" si="3"/>
        <v>158.66533333333334</v>
      </c>
      <c r="I13" s="147">
        <f t="shared" si="4"/>
        <v>10.014589623810526</v>
      </c>
      <c r="J13" s="147">
        <f t="shared" si="5"/>
        <v>6.3117691895376389</v>
      </c>
      <c r="K13" s="148">
        <f t="shared" si="6"/>
        <v>1427.9879999999998</v>
      </c>
      <c r="L13" s="149">
        <f t="shared" si="7"/>
        <v>158.66533333333331</v>
      </c>
      <c r="M13" s="148">
        <f t="shared" si="8"/>
        <v>158.66999999999999</v>
      </c>
      <c r="N13" s="148">
        <f t="shared" si="9"/>
        <v>1428.03</v>
      </c>
      <c r="O13" s="431"/>
      <c r="P13" s="93">
        <v>149</v>
      </c>
      <c r="Q13" s="93">
        <v>140.83000000000001</v>
      </c>
      <c r="R13" s="93">
        <v>158</v>
      </c>
      <c r="S13" s="94">
        <v>190</v>
      </c>
      <c r="T13" s="94">
        <f t="shared" si="10"/>
        <v>1710</v>
      </c>
      <c r="U13" s="94">
        <f t="shared" si="11"/>
        <v>228</v>
      </c>
      <c r="V13" s="94">
        <v>210</v>
      </c>
      <c r="W13" s="102">
        <f t="shared" si="12"/>
        <v>1890</v>
      </c>
      <c r="X13" s="102">
        <f t="shared" si="13"/>
        <v>252</v>
      </c>
      <c r="Y13" s="102">
        <f t="shared" si="14"/>
        <v>1422</v>
      </c>
    </row>
    <row r="14" spans="1:32" s="94" customFormat="1" ht="48" customHeight="1" x14ac:dyDescent="0.25">
      <c r="A14" s="175">
        <v>21</v>
      </c>
      <c r="B14" s="232" t="s">
        <v>152</v>
      </c>
      <c r="C14" s="183" t="s">
        <v>40</v>
      </c>
      <c r="D14" s="183">
        <v>2</v>
      </c>
      <c r="E14" s="120">
        <f t="shared" si="0"/>
        <v>164</v>
      </c>
      <c r="F14" s="120">
        <f t="shared" si="1"/>
        <v>178.00800000000001</v>
      </c>
      <c r="G14" s="120">
        <f t="shared" si="2"/>
        <v>169</v>
      </c>
      <c r="H14" s="146">
        <f t="shared" si="3"/>
        <v>170.33600000000001</v>
      </c>
      <c r="I14" s="147">
        <f t="shared" si="4"/>
        <v>7.0989216082444573</v>
      </c>
      <c r="J14" s="147">
        <f t="shared" si="5"/>
        <v>4.1675991030929787</v>
      </c>
      <c r="K14" s="148">
        <f t="shared" si="6"/>
        <v>340.67200000000003</v>
      </c>
      <c r="L14" s="149">
        <f t="shared" si="7"/>
        <v>170.33600000000001</v>
      </c>
      <c r="M14" s="148">
        <f t="shared" si="8"/>
        <v>170.34</v>
      </c>
      <c r="N14" s="148">
        <f t="shared" si="9"/>
        <v>340.68</v>
      </c>
      <c r="O14" s="431"/>
      <c r="P14" s="93">
        <v>164</v>
      </c>
      <c r="Q14" s="93">
        <v>148.34</v>
      </c>
      <c r="R14" s="93">
        <v>169</v>
      </c>
      <c r="S14" s="94">
        <v>226.67</v>
      </c>
      <c r="T14" s="94">
        <f t="shared" si="10"/>
        <v>453.34</v>
      </c>
      <c r="U14" s="94">
        <f t="shared" si="11"/>
        <v>272.00399999999996</v>
      </c>
      <c r="V14" s="94">
        <v>240</v>
      </c>
      <c r="W14" s="102">
        <f t="shared" si="12"/>
        <v>480</v>
      </c>
      <c r="X14" s="102">
        <f t="shared" si="13"/>
        <v>288</v>
      </c>
      <c r="Y14" s="102">
        <f t="shared" si="14"/>
        <v>338</v>
      </c>
    </row>
    <row r="15" spans="1:32" s="94" customFormat="1" ht="48" customHeight="1" x14ac:dyDescent="0.25">
      <c r="A15" s="175">
        <v>22</v>
      </c>
      <c r="B15" s="232" t="s">
        <v>153</v>
      </c>
      <c r="C15" s="183" t="s">
        <v>40</v>
      </c>
      <c r="D15" s="183">
        <v>2</v>
      </c>
      <c r="E15" s="120">
        <f t="shared" si="0"/>
        <v>149</v>
      </c>
      <c r="F15" s="120">
        <f t="shared" si="1"/>
        <v>167.00399999999999</v>
      </c>
      <c r="G15" s="120">
        <f t="shared" si="2"/>
        <v>158</v>
      </c>
      <c r="H15" s="146">
        <f t="shared" si="3"/>
        <v>158.00133333333335</v>
      </c>
      <c r="I15" s="147">
        <f t="shared" si="4"/>
        <v>9.0020000740576123</v>
      </c>
      <c r="J15" s="147">
        <f t="shared" si="5"/>
        <v>5.6974203218058985</v>
      </c>
      <c r="K15" s="148">
        <f t="shared" si="6"/>
        <v>316.00266666666664</v>
      </c>
      <c r="L15" s="149">
        <f t="shared" si="7"/>
        <v>158.00133333333332</v>
      </c>
      <c r="M15" s="148">
        <f t="shared" si="8"/>
        <v>158</v>
      </c>
      <c r="N15" s="148">
        <f t="shared" si="9"/>
        <v>316</v>
      </c>
      <c r="O15" s="431"/>
      <c r="P15" s="93">
        <v>149</v>
      </c>
      <c r="Q15" s="93">
        <v>139.16999999999999</v>
      </c>
      <c r="R15" s="93">
        <v>158</v>
      </c>
      <c r="S15" s="94">
        <v>226.67</v>
      </c>
      <c r="T15" s="94">
        <f t="shared" si="10"/>
        <v>453.34</v>
      </c>
      <c r="U15" s="94">
        <f t="shared" si="11"/>
        <v>272.00399999999996</v>
      </c>
      <c r="V15" s="94">
        <v>240</v>
      </c>
      <c r="W15" s="102">
        <f t="shared" si="12"/>
        <v>480</v>
      </c>
      <c r="X15" s="102">
        <f t="shared" si="13"/>
        <v>288</v>
      </c>
      <c r="Y15" s="102">
        <f t="shared" si="14"/>
        <v>316</v>
      </c>
    </row>
    <row r="16" spans="1:32" s="3" customFormat="1" ht="24.75" customHeight="1" x14ac:dyDescent="0.2">
      <c r="A16" s="430" t="s">
        <v>26</v>
      </c>
      <c r="B16" s="430"/>
      <c r="C16" s="430"/>
      <c r="D16" s="430"/>
      <c r="E16" s="430"/>
      <c r="F16" s="430"/>
      <c r="G16" s="430"/>
      <c r="H16" s="430"/>
      <c r="I16" s="430"/>
      <c r="J16" s="430"/>
      <c r="K16" s="430"/>
      <c r="L16" s="430"/>
      <c r="M16" s="430"/>
      <c r="N16" s="249">
        <f>SUM(N6:N15)</f>
        <v>16751.91</v>
      </c>
      <c r="O16" s="34"/>
      <c r="P16" s="36">
        <f>SUM(P6:P15)</f>
        <v>1399</v>
      </c>
      <c r="Q16" s="39">
        <f>SUM(Q6:Q15)</f>
        <v>1287.5</v>
      </c>
      <c r="R16" s="39">
        <f>SUM(R6:R15)</f>
        <v>1466</v>
      </c>
      <c r="S16" s="39" t="s">
        <v>104</v>
      </c>
      <c r="T16" s="39">
        <f>SUM(T6:T15)</f>
        <v>20814.28</v>
      </c>
      <c r="V16" s="39" t="s">
        <v>104</v>
      </c>
      <c r="W16" s="101">
        <f>SUM(W6:W15)</f>
        <v>25110</v>
      </c>
      <c r="X16" s="39" t="s">
        <v>104</v>
      </c>
      <c r="Y16" s="101">
        <f>SUM(Y6:Y15)</f>
        <v>13040</v>
      </c>
    </row>
    <row r="17" spans="1:32" x14ac:dyDescent="0.25">
      <c r="A17" s="174"/>
      <c r="B17" s="122"/>
      <c r="C17" s="174"/>
      <c r="D17" s="174"/>
      <c r="E17" s="122"/>
      <c r="F17" s="122"/>
      <c r="G17" s="122"/>
      <c r="H17" s="174"/>
      <c r="I17" s="174"/>
      <c r="J17" s="174"/>
      <c r="K17" s="174"/>
      <c r="L17" s="174"/>
      <c r="M17" s="174"/>
      <c r="N17" s="174"/>
      <c r="O17" s="209"/>
      <c r="P17" s="174"/>
      <c r="Q17" s="174"/>
      <c r="R17" s="174"/>
      <c r="S17" s="174" t="s">
        <v>105</v>
      </c>
      <c r="T17" s="174">
        <f>T16*0.2</f>
        <v>4162.8559999999998</v>
      </c>
      <c r="U17" s="174"/>
      <c r="V17" s="174" t="s">
        <v>105</v>
      </c>
      <c r="W17" s="103">
        <f>W16*0.2</f>
        <v>5022</v>
      </c>
      <c r="X17" s="174" t="s">
        <v>107</v>
      </c>
      <c r="Y17" s="103">
        <f>Y16/1.2*0.2</f>
        <v>2173.3333333333335</v>
      </c>
      <c r="Z17" s="174"/>
      <c r="AA17" s="174"/>
      <c r="AB17" s="174"/>
      <c r="AC17" s="174"/>
      <c r="AD17" s="174"/>
      <c r="AE17" s="174"/>
      <c r="AF17" s="174"/>
    </row>
    <row r="18" spans="1:32" ht="15" customHeight="1" x14ac:dyDescent="0.25">
      <c r="A18" s="399" t="s">
        <v>143</v>
      </c>
      <c r="B18" s="399"/>
      <c r="C18" s="399"/>
      <c r="D18" s="399"/>
      <c r="E18" s="399"/>
      <c r="F18" s="399"/>
      <c r="G18" s="399"/>
      <c r="H18" s="399"/>
      <c r="I18" s="399"/>
      <c r="J18" s="399"/>
      <c r="K18" s="399"/>
      <c r="L18" s="399"/>
      <c r="M18" s="399"/>
      <c r="N18" s="399"/>
      <c r="O18" s="208"/>
      <c r="P18" s="97"/>
      <c r="Q18" s="97"/>
      <c r="R18" s="97"/>
      <c r="S18" s="97" t="s">
        <v>106</v>
      </c>
      <c r="T18" s="98">
        <f>SUM(T16:T17)</f>
        <v>24977.135999999999</v>
      </c>
      <c r="U18" s="97"/>
      <c r="V18" s="97" t="s">
        <v>106</v>
      </c>
      <c r="W18" s="98">
        <f>SUM(W16:W17)</f>
        <v>30132</v>
      </c>
      <c r="X18" s="98"/>
      <c r="Y18" s="98"/>
      <c r="Z18" s="97"/>
      <c r="AA18" s="97"/>
      <c r="AB18" s="97"/>
      <c r="AC18" s="97"/>
      <c r="AD18" s="97"/>
      <c r="AE18" s="97"/>
      <c r="AF18" s="97"/>
    </row>
    <row r="19" spans="1:32" ht="15.75" thickBot="1" x14ac:dyDescent="0.3">
      <c r="A19" s="171"/>
      <c r="B19" s="123"/>
      <c r="C19" s="171"/>
      <c r="D19" s="171"/>
      <c r="E19" s="123"/>
      <c r="F19" s="123"/>
      <c r="G19" s="123"/>
      <c r="H19" s="171"/>
      <c r="I19" s="171"/>
      <c r="J19" s="171"/>
      <c r="K19" s="171"/>
      <c r="L19" s="171"/>
      <c r="M19" s="171"/>
      <c r="N19" s="171"/>
      <c r="O19" s="208"/>
      <c r="P19" s="171"/>
      <c r="Q19" s="171"/>
      <c r="R19" s="171"/>
      <c r="S19" s="171"/>
      <c r="T19" s="171"/>
      <c r="U19" s="171"/>
      <c r="V19" s="171"/>
      <c r="W19" s="104"/>
      <c r="X19" s="104"/>
      <c r="Y19" s="104"/>
      <c r="Z19" s="171"/>
      <c r="AA19" s="171"/>
      <c r="AB19" s="171"/>
      <c r="AC19" s="171"/>
      <c r="AD19" s="171"/>
      <c r="AE19" s="171"/>
      <c r="AF19" s="171"/>
    </row>
    <row r="20" spans="1:32" ht="15.75" thickBot="1" x14ac:dyDescent="0.3">
      <c r="A20" s="400" t="s">
        <v>69</v>
      </c>
      <c r="B20" s="401"/>
      <c r="C20" s="401"/>
      <c r="D20" s="402"/>
      <c r="E20" s="124"/>
      <c r="F20" s="125"/>
      <c r="G20" s="125"/>
      <c r="W20" s="75"/>
      <c r="X20" s="75"/>
      <c r="Y20" s="75"/>
    </row>
    <row r="21" spans="1:32" ht="15.75" thickBot="1" x14ac:dyDescent="0.3">
      <c r="A21" s="383" t="s">
        <v>70</v>
      </c>
      <c r="B21" s="383"/>
      <c r="C21" s="383"/>
      <c r="D21" s="383"/>
      <c r="E21" s="124"/>
      <c r="F21" s="125"/>
      <c r="G21" s="125"/>
      <c r="W21" s="75"/>
      <c r="X21" s="75"/>
      <c r="Y21" s="75"/>
    </row>
    <row r="22" spans="1:32" x14ac:dyDescent="0.25">
      <c r="A22" s="384" t="s">
        <v>71</v>
      </c>
      <c r="B22" s="384"/>
      <c r="C22" s="384"/>
      <c r="D22" s="384"/>
      <c r="E22" s="124"/>
      <c r="F22" s="125"/>
      <c r="G22" s="125"/>
      <c r="W22" s="75"/>
      <c r="X22" s="75"/>
      <c r="Y22" s="75"/>
    </row>
    <row r="23" spans="1:32" ht="16.5" thickBot="1" x14ac:dyDescent="0.3">
      <c r="A23" s="385" t="s">
        <v>72</v>
      </c>
      <c r="B23" s="385"/>
      <c r="C23" s="385"/>
      <c r="D23" s="385"/>
      <c r="E23" s="126"/>
      <c r="F23" s="127"/>
      <c r="G23" s="127"/>
      <c r="H23" s="72"/>
      <c r="I23" s="72"/>
      <c r="J23" s="72"/>
      <c r="K23" s="72"/>
      <c r="L23" s="72"/>
      <c r="M23" s="72"/>
      <c r="N23" s="72"/>
      <c r="O23" s="72"/>
      <c r="P23" s="72"/>
      <c r="Q23" s="72"/>
      <c r="R23" s="72"/>
      <c r="S23" s="72"/>
      <c r="T23" s="72"/>
      <c r="U23" s="72"/>
      <c r="V23" s="72"/>
      <c r="W23" s="76"/>
      <c r="X23" s="76"/>
      <c r="Y23" s="76"/>
      <c r="Z23" s="72"/>
      <c r="AA23" s="72"/>
      <c r="AB23" s="72"/>
    </row>
  </sheetData>
  <mergeCells count="22">
    <mergeCell ref="A21:D21"/>
    <mergeCell ref="A22:D22"/>
    <mergeCell ref="A23:D23"/>
    <mergeCell ref="S5:U5"/>
    <mergeCell ref="O6:O8"/>
    <mergeCell ref="O9:O11"/>
    <mergeCell ref="O12:O15"/>
    <mergeCell ref="A16:M16"/>
    <mergeCell ref="A5:O5"/>
    <mergeCell ref="V5:X5"/>
    <mergeCell ref="A18:N18"/>
    <mergeCell ref="A20:D20"/>
    <mergeCell ref="M1:N2"/>
    <mergeCell ref="A2:K2"/>
    <mergeCell ref="A3:A4"/>
    <mergeCell ref="B3:B4"/>
    <mergeCell ref="C3:C4"/>
    <mergeCell ref="D3:D4"/>
    <mergeCell ref="E3:G3"/>
    <mergeCell ref="H3:J3"/>
    <mergeCell ref="K3:N3"/>
    <mergeCell ref="O3:O4"/>
  </mergeCells>
  <pageMargins left="0.7" right="0.7" top="0.75" bottom="0.75" header="0.3" footer="0.3"/>
  <pageSetup paperSize="9" scale="53" orientation="landscape" r:id="rId1"/>
  <colBreaks count="1" manualBreakCount="1">
    <brk id="15" max="1048575" man="1"/>
  </col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F16"/>
  <sheetViews>
    <sheetView view="pageBreakPreview" zoomScale="60" workbookViewId="0">
      <selection activeCell="I13" sqref="I13"/>
    </sheetView>
  </sheetViews>
  <sheetFormatPr defaultRowHeight="15" x14ac:dyDescent="0.25"/>
  <cols>
    <col min="1" max="1" width="4.140625" customWidth="1"/>
    <col min="2" max="2" width="39.140625" customWidth="1"/>
    <col min="3" max="3" width="5.85546875" customWidth="1"/>
    <col min="4" max="4" width="9.28515625" bestFit="1" customWidth="1"/>
    <col min="5" max="5" width="12.85546875" customWidth="1"/>
    <col min="6" max="6" width="15.140625" customWidth="1"/>
    <col min="7" max="7" width="14.140625" customWidth="1"/>
    <col min="8" max="8" width="14" customWidth="1"/>
    <col min="9" max="9" width="17.85546875" customWidth="1"/>
    <col min="10" max="10" width="16.28515625" customWidth="1"/>
    <col min="11" max="11" width="21.42578125" customWidth="1"/>
    <col min="12" max="12" width="9.85546875" bestFit="1" customWidth="1"/>
    <col min="13" max="13" width="9.28515625" bestFit="1" customWidth="1"/>
    <col min="14" max="14" width="10.42578125" bestFit="1" customWidth="1"/>
    <col min="15" max="15" width="19.140625" customWidth="1"/>
    <col min="19" max="19" width="9.28515625" bestFit="1" customWidth="1"/>
    <col min="20" max="21" width="10.7109375" bestFit="1" customWidth="1"/>
    <col min="22" max="22" width="9.28515625" bestFit="1" customWidth="1"/>
    <col min="23" max="23" width="14.7109375" bestFit="1" customWidth="1"/>
    <col min="24" max="24" width="11.42578125" bestFit="1" customWidth="1"/>
    <col min="25" max="25" width="9.28515625" bestFit="1" customWidth="1"/>
    <col min="28" max="28" width="9.28515625" bestFit="1" customWidth="1"/>
  </cols>
  <sheetData>
    <row r="1" spans="1:32" s="3" customFormat="1" ht="48" customHeight="1" x14ac:dyDescent="0.2">
      <c r="B1" s="17"/>
      <c r="C1" s="17"/>
      <c r="E1" s="117"/>
      <c r="F1" s="117"/>
      <c r="G1" s="117"/>
      <c r="K1" s="12"/>
      <c r="M1" s="387"/>
      <c r="N1" s="388"/>
      <c r="O1" s="206"/>
      <c r="P1" s="45"/>
      <c r="Q1" s="45"/>
      <c r="R1" s="45"/>
      <c r="S1" s="172"/>
      <c r="T1" s="172"/>
      <c r="U1" s="172"/>
      <c r="V1" s="172"/>
      <c r="W1" s="99"/>
      <c r="X1" s="99"/>
      <c r="Y1" s="99"/>
      <c r="Z1" s="173"/>
      <c r="AA1" s="173"/>
      <c r="AB1" s="173"/>
      <c r="AC1" s="173"/>
      <c r="AD1" s="173"/>
      <c r="AE1" s="173"/>
      <c r="AF1" s="173"/>
    </row>
    <row r="2" spans="1:32" s="3" customFormat="1" ht="39" customHeight="1" x14ac:dyDescent="0.2">
      <c r="A2" s="390" t="s">
        <v>11</v>
      </c>
      <c r="B2" s="390"/>
      <c r="C2" s="390"/>
      <c r="D2" s="390"/>
      <c r="E2" s="390"/>
      <c r="F2" s="390"/>
      <c r="G2" s="390"/>
      <c r="H2" s="390"/>
      <c r="I2" s="390"/>
      <c r="J2" s="390"/>
      <c r="K2" s="391"/>
      <c r="M2" s="389"/>
      <c r="N2" s="389"/>
      <c r="O2" s="205"/>
      <c r="P2" s="46"/>
      <c r="Q2" s="46"/>
      <c r="R2" s="46"/>
      <c r="S2" s="173"/>
      <c r="T2" s="173"/>
      <c r="U2" s="173"/>
      <c r="V2" s="173"/>
      <c r="W2" s="100"/>
      <c r="X2" s="100"/>
      <c r="Y2" s="100"/>
      <c r="Z2" s="173"/>
      <c r="AA2" s="173"/>
      <c r="AB2" s="173"/>
      <c r="AC2" s="173"/>
      <c r="AD2" s="173"/>
      <c r="AE2" s="173"/>
      <c r="AF2" s="173"/>
    </row>
    <row r="3" spans="1:32" s="3" customFormat="1" ht="39" customHeight="1" x14ac:dyDescent="0.2">
      <c r="A3" s="393" t="s">
        <v>0</v>
      </c>
      <c r="B3" s="373" t="s">
        <v>2</v>
      </c>
      <c r="C3" s="373" t="s">
        <v>1</v>
      </c>
      <c r="D3" s="373" t="s">
        <v>3</v>
      </c>
      <c r="E3" s="404" t="s">
        <v>34</v>
      </c>
      <c r="F3" s="404"/>
      <c r="G3" s="404"/>
      <c r="H3" s="376" t="s">
        <v>31</v>
      </c>
      <c r="I3" s="376"/>
      <c r="J3" s="376"/>
      <c r="K3" s="377" t="s">
        <v>12</v>
      </c>
      <c r="L3" s="397"/>
      <c r="M3" s="397"/>
      <c r="N3" s="398"/>
      <c r="O3" s="434" t="s">
        <v>173</v>
      </c>
      <c r="P3" s="37"/>
      <c r="Q3" s="37"/>
      <c r="R3" s="37"/>
      <c r="W3" s="101"/>
      <c r="X3" s="101"/>
      <c r="Y3" s="101"/>
    </row>
    <row r="4" spans="1:32" s="3" customFormat="1" ht="159" customHeight="1" x14ac:dyDescent="0.2">
      <c r="A4" s="393"/>
      <c r="B4" s="373"/>
      <c r="C4" s="373"/>
      <c r="D4" s="373"/>
      <c r="E4" s="118" t="s">
        <v>36</v>
      </c>
      <c r="F4" s="118" t="s">
        <v>38</v>
      </c>
      <c r="G4" s="119" t="s">
        <v>37</v>
      </c>
      <c r="H4" s="4" t="s">
        <v>8</v>
      </c>
      <c r="I4" s="4" t="s">
        <v>6</v>
      </c>
      <c r="J4" s="6" t="s">
        <v>7</v>
      </c>
      <c r="K4" s="182" t="s">
        <v>13</v>
      </c>
      <c r="L4" s="24" t="s">
        <v>28</v>
      </c>
      <c r="M4" s="24" t="s">
        <v>29</v>
      </c>
      <c r="N4" s="24" t="s">
        <v>30</v>
      </c>
      <c r="O4" s="434"/>
      <c r="P4" s="96" t="s">
        <v>138</v>
      </c>
      <c r="Q4" s="96" t="s">
        <v>139</v>
      </c>
      <c r="R4" s="96" t="s">
        <v>140</v>
      </c>
      <c r="W4" s="101"/>
      <c r="X4" s="101"/>
      <c r="Y4" s="101"/>
    </row>
    <row r="5" spans="1:32" s="2" customFormat="1" ht="18.75" customHeight="1" x14ac:dyDescent="0.25">
      <c r="A5" s="436" t="s">
        <v>199</v>
      </c>
      <c r="B5" s="436"/>
      <c r="C5" s="436"/>
      <c r="D5" s="436"/>
      <c r="E5" s="436"/>
      <c r="F5" s="436"/>
      <c r="G5" s="436"/>
      <c r="H5" s="436"/>
      <c r="I5" s="436"/>
      <c r="J5" s="436"/>
      <c r="K5" s="436"/>
      <c r="L5" s="436"/>
      <c r="M5" s="436"/>
      <c r="N5" s="436"/>
      <c r="O5" s="436"/>
      <c r="P5" s="142" t="s">
        <v>96</v>
      </c>
      <c r="Q5" s="142" t="s">
        <v>97</v>
      </c>
      <c r="R5" s="142" t="s">
        <v>98</v>
      </c>
      <c r="S5" s="410" t="s">
        <v>95</v>
      </c>
      <c r="T5" s="410"/>
      <c r="U5" s="410"/>
      <c r="V5" s="410" t="s">
        <v>99</v>
      </c>
      <c r="W5" s="410"/>
      <c r="X5" s="410"/>
      <c r="Y5" s="105" t="s">
        <v>100</v>
      </c>
    </row>
    <row r="6" spans="1:32" s="94" customFormat="1" ht="54" customHeight="1" x14ac:dyDescent="0.25">
      <c r="A6" s="40">
        <v>1</v>
      </c>
      <c r="B6" s="231" t="s">
        <v>154</v>
      </c>
      <c r="C6" s="183" t="s">
        <v>40</v>
      </c>
      <c r="D6" s="183">
        <v>150</v>
      </c>
      <c r="E6" s="190">
        <f t="shared" ref="E6:E8" si="0">P6</f>
        <v>43.5</v>
      </c>
      <c r="F6" s="120">
        <f t="shared" ref="F6:F8" si="1">1.2*Q6</f>
        <v>47.495999999999995</v>
      </c>
      <c r="G6" s="120">
        <f t="shared" ref="G6:G8" si="2">R6</f>
        <v>45</v>
      </c>
      <c r="H6" s="146">
        <f>AVERAGE(E6:G6)</f>
        <v>45.331999999999994</v>
      </c>
      <c r="I6" s="147">
        <f>SQRT(((SUM((POWER(E6-H6,2)),(POWER(F6-H6,2)),(POWER(G6-H6,2)))/(COLUMNS(E6:G6)-1))))</f>
        <v>2.0185816802894028</v>
      </c>
      <c r="J6" s="147">
        <f>I6/H6*100</f>
        <v>4.452884673717028</v>
      </c>
      <c r="K6" s="148">
        <f>((D6/3)*(SUM(E6:G6)))</f>
        <v>6799.7999999999993</v>
      </c>
      <c r="L6" s="149">
        <f>K6/D6</f>
        <v>45.331999999999994</v>
      </c>
      <c r="M6" s="148">
        <f>ROUND(L6,2)</f>
        <v>45.33</v>
      </c>
      <c r="N6" s="148">
        <f>M6*D6</f>
        <v>6799.5</v>
      </c>
      <c r="O6" s="414" t="s">
        <v>185</v>
      </c>
      <c r="P6" s="93">
        <v>43.5</v>
      </c>
      <c r="Q6" s="93">
        <v>39.58</v>
      </c>
      <c r="R6" s="93">
        <v>45</v>
      </c>
      <c r="S6" s="94">
        <v>96.52</v>
      </c>
      <c r="T6" s="94">
        <f t="shared" ref="T6:T8" si="3">S6*D6</f>
        <v>14478</v>
      </c>
      <c r="U6" s="94">
        <f t="shared" ref="U6:U8" si="4">S6*1.2</f>
        <v>115.82399999999998</v>
      </c>
      <c r="V6" s="94">
        <v>100</v>
      </c>
      <c r="W6" s="102">
        <f t="shared" ref="W6:W8" si="5">V6*D6</f>
        <v>15000</v>
      </c>
      <c r="X6" s="102">
        <f t="shared" ref="X6:X8" si="6">V6*1.2</f>
        <v>120</v>
      </c>
      <c r="Y6" s="102">
        <f t="shared" ref="Y6:Y8" si="7">G6*D6</f>
        <v>6750</v>
      </c>
    </row>
    <row r="7" spans="1:32" s="94" customFormat="1" ht="48" customHeight="1" x14ac:dyDescent="0.25">
      <c r="A7" s="40">
        <v>2</v>
      </c>
      <c r="B7" s="231" t="s">
        <v>156</v>
      </c>
      <c r="C7" s="183" t="s">
        <v>155</v>
      </c>
      <c r="D7" s="183">
        <v>15</v>
      </c>
      <c r="E7" s="190">
        <f t="shared" si="0"/>
        <v>1245</v>
      </c>
      <c r="F7" s="120">
        <f t="shared" si="1"/>
        <v>1344.9959999999999</v>
      </c>
      <c r="G7" s="120">
        <f t="shared" si="2"/>
        <v>1320</v>
      </c>
      <c r="H7" s="146">
        <f>AVERAGE(E7:G7)</f>
        <v>1303.3320000000001</v>
      </c>
      <c r="I7" s="147">
        <f>SQRT(((SUM((POWER(E7-H7,2)),(POWER(F7-H7,2)),(POWER(G7-H7,2)))/(COLUMNS(E7:G7)-1))))</f>
        <v>52.040048731721939</v>
      </c>
      <c r="J7" s="147">
        <f>I7/H7*100</f>
        <v>3.9928466984407605</v>
      </c>
      <c r="K7" s="148">
        <f>((D7/3)*(SUM(E7:G7)))</f>
        <v>19549.98</v>
      </c>
      <c r="L7" s="149">
        <f>K7/D7</f>
        <v>1303.3319999999999</v>
      </c>
      <c r="M7" s="148">
        <f>ROUND(L7,2)</f>
        <v>1303.33</v>
      </c>
      <c r="N7" s="148">
        <f>M7*D7</f>
        <v>19549.949999999997</v>
      </c>
      <c r="O7" s="415"/>
      <c r="P7" s="93">
        <v>1245</v>
      </c>
      <c r="Q7" s="93">
        <v>1120.83</v>
      </c>
      <c r="R7" s="93">
        <v>1320</v>
      </c>
      <c r="S7" s="94">
        <v>96.52</v>
      </c>
      <c r="T7" s="94">
        <f t="shared" si="3"/>
        <v>1447.8</v>
      </c>
      <c r="U7" s="94">
        <f t="shared" si="4"/>
        <v>115.82399999999998</v>
      </c>
      <c r="V7" s="94">
        <v>100</v>
      </c>
      <c r="W7" s="102">
        <f t="shared" si="5"/>
        <v>1500</v>
      </c>
      <c r="X7" s="102">
        <f t="shared" si="6"/>
        <v>120</v>
      </c>
      <c r="Y7" s="102">
        <f t="shared" si="7"/>
        <v>19800</v>
      </c>
    </row>
    <row r="8" spans="1:32" s="94" customFormat="1" ht="48" customHeight="1" x14ac:dyDescent="0.25">
      <c r="A8" s="40">
        <v>3</v>
      </c>
      <c r="B8" s="231" t="s">
        <v>157</v>
      </c>
      <c r="C8" s="183" t="s">
        <v>40</v>
      </c>
      <c r="D8" s="183">
        <v>60</v>
      </c>
      <c r="E8" s="190">
        <f t="shared" si="0"/>
        <v>156</v>
      </c>
      <c r="F8" s="120">
        <f t="shared" si="1"/>
        <v>167.00399999999999</v>
      </c>
      <c r="G8" s="120">
        <f t="shared" si="2"/>
        <v>162</v>
      </c>
      <c r="H8" s="146">
        <f>AVERAGE(E8:G8)</f>
        <v>161.66800000000001</v>
      </c>
      <c r="I8" s="147">
        <f>SQRT(((SUM((POWER(E8-H8,2)),(POWER(F8-H8,2)),(POWER(G8-H8,2)))/(COLUMNS(E8:G8)-1))))</f>
        <v>5.5095074189985391</v>
      </c>
      <c r="J8" s="147">
        <f>I8/H8*100</f>
        <v>3.4079146268887714</v>
      </c>
      <c r="K8" s="148">
        <f>((D8/3)*(SUM(E8:G8)))</f>
        <v>9700.08</v>
      </c>
      <c r="L8" s="149">
        <f>K8/D8</f>
        <v>161.66800000000001</v>
      </c>
      <c r="M8" s="148">
        <f>ROUND(L8,2)</f>
        <v>161.66999999999999</v>
      </c>
      <c r="N8" s="148">
        <f>M8*D8</f>
        <v>9700.1999999999989</v>
      </c>
      <c r="O8" s="416"/>
      <c r="P8" s="93">
        <v>156</v>
      </c>
      <c r="Q8" s="93">
        <v>139.16999999999999</v>
      </c>
      <c r="R8" s="93">
        <v>162</v>
      </c>
      <c r="S8" s="94">
        <v>438</v>
      </c>
      <c r="T8" s="94">
        <f t="shared" si="3"/>
        <v>26280</v>
      </c>
      <c r="U8" s="94">
        <f t="shared" si="4"/>
        <v>525.6</v>
      </c>
      <c r="V8" s="94">
        <v>440</v>
      </c>
      <c r="W8" s="102">
        <f t="shared" si="5"/>
        <v>26400</v>
      </c>
      <c r="X8" s="102">
        <f t="shared" si="6"/>
        <v>528</v>
      </c>
      <c r="Y8" s="102">
        <f t="shared" si="7"/>
        <v>9720</v>
      </c>
      <c r="AB8" s="94">
        <v>9</v>
      </c>
    </row>
    <row r="9" spans="1:32" s="3" customFormat="1" ht="24.75" customHeight="1" x14ac:dyDescent="0.2">
      <c r="A9" s="435" t="s">
        <v>26</v>
      </c>
      <c r="B9" s="435"/>
      <c r="C9" s="435"/>
      <c r="D9" s="435"/>
      <c r="E9" s="435"/>
      <c r="F9" s="435"/>
      <c r="G9" s="435"/>
      <c r="H9" s="435"/>
      <c r="I9" s="435"/>
      <c r="J9" s="435"/>
      <c r="K9" s="435"/>
      <c r="L9" s="435"/>
      <c r="M9" s="435"/>
      <c r="N9" s="233">
        <f>SUM(N6:N8)</f>
        <v>36049.649999999994</v>
      </c>
      <c r="O9" s="34"/>
      <c r="P9" s="36">
        <f>SUM(P6:P8)</f>
        <v>1444.5</v>
      </c>
      <c r="Q9" s="39">
        <f>SUM(Q6:Q8)</f>
        <v>1299.58</v>
      </c>
      <c r="R9" s="39">
        <f>SUM(R6:R8)</f>
        <v>1527</v>
      </c>
      <c r="S9" s="39" t="s">
        <v>104</v>
      </c>
      <c r="T9" s="39">
        <f>SUM(T6:T8)</f>
        <v>42205.8</v>
      </c>
      <c r="V9" s="39" t="s">
        <v>104</v>
      </c>
      <c r="W9" s="101">
        <f>SUM(W6:W8)</f>
        <v>42900</v>
      </c>
      <c r="X9" s="39" t="s">
        <v>104</v>
      </c>
      <c r="Y9" s="101">
        <f>SUM(Y6:Y8)</f>
        <v>36270</v>
      </c>
    </row>
    <row r="10" spans="1:32" x14ac:dyDescent="0.25">
      <c r="A10" s="174"/>
      <c r="B10" s="174"/>
      <c r="C10" s="174"/>
      <c r="D10" s="174"/>
      <c r="E10" s="122"/>
      <c r="F10" s="122"/>
      <c r="G10" s="122"/>
      <c r="H10" s="174"/>
      <c r="I10" s="174"/>
      <c r="J10" s="174"/>
      <c r="K10" s="174"/>
      <c r="L10" s="174"/>
      <c r="M10" s="174"/>
      <c r="N10" s="174"/>
      <c r="O10" s="209"/>
      <c r="P10" s="174"/>
      <c r="Q10" s="174"/>
      <c r="R10" s="174"/>
      <c r="S10" s="174" t="s">
        <v>105</v>
      </c>
      <c r="T10" s="174">
        <f>T9*0.2</f>
        <v>8441.1600000000017</v>
      </c>
      <c r="U10" s="174"/>
      <c r="V10" s="174" t="s">
        <v>105</v>
      </c>
      <c r="W10" s="103">
        <f>W9*0.2</f>
        <v>8580</v>
      </c>
      <c r="X10" s="174" t="s">
        <v>107</v>
      </c>
      <c r="Y10" s="103">
        <f>Y9/1.2*0.2</f>
        <v>6045</v>
      </c>
      <c r="Z10" s="174"/>
      <c r="AA10" s="174"/>
      <c r="AB10" s="174"/>
      <c r="AC10" s="174"/>
      <c r="AD10" s="174"/>
      <c r="AE10" s="174"/>
      <c r="AF10" s="174"/>
    </row>
    <row r="11" spans="1:32" ht="15" customHeight="1" x14ac:dyDescent="0.25">
      <c r="A11" s="399" t="s">
        <v>143</v>
      </c>
      <c r="B11" s="399"/>
      <c r="C11" s="399"/>
      <c r="D11" s="399"/>
      <c r="E11" s="399"/>
      <c r="F11" s="399"/>
      <c r="G11" s="399"/>
      <c r="H11" s="399"/>
      <c r="I11" s="399"/>
      <c r="J11" s="399"/>
      <c r="K11" s="399"/>
      <c r="L11" s="399"/>
      <c r="M11" s="399"/>
      <c r="N11" s="399"/>
      <c r="O11" s="208"/>
      <c r="P11" s="97"/>
      <c r="Q11" s="97"/>
      <c r="R11" s="97"/>
      <c r="S11" s="97" t="s">
        <v>106</v>
      </c>
      <c r="T11" s="98">
        <f>SUM(T9:T10)</f>
        <v>50646.960000000006</v>
      </c>
      <c r="U11" s="97"/>
      <c r="V11" s="97" t="s">
        <v>106</v>
      </c>
      <c r="W11" s="98">
        <f>SUM(W9:W10)</f>
        <v>51480</v>
      </c>
      <c r="X11" s="98"/>
      <c r="Y11" s="98"/>
      <c r="Z11" s="97"/>
      <c r="AA11" s="97"/>
      <c r="AB11" s="97"/>
      <c r="AC11" s="97"/>
      <c r="AD11" s="97"/>
      <c r="AE11" s="97"/>
      <c r="AF11" s="97"/>
    </row>
    <row r="12" spans="1:32" ht="15.75" thickBot="1" x14ac:dyDescent="0.3">
      <c r="A12" s="171"/>
      <c r="B12" s="171"/>
      <c r="C12" s="171"/>
      <c r="D12" s="171"/>
      <c r="E12" s="123"/>
      <c r="F12" s="123"/>
      <c r="G12" s="123"/>
      <c r="H12" s="171"/>
      <c r="I12" s="171"/>
      <c r="J12" s="171"/>
      <c r="K12" s="171"/>
      <c r="L12" s="171"/>
      <c r="M12" s="171"/>
      <c r="N12" s="171"/>
      <c r="O12" s="208"/>
      <c r="P12" s="171"/>
      <c r="Q12" s="171"/>
      <c r="R12" s="171"/>
      <c r="S12" s="171"/>
      <c r="T12" s="171"/>
      <c r="U12" s="171"/>
      <c r="V12" s="171"/>
      <c r="W12" s="104"/>
      <c r="X12" s="104"/>
      <c r="Y12" s="104"/>
      <c r="Z12" s="171"/>
      <c r="AA12" s="171"/>
      <c r="AB12" s="171"/>
      <c r="AC12" s="171"/>
      <c r="AD12" s="171"/>
      <c r="AE12" s="171"/>
      <c r="AF12" s="171"/>
    </row>
    <row r="13" spans="1:32" ht="15.75" thickBot="1" x14ac:dyDescent="0.3">
      <c r="A13" s="400" t="s">
        <v>69</v>
      </c>
      <c r="B13" s="401"/>
      <c r="C13" s="401"/>
      <c r="D13" s="402"/>
      <c r="E13" s="124"/>
      <c r="F13" s="125"/>
      <c r="G13" s="125"/>
      <c r="W13" s="75"/>
      <c r="X13" s="75"/>
      <c r="Y13" s="75"/>
    </row>
    <row r="14" spans="1:32" ht="15.75" thickBot="1" x14ac:dyDescent="0.3">
      <c r="A14" s="383" t="s">
        <v>70</v>
      </c>
      <c r="B14" s="383"/>
      <c r="C14" s="383"/>
      <c r="D14" s="383"/>
      <c r="E14" s="124"/>
      <c r="F14" s="125"/>
      <c r="G14" s="125"/>
      <c r="W14" s="75"/>
      <c r="X14" s="75"/>
      <c r="Y14" s="75"/>
    </row>
    <row r="15" spans="1:32" x14ac:dyDescent="0.25">
      <c r="A15" s="384" t="s">
        <v>71</v>
      </c>
      <c r="B15" s="384"/>
      <c r="C15" s="384"/>
      <c r="D15" s="384"/>
      <c r="E15" s="124"/>
      <c r="F15" s="125"/>
      <c r="G15" s="125"/>
      <c r="W15" s="75"/>
      <c r="X15" s="75"/>
      <c r="Y15" s="75"/>
    </row>
    <row r="16" spans="1:32" ht="16.5" thickBot="1" x14ac:dyDescent="0.3">
      <c r="A16" s="385" t="s">
        <v>72</v>
      </c>
      <c r="B16" s="385"/>
      <c r="C16" s="385"/>
      <c r="D16" s="385"/>
      <c r="E16" s="126"/>
      <c r="F16" s="127"/>
      <c r="G16" s="127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6"/>
      <c r="X16" s="76"/>
      <c r="Y16" s="76"/>
      <c r="Z16" s="72"/>
      <c r="AA16" s="72"/>
      <c r="AB16" s="72"/>
    </row>
  </sheetData>
  <mergeCells count="20">
    <mergeCell ref="A14:D14"/>
    <mergeCell ref="A15:D15"/>
    <mergeCell ref="A16:D16"/>
    <mergeCell ref="S5:U5"/>
    <mergeCell ref="O6:O8"/>
    <mergeCell ref="A9:M9"/>
    <mergeCell ref="A5:O5"/>
    <mergeCell ref="V5:X5"/>
    <mergeCell ref="A11:N11"/>
    <mergeCell ref="A13:D13"/>
    <mergeCell ref="M1:N2"/>
    <mergeCell ref="A2:K2"/>
    <mergeCell ref="A3:A4"/>
    <mergeCell ref="B3:B4"/>
    <mergeCell ref="C3:C4"/>
    <mergeCell ref="D3:D4"/>
    <mergeCell ref="E3:G3"/>
    <mergeCell ref="H3:J3"/>
    <mergeCell ref="K3:N3"/>
    <mergeCell ref="O3:O4"/>
  </mergeCells>
  <pageMargins left="0.7" right="0.7" top="0.75" bottom="0.75" header="0.3" footer="0.3"/>
  <pageSetup paperSize="9" scale="59" orientation="landscape" r:id="rId1"/>
  <colBreaks count="1" manualBreakCount="1">
    <brk id="15" max="1048575" man="1"/>
  </col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F29"/>
  <sheetViews>
    <sheetView view="pageBreakPreview" topLeftCell="A10" zoomScale="89" zoomScaleSheetLayoutView="89" workbookViewId="0">
      <selection activeCell="D21" sqref="D21"/>
    </sheetView>
  </sheetViews>
  <sheetFormatPr defaultRowHeight="15" x14ac:dyDescent="0.25"/>
  <cols>
    <col min="1" max="1" width="4.140625" customWidth="1"/>
    <col min="2" max="2" width="39.140625" style="125" customWidth="1"/>
    <col min="3" max="3" width="5.85546875" customWidth="1"/>
    <col min="4" max="4" width="9.28515625" bestFit="1" customWidth="1"/>
    <col min="5" max="5" width="12.85546875" customWidth="1"/>
    <col min="6" max="6" width="15.140625" customWidth="1"/>
    <col min="7" max="7" width="14.140625" customWidth="1"/>
    <col min="8" max="8" width="14" customWidth="1"/>
    <col min="9" max="9" width="17.85546875" customWidth="1"/>
    <col min="10" max="10" width="16.28515625" customWidth="1"/>
    <col min="11" max="11" width="21.42578125" customWidth="1"/>
    <col min="12" max="12" width="9.85546875" bestFit="1" customWidth="1"/>
    <col min="13" max="14" width="9.28515625" bestFit="1" customWidth="1"/>
    <col min="15" max="15" width="13.5703125" customWidth="1"/>
    <col min="19" max="19" width="9.28515625" bestFit="1" customWidth="1"/>
    <col min="20" max="21" width="10.7109375" bestFit="1" customWidth="1"/>
    <col min="22" max="22" width="9.28515625" bestFit="1" customWidth="1"/>
    <col min="23" max="23" width="14.7109375" bestFit="1" customWidth="1"/>
    <col min="24" max="24" width="11.42578125" bestFit="1" customWidth="1"/>
    <col min="25" max="25" width="9.28515625" bestFit="1" customWidth="1"/>
    <col min="28" max="28" width="9.28515625" bestFit="1" customWidth="1"/>
  </cols>
  <sheetData>
    <row r="1" spans="1:32" s="3" customFormat="1" ht="48" customHeight="1" x14ac:dyDescent="0.2">
      <c r="B1" s="230"/>
      <c r="C1" s="17"/>
      <c r="E1" s="117"/>
      <c r="F1" s="117"/>
      <c r="G1" s="117"/>
      <c r="K1" s="12"/>
      <c r="M1" s="387"/>
      <c r="N1" s="388"/>
      <c r="O1" s="206"/>
      <c r="P1" s="45"/>
      <c r="Q1" s="45"/>
      <c r="R1" s="45"/>
      <c r="S1" s="172"/>
      <c r="T1" s="172"/>
      <c r="U1" s="172"/>
      <c r="V1" s="172"/>
      <c r="W1" s="99"/>
      <c r="X1" s="99"/>
      <c r="Y1" s="99"/>
      <c r="Z1" s="173"/>
      <c r="AA1" s="173"/>
      <c r="AB1" s="173"/>
      <c r="AC1" s="173"/>
      <c r="AD1" s="173"/>
      <c r="AE1" s="173"/>
      <c r="AF1" s="173"/>
    </row>
    <row r="2" spans="1:32" s="3" customFormat="1" ht="39" customHeight="1" x14ac:dyDescent="0.2">
      <c r="A2" s="390" t="s">
        <v>11</v>
      </c>
      <c r="B2" s="390"/>
      <c r="C2" s="390"/>
      <c r="D2" s="390"/>
      <c r="E2" s="390"/>
      <c r="F2" s="390"/>
      <c r="G2" s="390"/>
      <c r="H2" s="390"/>
      <c r="I2" s="390"/>
      <c r="J2" s="390"/>
      <c r="K2" s="391"/>
      <c r="M2" s="389"/>
      <c r="N2" s="389"/>
      <c r="O2" s="205"/>
      <c r="P2" s="46"/>
      <c r="Q2" s="46"/>
      <c r="R2" s="46"/>
      <c r="S2" s="173"/>
      <c r="T2" s="173"/>
      <c r="U2" s="173"/>
      <c r="V2" s="173"/>
      <c r="W2" s="100"/>
      <c r="X2" s="100"/>
      <c r="Y2" s="100"/>
      <c r="Z2" s="173"/>
      <c r="AA2" s="173"/>
      <c r="AB2" s="173"/>
      <c r="AC2" s="173"/>
      <c r="AD2" s="173"/>
      <c r="AE2" s="173"/>
      <c r="AF2" s="173"/>
    </row>
    <row r="3" spans="1:32" s="3" customFormat="1" ht="39" customHeight="1" x14ac:dyDescent="0.2">
      <c r="A3" s="393" t="s">
        <v>0</v>
      </c>
      <c r="B3" s="404" t="s">
        <v>2</v>
      </c>
      <c r="C3" s="373" t="s">
        <v>1</v>
      </c>
      <c r="D3" s="373" t="s">
        <v>3</v>
      </c>
      <c r="E3" s="404" t="s">
        <v>34</v>
      </c>
      <c r="F3" s="404"/>
      <c r="G3" s="404"/>
      <c r="H3" s="376" t="s">
        <v>31</v>
      </c>
      <c r="I3" s="376"/>
      <c r="J3" s="376"/>
      <c r="K3" s="377" t="s">
        <v>12</v>
      </c>
      <c r="L3" s="397"/>
      <c r="M3" s="397"/>
      <c r="N3" s="398"/>
      <c r="O3" s="434" t="s">
        <v>173</v>
      </c>
      <c r="P3" s="37"/>
      <c r="Q3" s="37"/>
      <c r="R3" s="37"/>
      <c r="W3" s="101"/>
      <c r="X3" s="101"/>
      <c r="Y3" s="101"/>
    </row>
    <row r="4" spans="1:32" s="3" customFormat="1" ht="159" customHeight="1" x14ac:dyDescent="0.2">
      <c r="A4" s="393"/>
      <c r="B4" s="404"/>
      <c r="C4" s="373"/>
      <c r="D4" s="373"/>
      <c r="E4" s="118" t="s">
        <v>36</v>
      </c>
      <c r="F4" s="118" t="s">
        <v>38</v>
      </c>
      <c r="G4" s="119" t="s">
        <v>37</v>
      </c>
      <c r="H4" s="4" t="s">
        <v>8</v>
      </c>
      <c r="I4" s="4" t="s">
        <v>6</v>
      </c>
      <c r="J4" s="6" t="s">
        <v>7</v>
      </c>
      <c r="K4" s="182" t="s">
        <v>13</v>
      </c>
      <c r="L4" s="24" t="s">
        <v>28</v>
      </c>
      <c r="M4" s="24" t="s">
        <v>29</v>
      </c>
      <c r="N4" s="24" t="s">
        <v>30</v>
      </c>
      <c r="O4" s="434"/>
      <c r="P4" s="96" t="s">
        <v>138</v>
      </c>
      <c r="Q4" s="96" t="s">
        <v>139</v>
      </c>
      <c r="R4" s="96" t="s">
        <v>140</v>
      </c>
      <c r="W4" s="101"/>
      <c r="X4" s="101"/>
      <c r="Y4" s="101"/>
    </row>
    <row r="5" spans="1:32" s="2" customFormat="1" ht="18.75" customHeight="1" x14ac:dyDescent="0.2">
      <c r="A5" s="394" t="s">
        <v>200</v>
      </c>
      <c r="B5" s="395"/>
      <c r="C5" s="395"/>
      <c r="D5" s="395"/>
      <c r="E5" s="395"/>
      <c r="F5" s="395"/>
      <c r="G5" s="395"/>
      <c r="H5" s="395"/>
      <c r="I5" s="395"/>
      <c r="J5" s="395"/>
      <c r="K5" s="395"/>
      <c r="L5" s="395"/>
      <c r="M5" s="395"/>
      <c r="N5" s="395"/>
      <c r="O5" s="207"/>
      <c r="P5" s="142" t="s">
        <v>96</v>
      </c>
      <c r="Q5" s="142" t="s">
        <v>97</v>
      </c>
      <c r="R5" s="142" t="s">
        <v>98</v>
      </c>
      <c r="S5" s="410" t="s">
        <v>95</v>
      </c>
      <c r="T5" s="410"/>
      <c r="U5" s="410"/>
      <c r="V5" s="410" t="s">
        <v>99</v>
      </c>
      <c r="W5" s="410"/>
      <c r="X5" s="410"/>
      <c r="Y5" s="105" t="s">
        <v>100</v>
      </c>
    </row>
    <row r="6" spans="1:32" s="94" customFormat="1" ht="48" customHeight="1" x14ac:dyDescent="0.25">
      <c r="A6" s="40">
        <v>1</v>
      </c>
      <c r="B6" s="231" t="s">
        <v>158</v>
      </c>
      <c r="C6" s="183" t="s">
        <v>49</v>
      </c>
      <c r="D6" s="183">
        <v>2</v>
      </c>
      <c r="E6" s="437" t="s">
        <v>227</v>
      </c>
      <c r="F6" s="438"/>
      <c r="G6" s="438"/>
      <c r="H6" s="439"/>
      <c r="I6" s="147" t="e">
        <f>SQRT(((SUM((POWER(E6-H6,2)),(POWER(F6-H6,2)),(POWER(G6-H6,2)))/(COLUMNS(E6:G6)-1))))</f>
        <v>#VALUE!</v>
      </c>
      <c r="J6" s="147" t="e">
        <f>I6/H6*100</f>
        <v>#VALUE!</v>
      </c>
      <c r="K6" s="148">
        <f>((D6/3)*(SUM(E6:G6)))</f>
        <v>0</v>
      </c>
      <c r="L6" s="149">
        <f>K6/D6</f>
        <v>0</v>
      </c>
      <c r="M6" s="148">
        <f>ROUND(L6,2)</f>
        <v>0</v>
      </c>
      <c r="N6" s="148">
        <f>M6*D6</f>
        <v>0</v>
      </c>
      <c r="O6" s="431" t="s">
        <v>186</v>
      </c>
      <c r="P6" s="93">
        <v>11737</v>
      </c>
      <c r="Q6" s="93">
        <v>11833.33</v>
      </c>
      <c r="R6" s="93">
        <v>13490</v>
      </c>
      <c r="S6" s="94">
        <v>96.52</v>
      </c>
      <c r="T6" s="94">
        <f>S6*D6</f>
        <v>193.04</v>
      </c>
      <c r="U6" s="94">
        <f>S6*1.2</f>
        <v>115.82399999999998</v>
      </c>
      <c r="V6" s="94">
        <v>100</v>
      </c>
      <c r="W6" s="102">
        <f>V6*D6</f>
        <v>200</v>
      </c>
      <c r="X6" s="102">
        <f>V6*1.2</f>
        <v>120</v>
      </c>
      <c r="Y6" s="102">
        <f>G6*D6</f>
        <v>0</v>
      </c>
    </row>
    <row r="7" spans="1:32" s="94" customFormat="1" ht="48" customHeight="1" x14ac:dyDescent="0.25">
      <c r="A7" s="40">
        <v>2</v>
      </c>
      <c r="B7" s="231" t="s">
        <v>159</v>
      </c>
      <c r="C7" s="183" t="s">
        <v>49</v>
      </c>
      <c r="D7" s="183">
        <v>2</v>
      </c>
      <c r="E7" s="437" t="s">
        <v>228</v>
      </c>
      <c r="F7" s="438"/>
      <c r="G7" s="438"/>
      <c r="H7" s="439"/>
      <c r="I7" s="147" t="e">
        <f>SQRT(((SUM((POWER(E7-H7,2)),(POWER(F7-H7,2)),(POWER(G7-H7,2)))/(COLUMNS(E7:G7)-1))))</f>
        <v>#VALUE!</v>
      </c>
      <c r="J7" s="147" t="e">
        <f>I7/H7*100</f>
        <v>#VALUE!</v>
      </c>
      <c r="K7" s="148">
        <f>((D7/3)*(SUM(E7:G7)))</f>
        <v>0</v>
      </c>
      <c r="L7" s="149">
        <f>K7/D7</f>
        <v>0</v>
      </c>
      <c r="M7" s="256">
        <f>ROUND(L7,2)</f>
        <v>0</v>
      </c>
      <c r="N7" s="256">
        <f>M7*D7</f>
        <v>0</v>
      </c>
      <c r="O7" s="431"/>
      <c r="P7" s="93">
        <v>5225</v>
      </c>
      <c r="Q7" s="93">
        <v>4941.67</v>
      </c>
      <c r="R7" s="93">
        <v>5830</v>
      </c>
      <c r="S7" s="94">
        <v>96.52</v>
      </c>
      <c r="T7" s="94">
        <f t="shared" ref="T7:T20" si="0">S7*D7</f>
        <v>193.04</v>
      </c>
      <c r="U7" s="94">
        <f t="shared" ref="U7:U20" si="1">S7*1.2</f>
        <v>115.82399999999998</v>
      </c>
      <c r="V7" s="94">
        <v>100</v>
      </c>
      <c r="W7" s="102">
        <f t="shared" ref="W7:W20" si="2">V7*D7</f>
        <v>200</v>
      </c>
      <c r="X7" s="102">
        <f t="shared" ref="X7:X20" si="3">V7*1.2</f>
        <v>120</v>
      </c>
      <c r="Y7" s="102">
        <f t="shared" ref="Y7:Y20" si="4">G7*D7</f>
        <v>0</v>
      </c>
    </row>
    <row r="8" spans="1:32" s="94" customFormat="1" ht="48" customHeight="1" x14ac:dyDescent="0.25">
      <c r="A8" s="40"/>
      <c r="B8" s="231" t="s">
        <v>229</v>
      </c>
      <c r="C8" s="183" t="s">
        <v>49</v>
      </c>
      <c r="D8" s="183">
        <v>1</v>
      </c>
      <c r="E8" s="437" t="s">
        <v>228</v>
      </c>
      <c r="F8" s="438"/>
      <c r="G8" s="438"/>
      <c r="H8" s="439"/>
      <c r="I8" s="147"/>
      <c r="J8" s="147"/>
      <c r="K8" s="306"/>
      <c r="L8" s="149"/>
      <c r="M8" s="306"/>
      <c r="N8" s="306"/>
      <c r="O8" s="431"/>
      <c r="P8" s="93"/>
      <c r="Q8" s="93"/>
      <c r="R8" s="93"/>
      <c r="W8" s="102"/>
      <c r="X8" s="102"/>
      <c r="Y8" s="102"/>
    </row>
    <row r="9" spans="1:32" s="94" customFormat="1" ht="48" customHeight="1" x14ac:dyDescent="0.25">
      <c r="A9" s="40">
        <v>3</v>
      </c>
      <c r="B9" s="231" t="s">
        <v>160</v>
      </c>
      <c r="C9" s="183" t="s">
        <v>49</v>
      </c>
      <c r="D9" s="183">
        <v>10</v>
      </c>
      <c r="E9" s="437"/>
      <c r="F9" s="438"/>
      <c r="G9" s="438"/>
      <c r="H9" s="439"/>
      <c r="I9" s="147">
        <f>SQRT(((SUM((POWER(E9-H9,2)),(POWER(F9-H9,2)),(POWER(G9-H9,2)))/(COLUMNS(E9:G9)-1))))</f>
        <v>0</v>
      </c>
      <c r="J9" s="147" t="e">
        <f>I9/H9*100</f>
        <v>#DIV/0!</v>
      </c>
      <c r="K9" s="148">
        <f>((D9/3)*(SUM(E9:G9)))</f>
        <v>0</v>
      </c>
      <c r="L9" s="149">
        <f>K9/D9</f>
        <v>0</v>
      </c>
      <c r="M9" s="148">
        <f>ROUND(L9,2)</f>
        <v>0</v>
      </c>
      <c r="N9" s="148">
        <f>M9*D9</f>
        <v>0</v>
      </c>
      <c r="O9" s="431"/>
      <c r="P9" s="93">
        <v>2487</v>
      </c>
      <c r="Q9" s="93">
        <v>2516.67</v>
      </c>
      <c r="R9" s="93">
        <v>2890</v>
      </c>
      <c r="S9" s="94">
        <v>96.52</v>
      </c>
      <c r="T9" s="94">
        <f t="shared" si="0"/>
        <v>965.19999999999993</v>
      </c>
      <c r="U9" s="94">
        <f t="shared" si="1"/>
        <v>115.82399999999998</v>
      </c>
      <c r="V9" s="94">
        <v>100</v>
      </c>
      <c r="W9" s="102">
        <f t="shared" si="2"/>
        <v>1000</v>
      </c>
      <c r="X9" s="102">
        <f t="shared" si="3"/>
        <v>120</v>
      </c>
      <c r="Y9" s="102">
        <f t="shared" si="4"/>
        <v>0</v>
      </c>
    </row>
    <row r="10" spans="1:32" s="95" customFormat="1" ht="48" customHeight="1" x14ac:dyDescent="0.25">
      <c r="A10" s="77">
        <v>4</v>
      </c>
      <c r="B10" s="250" t="s">
        <v>187</v>
      </c>
      <c r="C10" s="217" t="s">
        <v>49</v>
      </c>
      <c r="D10" s="217">
        <v>12</v>
      </c>
      <c r="E10" s="437"/>
      <c r="F10" s="438"/>
      <c r="G10" s="438"/>
      <c r="H10" s="439"/>
      <c r="I10" s="186">
        <f>SQRT(((SUM((POWER(E10-H10,2)),(POWER(F10-H10,2)),(POWER(G10-H10,2)))/(COLUMNS(E10:G10)-1))))</f>
        <v>0</v>
      </c>
      <c r="J10" s="186" t="e">
        <f>I10/H10*100</f>
        <v>#DIV/0!</v>
      </c>
      <c r="K10" s="187">
        <f>((D10/3)*(SUM(E10:G10)))</f>
        <v>0</v>
      </c>
      <c r="L10" s="188">
        <f>K10/D10</f>
        <v>0</v>
      </c>
      <c r="M10" s="187">
        <f>ROUND(L10,2)</f>
        <v>0</v>
      </c>
      <c r="N10" s="187">
        <f>M10*D10</f>
        <v>0</v>
      </c>
      <c r="O10" s="431"/>
      <c r="P10" s="219">
        <v>2487</v>
      </c>
      <c r="Q10" s="219">
        <v>2516.67</v>
      </c>
      <c r="R10" s="219">
        <v>2890</v>
      </c>
      <c r="S10" s="95">
        <v>438</v>
      </c>
      <c r="T10" s="95">
        <f t="shared" si="0"/>
        <v>5256</v>
      </c>
      <c r="U10" s="95">
        <f t="shared" si="1"/>
        <v>525.6</v>
      </c>
      <c r="V10" s="95">
        <v>440</v>
      </c>
      <c r="W10" s="220">
        <f t="shared" si="2"/>
        <v>5280</v>
      </c>
      <c r="X10" s="220">
        <f t="shared" si="3"/>
        <v>528</v>
      </c>
      <c r="Y10" s="220">
        <f t="shared" si="4"/>
        <v>0</v>
      </c>
      <c r="AB10" s="95">
        <v>9</v>
      </c>
    </row>
    <row r="11" spans="1:32" s="94" customFormat="1" ht="48" customHeight="1" x14ac:dyDescent="0.25">
      <c r="A11" s="40">
        <v>5</v>
      </c>
      <c r="B11" s="231" t="s">
        <v>161</v>
      </c>
      <c r="C11" s="183" t="s">
        <v>49</v>
      </c>
      <c r="D11" s="183">
        <v>25</v>
      </c>
      <c r="E11" s="437" t="s">
        <v>230</v>
      </c>
      <c r="F11" s="438"/>
      <c r="G11" s="438"/>
      <c r="H11" s="439"/>
      <c r="I11" s="147" t="e">
        <f>SQRT(((SUM((POWER(E11-H11,2)),(POWER(F11-H11,2)),(POWER(G11-H11,2)))/(COLUMNS(E11:G11)-1))))</f>
        <v>#VALUE!</v>
      </c>
      <c r="J11" s="147" t="e">
        <f>I11/H11*100</f>
        <v>#VALUE!</v>
      </c>
      <c r="K11" s="148">
        <f>((D11/3)*(SUM(E11:G11)))</f>
        <v>0</v>
      </c>
      <c r="L11" s="149">
        <f>K11/D11</f>
        <v>0</v>
      </c>
      <c r="M11" s="148">
        <f>ROUND(L11,2)</f>
        <v>0</v>
      </c>
      <c r="N11" s="148">
        <f>M11*D11</f>
        <v>0</v>
      </c>
      <c r="O11" s="431"/>
      <c r="P11" s="93">
        <v>140</v>
      </c>
      <c r="Q11" s="93">
        <v>140.83000000000001</v>
      </c>
      <c r="R11" s="93">
        <v>161</v>
      </c>
      <c r="S11" s="94">
        <v>438</v>
      </c>
      <c r="T11" s="94">
        <f t="shared" si="0"/>
        <v>10950</v>
      </c>
      <c r="U11" s="94">
        <f t="shared" si="1"/>
        <v>525.6</v>
      </c>
      <c r="V11" s="94">
        <v>440</v>
      </c>
      <c r="W11" s="102">
        <f t="shared" si="2"/>
        <v>11000</v>
      </c>
      <c r="X11" s="102">
        <f t="shared" si="3"/>
        <v>528</v>
      </c>
      <c r="Y11" s="102">
        <f t="shared" si="4"/>
        <v>0</v>
      </c>
    </row>
    <row r="12" spans="1:32" s="94" customFormat="1" ht="48" customHeight="1" x14ac:dyDescent="0.25">
      <c r="A12" s="40">
        <v>6</v>
      </c>
      <c r="B12" s="231" t="s">
        <v>162</v>
      </c>
      <c r="C12" s="183" t="s">
        <v>49</v>
      </c>
      <c r="D12" s="183">
        <v>15</v>
      </c>
      <c r="E12" s="437"/>
      <c r="F12" s="438"/>
      <c r="G12" s="438"/>
      <c r="H12" s="439"/>
      <c r="I12" s="147">
        <f t="shared" ref="I12:I20" si="5">SQRT(((SUM((POWER(E12-H12,2)),(POWER(F12-H12,2)),(POWER(G12-H12,2)))/(COLUMNS(E12:G12)-1))))</f>
        <v>0</v>
      </c>
      <c r="J12" s="147" t="e">
        <f t="shared" ref="J12:J20" si="6">I12/H12*100</f>
        <v>#DIV/0!</v>
      </c>
      <c r="K12" s="148">
        <f t="shared" ref="K12:K20" si="7">((D12/3)*(SUM(E12:G12)))</f>
        <v>0</v>
      </c>
      <c r="L12" s="149">
        <f t="shared" ref="L12:L20" si="8">K12/D12</f>
        <v>0</v>
      </c>
      <c r="M12" s="148">
        <f t="shared" ref="M12:M20" si="9">ROUND(L12,2)</f>
        <v>0</v>
      </c>
      <c r="N12" s="148">
        <f t="shared" ref="N12:N20" si="10">M12*D12</f>
        <v>0</v>
      </c>
      <c r="O12" s="431"/>
      <c r="P12" s="93">
        <v>183</v>
      </c>
      <c r="Q12" s="93">
        <v>185.83</v>
      </c>
      <c r="R12" s="93">
        <v>215</v>
      </c>
      <c r="S12" s="94">
        <v>85</v>
      </c>
      <c r="T12" s="94">
        <f t="shared" si="0"/>
        <v>1275</v>
      </c>
      <c r="U12" s="94">
        <f t="shared" si="1"/>
        <v>102</v>
      </c>
      <c r="V12" s="94">
        <v>90</v>
      </c>
      <c r="W12" s="102">
        <f t="shared" si="2"/>
        <v>1350</v>
      </c>
      <c r="X12" s="102">
        <f t="shared" si="3"/>
        <v>108</v>
      </c>
      <c r="Y12" s="102">
        <f t="shared" si="4"/>
        <v>0</v>
      </c>
    </row>
    <row r="13" spans="1:32" s="94" customFormat="1" ht="48" customHeight="1" x14ac:dyDescent="0.25">
      <c r="A13" s="40">
        <v>7</v>
      </c>
      <c r="B13" s="231" t="s">
        <v>163</v>
      </c>
      <c r="C13" s="183" t="s">
        <v>49</v>
      </c>
      <c r="D13" s="183">
        <v>10</v>
      </c>
      <c r="E13" s="437"/>
      <c r="F13" s="438"/>
      <c r="G13" s="438"/>
      <c r="H13" s="439"/>
      <c r="I13" s="147">
        <f t="shared" si="5"/>
        <v>0</v>
      </c>
      <c r="J13" s="147" t="e">
        <f t="shared" si="6"/>
        <v>#DIV/0!</v>
      </c>
      <c r="K13" s="148">
        <f t="shared" si="7"/>
        <v>0</v>
      </c>
      <c r="L13" s="149">
        <f t="shared" si="8"/>
        <v>0</v>
      </c>
      <c r="M13" s="148">
        <f t="shared" si="9"/>
        <v>0</v>
      </c>
      <c r="N13" s="148">
        <f t="shared" si="10"/>
        <v>0</v>
      </c>
      <c r="O13" s="431"/>
      <c r="P13" s="93">
        <v>558</v>
      </c>
      <c r="Q13" s="93">
        <v>562.5</v>
      </c>
      <c r="R13" s="93">
        <v>630</v>
      </c>
      <c r="S13" s="94">
        <v>858</v>
      </c>
      <c r="T13" s="94">
        <f t="shared" si="0"/>
        <v>8580</v>
      </c>
      <c r="U13" s="94">
        <f t="shared" si="1"/>
        <v>1029.5999999999999</v>
      </c>
      <c r="V13" s="94">
        <v>900</v>
      </c>
      <c r="W13" s="102">
        <f t="shared" si="2"/>
        <v>9000</v>
      </c>
      <c r="X13" s="102">
        <f t="shared" si="3"/>
        <v>1080</v>
      </c>
      <c r="Y13" s="102">
        <f t="shared" si="4"/>
        <v>0</v>
      </c>
    </row>
    <row r="14" spans="1:32" s="94" customFormat="1" ht="48" customHeight="1" x14ac:dyDescent="0.25">
      <c r="A14" s="40">
        <v>9</v>
      </c>
      <c r="B14" s="231" t="s">
        <v>164</v>
      </c>
      <c r="C14" s="183" t="s">
        <v>49</v>
      </c>
      <c r="D14" s="183">
        <v>15</v>
      </c>
      <c r="E14" s="437"/>
      <c r="F14" s="438"/>
      <c r="G14" s="438"/>
      <c r="H14" s="439"/>
      <c r="I14" s="147">
        <f t="shared" si="5"/>
        <v>0</v>
      </c>
      <c r="J14" s="147" t="e">
        <f t="shared" si="6"/>
        <v>#DIV/0!</v>
      </c>
      <c r="K14" s="148">
        <f t="shared" si="7"/>
        <v>0</v>
      </c>
      <c r="L14" s="149">
        <f t="shared" si="8"/>
        <v>0</v>
      </c>
      <c r="M14" s="148">
        <f t="shared" si="9"/>
        <v>0</v>
      </c>
      <c r="N14" s="148">
        <f t="shared" si="10"/>
        <v>0</v>
      </c>
      <c r="O14" s="431"/>
      <c r="P14" s="93">
        <v>216</v>
      </c>
      <c r="Q14" s="93">
        <v>211.67</v>
      </c>
      <c r="R14" s="93">
        <v>248</v>
      </c>
      <c r="S14" s="94">
        <v>858</v>
      </c>
      <c r="T14" s="94">
        <f t="shared" si="0"/>
        <v>12870</v>
      </c>
      <c r="U14" s="94">
        <f t="shared" si="1"/>
        <v>1029.5999999999999</v>
      </c>
      <c r="V14" s="94">
        <v>900</v>
      </c>
      <c r="W14" s="102">
        <f t="shared" si="2"/>
        <v>13500</v>
      </c>
      <c r="X14" s="102">
        <f t="shared" si="3"/>
        <v>1080</v>
      </c>
      <c r="Y14" s="102">
        <f t="shared" si="4"/>
        <v>0</v>
      </c>
    </row>
    <row r="15" spans="1:32" s="94" customFormat="1" ht="48" customHeight="1" x14ac:dyDescent="0.25">
      <c r="A15" s="40">
        <v>10</v>
      </c>
      <c r="B15" s="231" t="s">
        <v>165</v>
      </c>
      <c r="C15" s="183" t="s">
        <v>49</v>
      </c>
      <c r="D15" s="183">
        <v>15</v>
      </c>
      <c r="E15" s="437"/>
      <c r="F15" s="438"/>
      <c r="G15" s="438"/>
      <c r="H15" s="439"/>
      <c r="I15" s="147">
        <f t="shared" si="5"/>
        <v>0</v>
      </c>
      <c r="J15" s="147" t="e">
        <f t="shared" si="6"/>
        <v>#DIV/0!</v>
      </c>
      <c r="K15" s="148">
        <f t="shared" si="7"/>
        <v>0</v>
      </c>
      <c r="L15" s="149">
        <f t="shared" si="8"/>
        <v>0</v>
      </c>
      <c r="M15" s="148">
        <f t="shared" si="9"/>
        <v>0</v>
      </c>
      <c r="N15" s="148">
        <f t="shared" si="10"/>
        <v>0</v>
      </c>
      <c r="O15" s="431"/>
      <c r="P15" s="93">
        <v>243</v>
      </c>
      <c r="Q15" s="93">
        <v>237.5</v>
      </c>
      <c r="R15" s="93">
        <v>279</v>
      </c>
      <c r="S15" s="94">
        <v>850</v>
      </c>
      <c r="T15" s="94">
        <f t="shared" si="0"/>
        <v>12750</v>
      </c>
      <c r="U15" s="94">
        <f t="shared" si="1"/>
        <v>1020</v>
      </c>
      <c r="V15" s="94">
        <v>1050</v>
      </c>
      <c r="W15" s="102">
        <f t="shared" si="2"/>
        <v>15750</v>
      </c>
      <c r="X15" s="102">
        <f t="shared" si="3"/>
        <v>1260</v>
      </c>
      <c r="Y15" s="102">
        <f t="shared" si="4"/>
        <v>0</v>
      </c>
    </row>
    <row r="16" spans="1:32" s="94" customFormat="1" ht="48" customHeight="1" x14ac:dyDescent="0.25">
      <c r="A16" s="40">
        <v>11</v>
      </c>
      <c r="B16" s="231" t="s">
        <v>166</v>
      </c>
      <c r="C16" s="183" t="s">
        <v>49</v>
      </c>
      <c r="D16" s="183">
        <v>10</v>
      </c>
      <c r="E16" s="437"/>
      <c r="F16" s="438"/>
      <c r="G16" s="438"/>
      <c r="H16" s="439"/>
      <c r="I16" s="147">
        <f t="shared" si="5"/>
        <v>0</v>
      </c>
      <c r="J16" s="147" t="e">
        <f t="shared" si="6"/>
        <v>#DIV/0!</v>
      </c>
      <c r="K16" s="148">
        <f t="shared" si="7"/>
        <v>0</v>
      </c>
      <c r="L16" s="149">
        <f t="shared" si="8"/>
        <v>0</v>
      </c>
      <c r="M16" s="148">
        <f t="shared" si="9"/>
        <v>0</v>
      </c>
      <c r="N16" s="148">
        <f t="shared" si="10"/>
        <v>0</v>
      </c>
      <c r="O16" s="431"/>
      <c r="P16" s="93">
        <v>546</v>
      </c>
      <c r="Q16" s="93">
        <v>540</v>
      </c>
      <c r="R16" s="93">
        <v>627</v>
      </c>
      <c r="S16" s="94">
        <v>25</v>
      </c>
      <c r="T16" s="94">
        <f t="shared" si="0"/>
        <v>250</v>
      </c>
      <c r="U16" s="94">
        <f t="shared" si="1"/>
        <v>30</v>
      </c>
      <c r="V16" s="94">
        <v>30</v>
      </c>
      <c r="W16" s="102">
        <f t="shared" si="2"/>
        <v>300</v>
      </c>
      <c r="X16" s="102">
        <f t="shared" si="3"/>
        <v>36</v>
      </c>
      <c r="Y16" s="102">
        <f t="shared" si="4"/>
        <v>0</v>
      </c>
    </row>
    <row r="17" spans="1:32" s="94" customFormat="1" ht="48" customHeight="1" x14ac:dyDescent="0.25">
      <c r="A17" s="40">
        <v>12</v>
      </c>
      <c r="B17" s="231" t="s">
        <v>167</v>
      </c>
      <c r="C17" s="183" t="s">
        <v>49</v>
      </c>
      <c r="D17" s="183">
        <v>5</v>
      </c>
      <c r="E17" s="437"/>
      <c r="F17" s="438"/>
      <c r="G17" s="438"/>
      <c r="H17" s="439"/>
      <c r="I17" s="147">
        <f t="shared" si="5"/>
        <v>0</v>
      </c>
      <c r="J17" s="147" t="e">
        <f t="shared" si="6"/>
        <v>#DIV/0!</v>
      </c>
      <c r="K17" s="148">
        <f t="shared" si="7"/>
        <v>0</v>
      </c>
      <c r="L17" s="149">
        <f t="shared" si="8"/>
        <v>0</v>
      </c>
      <c r="M17" s="148">
        <f t="shared" si="9"/>
        <v>0</v>
      </c>
      <c r="N17" s="148">
        <f t="shared" si="10"/>
        <v>0</v>
      </c>
      <c r="O17" s="431"/>
      <c r="P17" s="93">
        <v>698</v>
      </c>
      <c r="Q17" s="93">
        <v>744.17</v>
      </c>
      <c r="R17" s="93">
        <v>802</v>
      </c>
      <c r="S17" s="94">
        <v>229.94</v>
      </c>
      <c r="T17" s="94">
        <f t="shared" si="0"/>
        <v>1149.7</v>
      </c>
      <c r="U17" s="94">
        <f t="shared" si="1"/>
        <v>275.928</v>
      </c>
      <c r="V17" s="94">
        <v>290</v>
      </c>
      <c r="W17" s="102">
        <f t="shared" si="2"/>
        <v>1450</v>
      </c>
      <c r="X17" s="102">
        <f t="shared" si="3"/>
        <v>348</v>
      </c>
      <c r="Y17" s="102">
        <f t="shared" si="4"/>
        <v>0</v>
      </c>
    </row>
    <row r="18" spans="1:32" s="94" customFormat="1" ht="48" customHeight="1" x14ac:dyDescent="0.25">
      <c r="A18" s="40">
        <v>13</v>
      </c>
      <c r="B18" s="310" t="s">
        <v>168</v>
      </c>
      <c r="C18" s="183" t="s">
        <v>49</v>
      </c>
      <c r="D18" s="183">
        <v>40</v>
      </c>
      <c r="E18" s="437"/>
      <c r="F18" s="438"/>
      <c r="G18" s="438"/>
      <c r="H18" s="439"/>
      <c r="I18" s="147">
        <f t="shared" si="5"/>
        <v>0</v>
      </c>
      <c r="J18" s="147" t="e">
        <f t="shared" si="6"/>
        <v>#DIV/0!</v>
      </c>
      <c r="K18" s="148">
        <f t="shared" si="7"/>
        <v>0</v>
      </c>
      <c r="L18" s="149">
        <f t="shared" si="8"/>
        <v>0</v>
      </c>
      <c r="M18" s="148">
        <f t="shared" si="9"/>
        <v>0</v>
      </c>
      <c r="N18" s="148">
        <f t="shared" si="10"/>
        <v>0</v>
      </c>
      <c r="O18" s="431"/>
      <c r="P18" s="93">
        <v>245</v>
      </c>
      <c r="Q18" s="93">
        <v>241.67</v>
      </c>
      <c r="R18" s="93">
        <v>280</v>
      </c>
      <c r="S18" s="94">
        <v>243</v>
      </c>
      <c r="T18" s="94">
        <f t="shared" si="0"/>
        <v>9720</v>
      </c>
      <c r="U18" s="94">
        <f t="shared" si="1"/>
        <v>291.59999999999997</v>
      </c>
      <c r="V18" s="94">
        <v>310</v>
      </c>
      <c r="W18" s="102">
        <f t="shared" si="2"/>
        <v>12400</v>
      </c>
      <c r="X18" s="102">
        <f t="shared" si="3"/>
        <v>372</v>
      </c>
      <c r="Y18" s="102">
        <f t="shared" si="4"/>
        <v>0</v>
      </c>
    </row>
    <row r="19" spans="1:32" s="95" customFormat="1" ht="48" customHeight="1" x14ac:dyDescent="0.25">
      <c r="A19" s="40">
        <v>14</v>
      </c>
      <c r="B19" s="310" t="s">
        <v>169</v>
      </c>
      <c r="C19" s="183" t="s">
        <v>49</v>
      </c>
      <c r="D19" s="183">
        <v>40</v>
      </c>
      <c r="E19" s="437"/>
      <c r="F19" s="438"/>
      <c r="G19" s="438"/>
      <c r="H19" s="439"/>
      <c r="I19" s="186">
        <f t="shared" si="5"/>
        <v>0</v>
      </c>
      <c r="J19" s="186" t="e">
        <f t="shared" si="6"/>
        <v>#DIV/0!</v>
      </c>
      <c r="K19" s="187">
        <f t="shared" si="7"/>
        <v>0</v>
      </c>
      <c r="L19" s="188">
        <f t="shared" si="8"/>
        <v>0</v>
      </c>
      <c r="M19" s="187">
        <f t="shared" si="9"/>
        <v>0</v>
      </c>
      <c r="N19" s="187">
        <f t="shared" si="10"/>
        <v>0</v>
      </c>
      <c r="O19" s="431"/>
      <c r="P19" s="93">
        <v>150</v>
      </c>
      <c r="Q19" s="93">
        <v>145.83000000000001</v>
      </c>
      <c r="R19" s="93">
        <v>170</v>
      </c>
      <c r="S19" s="95">
        <v>130</v>
      </c>
      <c r="T19" s="94">
        <f t="shared" si="0"/>
        <v>5200</v>
      </c>
      <c r="U19" s="94">
        <f t="shared" si="1"/>
        <v>156</v>
      </c>
      <c r="V19" s="95">
        <v>139</v>
      </c>
      <c r="W19" s="102">
        <f t="shared" si="2"/>
        <v>5560</v>
      </c>
      <c r="X19" s="102">
        <f t="shared" si="3"/>
        <v>166.79999999999998</v>
      </c>
      <c r="Y19" s="102">
        <f t="shared" si="4"/>
        <v>0</v>
      </c>
    </row>
    <row r="20" spans="1:32" s="94" customFormat="1" ht="48" customHeight="1" x14ac:dyDescent="0.25">
      <c r="A20" s="40">
        <v>15</v>
      </c>
      <c r="B20" s="310" t="s">
        <v>170</v>
      </c>
      <c r="C20" s="183" t="s">
        <v>49</v>
      </c>
      <c r="D20" s="183">
        <v>20</v>
      </c>
      <c r="E20" s="437"/>
      <c r="F20" s="438"/>
      <c r="G20" s="438"/>
      <c r="H20" s="439"/>
      <c r="I20" s="147">
        <f t="shared" si="5"/>
        <v>0</v>
      </c>
      <c r="J20" s="147" t="e">
        <f t="shared" si="6"/>
        <v>#DIV/0!</v>
      </c>
      <c r="K20" s="148">
        <f t="shared" si="7"/>
        <v>0</v>
      </c>
      <c r="L20" s="149">
        <f t="shared" si="8"/>
        <v>0</v>
      </c>
      <c r="M20" s="148">
        <f t="shared" si="9"/>
        <v>0</v>
      </c>
      <c r="N20" s="148">
        <f t="shared" si="10"/>
        <v>0</v>
      </c>
      <c r="O20" s="431"/>
      <c r="P20" s="93">
        <v>150</v>
      </c>
      <c r="Q20" s="93">
        <v>149.16999999999999</v>
      </c>
      <c r="R20" s="93">
        <v>172</v>
      </c>
      <c r="S20" s="94">
        <v>192.5</v>
      </c>
      <c r="T20" s="94">
        <f t="shared" si="0"/>
        <v>3850</v>
      </c>
      <c r="U20" s="94">
        <f t="shared" si="1"/>
        <v>231</v>
      </c>
      <c r="V20" s="94">
        <v>210</v>
      </c>
      <c r="W20" s="102">
        <f t="shared" si="2"/>
        <v>4200</v>
      </c>
      <c r="X20" s="102">
        <f t="shared" si="3"/>
        <v>252</v>
      </c>
      <c r="Y20" s="102">
        <f t="shared" si="4"/>
        <v>0</v>
      </c>
    </row>
    <row r="21" spans="1:32" s="94" customFormat="1" ht="48" customHeight="1" x14ac:dyDescent="0.25">
      <c r="A21" s="40">
        <v>16</v>
      </c>
      <c r="B21" s="231" t="s">
        <v>171</v>
      </c>
      <c r="C21" s="183" t="s">
        <v>49</v>
      </c>
      <c r="D21" s="183">
        <v>45</v>
      </c>
      <c r="E21" s="437"/>
      <c r="F21" s="438"/>
      <c r="G21" s="438"/>
      <c r="H21" s="439"/>
      <c r="I21" s="147">
        <f t="shared" ref="I21" si="11">SQRT(((SUM((POWER(E21-H21,2)),(POWER(F21-H21,2)),(POWER(G21-H21,2)))/(COLUMNS(E21:G21)-1))))</f>
        <v>0</v>
      </c>
      <c r="J21" s="147" t="e">
        <f t="shared" ref="J21" si="12">I21/H21*100</f>
        <v>#DIV/0!</v>
      </c>
      <c r="K21" s="148">
        <f t="shared" ref="K21" si="13">((D21/3)*(SUM(E21:G21)))</f>
        <v>0</v>
      </c>
      <c r="L21" s="149">
        <f t="shared" ref="L21" si="14">K21/D21</f>
        <v>0</v>
      </c>
      <c r="M21" s="148">
        <f t="shared" ref="M21" si="15">ROUND(L21,2)</f>
        <v>0</v>
      </c>
      <c r="N21" s="148">
        <f t="shared" ref="N21" si="16">M21*D21</f>
        <v>0</v>
      </c>
      <c r="O21" s="431"/>
      <c r="P21" s="93">
        <v>319</v>
      </c>
      <c r="Q21" s="93">
        <v>320</v>
      </c>
      <c r="R21" s="93">
        <v>368</v>
      </c>
      <c r="W21" s="102"/>
      <c r="X21" s="102"/>
      <c r="Y21" s="102"/>
    </row>
    <row r="22" spans="1:32" s="3" customFormat="1" ht="24.75" customHeight="1" x14ac:dyDescent="0.2">
      <c r="A22" s="435" t="s">
        <v>26</v>
      </c>
      <c r="B22" s="435"/>
      <c r="C22" s="435"/>
      <c r="D22" s="435"/>
      <c r="E22" s="435"/>
      <c r="F22" s="435"/>
      <c r="G22" s="435"/>
      <c r="H22" s="435"/>
      <c r="I22" s="435"/>
      <c r="J22" s="435"/>
      <c r="K22" s="435"/>
      <c r="L22" s="435"/>
      <c r="M22" s="435"/>
      <c r="N22" s="34">
        <f>SUM(N6:N21)</f>
        <v>0</v>
      </c>
      <c r="O22" s="34"/>
      <c r="P22" s="36">
        <f>SUM(P6:P21)</f>
        <v>25384</v>
      </c>
      <c r="Q22" s="39">
        <f>SUM(Q6:Q21)</f>
        <v>25287.509999999995</v>
      </c>
      <c r="R22" s="39">
        <f>SUM(R6:R21)</f>
        <v>29052</v>
      </c>
      <c r="S22" s="39" t="s">
        <v>104</v>
      </c>
      <c r="T22" s="39">
        <f>SUM(T6:T21)</f>
        <v>73201.98</v>
      </c>
      <c r="V22" s="39" t="s">
        <v>104</v>
      </c>
      <c r="W22" s="101">
        <f>SUM(W6:W21)</f>
        <v>81190</v>
      </c>
      <c r="X22" s="39" t="s">
        <v>104</v>
      </c>
      <c r="Y22" s="101">
        <f>SUM(Y6:Y21)</f>
        <v>0</v>
      </c>
    </row>
    <row r="23" spans="1:32" x14ac:dyDescent="0.25">
      <c r="A23" s="174"/>
      <c r="B23" s="122"/>
      <c r="C23" s="174"/>
      <c r="D23" s="174"/>
      <c r="E23" s="122"/>
      <c r="F23" s="122"/>
      <c r="G23" s="122"/>
      <c r="H23" s="174"/>
      <c r="I23" s="174"/>
      <c r="J23" s="174"/>
      <c r="K23" s="174"/>
      <c r="L23" s="174"/>
      <c r="M23" s="174"/>
      <c r="N23" s="174"/>
      <c r="O23" s="209"/>
      <c r="P23" s="174"/>
      <c r="Q23" s="174"/>
      <c r="R23" s="174"/>
      <c r="S23" s="174" t="s">
        <v>105</v>
      </c>
      <c r="T23" s="174">
        <f>T22*0.2</f>
        <v>14640.396000000001</v>
      </c>
      <c r="U23" s="174"/>
      <c r="V23" s="174" t="s">
        <v>105</v>
      </c>
      <c r="W23" s="103">
        <f>W22*0.2</f>
        <v>16238</v>
      </c>
      <c r="X23" s="174" t="s">
        <v>107</v>
      </c>
      <c r="Y23" s="103">
        <f>Y22/1.2*0.2</f>
        <v>0</v>
      </c>
      <c r="Z23" s="174"/>
      <c r="AA23" s="174"/>
      <c r="AB23" s="174"/>
      <c r="AC23" s="174"/>
      <c r="AD23" s="174"/>
      <c r="AE23" s="174"/>
      <c r="AF23" s="174"/>
    </row>
    <row r="24" spans="1:32" ht="15" customHeight="1" x14ac:dyDescent="0.25">
      <c r="A24" s="399" t="s">
        <v>68</v>
      </c>
      <c r="B24" s="399"/>
      <c r="C24" s="399"/>
      <c r="D24" s="399"/>
      <c r="E24" s="399"/>
      <c r="F24" s="399"/>
      <c r="G24" s="399"/>
      <c r="H24" s="399"/>
      <c r="I24" s="399"/>
      <c r="J24" s="399"/>
      <c r="K24" s="399"/>
      <c r="L24" s="399"/>
      <c r="M24" s="399"/>
      <c r="N24" s="399"/>
      <c r="O24" s="208"/>
      <c r="P24" s="97"/>
      <c r="Q24" s="97"/>
      <c r="R24" s="97"/>
      <c r="S24" s="97" t="s">
        <v>106</v>
      </c>
      <c r="T24" s="98">
        <f>SUM(T22:T23)</f>
        <v>87842.375999999989</v>
      </c>
      <c r="U24" s="97"/>
      <c r="V24" s="97" t="s">
        <v>106</v>
      </c>
      <c r="W24" s="98">
        <f>SUM(W22:W23)</f>
        <v>97428</v>
      </c>
      <c r="X24" s="98"/>
      <c r="Y24" s="98"/>
      <c r="Z24" s="97"/>
      <c r="AA24" s="97"/>
      <c r="AB24" s="97"/>
      <c r="AC24" s="97"/>
      <c r="AD24" s="97"/>
      <c r="AE24" s="97"/>
      <c r="AF24" s="97"/>
    </row>
    <row r="25" spans="1:32" ht="15.75" thickBot="1" x14ac:dyDescent="0.3">
      <c r="A25" s="171"/>
      <c r="B25" s="123"/>
      <c r="C25" s="171"/>
      <c r="D25" s="171"/>
      <c r="E25" s="123"/>
      <c r="F25" s="123"/>
      <c r="G25" s="123"/>
      <c r="H25" s="171"/>
      <c r="I25" s="171"/>
      <c r="J25" s="171"/>
      <c r="K25" s="171"/>
      <c r="L25" s="171"/>
      <c r="M25" s="171"/>
      <c r="N25" s="171"/>
      <c r="O25" s="208"/>
      <c r="P25" s="171"/>
      <c r="Q25" s="171"/>
      <c r="R25" s="171"/>
      <c r="S25" s="171"/>
      <c r="T25" s="171"/>
      <c r="U25" s="171"/>
      <c r="V25" s="171"/>
      <c r="W25" s="104"/>
      <c r="X25" s="104"/>
      <c r="Y25" s="104"/>
      <c r="Z25" s="171"/>
      <c r="AA25" s="171"/>
      <c r="AB25" s="171"/>
      <c r="AC25" s="171"/>
      <c r="AD25" s="171"/>
      <c r="AE25" s="171"/>
      <c r="AF25" s="171"/>
    </row>
    <row r="26" spans="1:32" ht="15.75" thickBot="1" x14ac:dyDescent="0.3">
      <c r="A26" s="400" t="s">
        <v>69</v>
      </c>
      <c r="B26" s="401"/>
      <c r="C26" s="401"/>
      <c r="D26" s="402"/>
      <c r="E26" s="124"/>
      <c r="F26" s="125"/>
      <c r="G26" s="125"/>
      <c r="W26" s="75"/>
      <c r="X26" s="75"/>
      <c r="Y26" s="75"/>
    </row>
    <row r="27" spans="1:32" ht="15.75" thickBot="1" x14ac:dyDescent="0.3">
      <c r="A27" s="383" t="s">
        <v>70</v>
      </c>
      <c r="B27" s="383"/>
      <c r="C27" s="383"/>
      <c r="D27" s="383"/>
      <c r="E27" s="124"/>
      <c r="F27" s="125"/>
      <c r="G27" s="125"/>
      <c r="W27" s="75"/>
      <c r="X27" s="75"/>
      <c r="Y27" s="75"/>
    </row>
    <row r="28" spans="1:32" x14ac:dyDescent="0.25">
      <c r="A28" s="384" t="s">
        <v>71</v>
      </c>
      <c r="B28" s="384"/>
      <c r="C28" s="384"/>
      <c r="D28" s="384"/>
      <c r="E28" s="124"/>
      <c r="F28" s="125"/>
      <c r="G28" s="125"/>
      <c r="W28" s="75"/>
      <c r="X28" s="75"/>
      <c r="Y28" s="75"/>
    </row>
    <row r="29" spans="1:32" ht="16.5" thickBot="1" x14ac:dyDescent="0.3">
      <c r="A29" s="385" t="s">
        <v>72</v>
      </c>
      <c r="B29" s="385"/>
      <c r="C29" s="385"/>
      <c r="D29" s="385"/>
      <c r="E29" s="126"/>
      <c r="F29" s="127"/>
      <c r="G29" s="127"/>
      <c r="H29" s="72"/>
      <c r="I29" s="72"/>
      <c r="J29" s="72"/>
      <c r="K29" s="72"/>
      <c r="L29" s="72"/>
      <c r="M29" s="72"/>
      <c r="N29" s="72"/>
      <c r="O29" s="72"/>
      <c r="P29" s="72"/>
      <c r="Q29" s="72"/>
      <c r="R29" s="72"/>
      <c r="S29" s="72"/>
      <c r="T29" s="72"/>
      <c r="U29" s="72"/>
      <c r="V29" s="72"/>
      <c r="W29" s="76"/>
      <c r="X29" s="76"/>
      <c r="Y29" s="76"/>
      <c r="Z29" s="72"/>
      <c r="AA29" s="72"/>
      <c r="AB29" s="72"/>
    </row>
  </sheetData>
  <mergeCells count="36">
    <mergeCell ref="V5:X5"/>
    <mergeCell ref="A27:D27"/>
    <mergeCell ref="A28:D28"/>
    <mergeCell ref="A29:D29"/>
    <mergeCell ref="A5:N5"/>
    <mergeCell ref="S5:U5"/>
    <mergeCell ref="A22:M22"/>
    <mergeCell ref="O6:O21"/>
    <mergeCell ref="E6:H6"/>
    <mergeCell ref="E7:H7"/>
    <mergeCell ref="E9:H9"/>
    <mergeCell ref="E10:H10"/>
    <mergeCell ref="E11:H11"/>
    <mergeCell ref="E12:H12"/>
    <mergeCell ref="E13:H13"/>
    <mergeCell ref="E14:H14"/>
    <mergeCell ref="A26:D26"/>
    <mergeCell ref="M1:N2"/>
    <mergeCell ref="A2:K2"/>
    <mergeCell ref="A3:A4"/>
    <mergeCell ref="B3:B4"/>
    <mergeCell ref="C3:C4"/>
    <mergeCell ref="D3:D4"/>
    <mergeCell ref="E3:G3"/>
    <mergeCell ref="H3:J3"/>
    <mergeCell ref="K3:N3"/>
    <mergeCell ref="E19:H19"/>
    <mergeCell ref="E20:H20"/>
    <mergeCell ref="E21:H21"/>
    <mergeCell ref="E8:H8"/>
    <mergeCell ref="E18:H18"/>
    <mergeCell ref="O3:O4"/>
    <mergeCell ref="E15:H15"/>
    <mergeCell ref="E16:H16"/>
    <mergeCell ref="E17:H17"/>
    <mergeCell ref="A24:N24"/>
  </mergeCells>
  <pageMargins left="0.7" right="0.7" top="0.75" bottom="0.75" header="0.3" footer="0.3"/>
  <pageSetup paperSize="9" scale="41" orientation="landscape" r:id="rId1"/>
  <colBreaks count="1" manualBreakCount="1">
    <brk id="15" max="1048575" man="1"/>
  </col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F19"/>
  <sheetViews>
    <sheetView view="pageBreakPreview" zoomScale="60" workbookViewId="0">
      <selection activeCell="D23" sqref="D23"/>
    </sheetView>
  </sheetViews>
  <sheetFormatPr defaultRowHeight="15" x14ac:dyDescent="0.25"/>
  <cols>
    <col min="1" max="1" width="4.140625" customWidth="1"/>
    <col min="2" max="2" width="39.140625" customWidth="1"/>
    <col min="3" max="3" width="5.85546875" customWidth="1"/>
    <col min="4" max="4" width="9.28515625" bestFit="1" customWidth="1"/>
    <col min="5" max="5" width="12.85546875" customWidth="1"/>
    <col min="6" max="6" width="15.140625" customWidth="1"/>
    <col min="7" max="7" width="14.140625" customWidth="1"/>
    <col min="8" max="8" width="14" customWidth="1"/>
    <col min="9" max="9" width="17.85546875" customWidth="1"/>
    <col min="10" max="10" width="16.28515625" customWidth="1"/>
    <col min="11" max="11" width="21.42578125" customWidth="1"/>
    <col min="12" max="12" width="9.85546875" bestFit="1" customWidth="1"/>
    <col min="13" max="13" width="9.28515625" bestFit="1" customWidth="1"/>
    <col min="14" max="14" width="9.85546875" style="289" bestFit="1" customWidth="1"/>
    <col min="15" max="15" width="13.5703125" customWidth="1"/>
    <col min="19" max="19" width="9.28515625" bestFit="1" customWidth="1"/>
    <col min="20" max="21" width="10.7109375" bestFit="1" customWidth="1"/>
    <col min="22" max="22" width="9.28515625" bestFit="1" customWidth="1"/>
    <col min="23" max="23" width="14.7109375" bestFit="1" customWidth="1"/>
    <col min="24" max="24" width="11.42578125" bestFit="1" customWidth="1"/>
    <col min="25" max="25" width="9.28515625" bestFit="1" customWidth="1"/>
    <col min="28" max="28" width="9.28515625" bestFit="1" customWidth="1"/>
  </cols>
  <sheetData>
    <row r="1" spans="1:32" s="3" customFormat="1" ht="12.75" x14ac:dyDescent="0.2">
      <c r="B1" s="17"/>
      <c r="C1" s="17"/>
      <c r="E1" s="117"/>
      <c r="F1" s="117"/>
      <c r="G1" s="117"/>
      <c r="K1" s="12"/>
      <c r="M1" s="387"/>
      <c r="N1" s="388"/>
      <c r="O1" s="213"/>
      <c r="P1" s="45"/>
      <c r="Q1" s="45"/>
      <c r="R1" s="45"/>
      <c r="S1" s="212"/>
      <c r="T1" s="212"/>
      <c r="U1" s="212"/>
      <c r="V1" s="212"/>
      <c r="W1" s="99"/>
      <c r="X1" s="99"/>
      <c r="Y1" s="99"/>
      <c r="Z1" s="213"/>
      <c r="AA1" s="213"/>
      <c r="AB1" s="213"/>
      <c r="AC1" s="213"/>
      <c r="AD1" s="213"/>
      <c r="AE1" s="213"/>
      <c r="AF1" s="213"/>
    </row>
    <row r="2" spans="1:32" s="3" customFormat="1" ht="12.75" x14ac:dyDescent="0.2">
      <c r="A2" s="390" t="s">
        <v>11</v>
      </c>
      <c r="B2" s="390"/>
      <c r="C2" s="390"/>
      <c r="D2" s="390"/>
      <c r="E2" s="390"/>
      <c r="F2" s="390"/>
      <c r="G2" s="390"/>
      <c r="H2" s="390"/>
      <c r="I2" s="390"/>
      <c r="J2" s="390"/>
      <c r="K2" s="391"/>
      <c r="M2" s="389"/>
      <c r="N2" s="389"/>
      <c r="O2" s="205"/>
      <c r="P2" s="46"/>
      <c r="Q2" s="46"/>
      <c r="R2" s="46"/>
      <c r="S2" s="213"/>
      <c r="T2" s="213"/>
      <c r="U2" s="213"/>
      <c r="V2" s="213"/>
      <c r="W2" s="100"/>
      <c r="X2" s="100"/>
      <c r="Y2" s="100"/>
      <c r="Z2" s="213"/>
      <c r="AA2" s="213"/>
      <c r="AB2" s="213"/>
      <c r="AC2" s="213"/>
      <c r="AD2" s="213"/>
      <c r="AE2" s="213"/>
      <c r="AF2" s="213"/>
    </row>
    <row r="3" spans="1:32" s="3" customFormat="1" ht="12.75" x14ac:dyDescent="0.2">
      <c r="A3" s="393" t="s">
        <v>0</v>
      </c>
      <c r="B3" s="373" t="s">
        <v>2</v>
      </c>
      <c r="C3" s="373" t="s">
        <v>1</v>
      </c>
      <c r="D3" s="373" t="s">
        <v>3</v>
      </c>
      <c r="E3" s="404" t="s">
        <v>34</v>
      </c>
      <c r="F3" s="404"/>
      <c r="G3" s="404"/>
      <c r="H3" s="376" t="s">
        <v>31</v>
      </c>
      <c r="I3" s="376"/>
      <c r="J3" s="376"/>
      <c r="K3" s="377" t="s">
        <v>12</v>
      </c>
      <c r="L3" s="397"/>
      <c r="M3" s="397"/>
      <c r="N3" s="398"/>
      <c r="O3" s="434" t="s">
        <v>173</v>
      </c>
      <c r="P3" s="37"/>
      <c r="Q3" s="37"/>
      <c r="R3" s="37"/>
      <c r="W3" s="101"/>
      <c r="X3" s="101"/>
      <c r="Y3" s="101"/>
    </row>
    <row r="4" spans="1:32" s="3" customFormat="1" ht="127.5" x14ac:dyDescent="0.2">
      <c r="A4" s="393"/>
      <c r="B4" s="373"/>
      <c r="C4" s="373"/>
      <c r="D4" s="373"/>
      <c r="E4" s="118" t="s">
        <v>36</v>
      </c>
      <c r="F4" s="118" t="s">
        <v>38</v>
      </c>
      <c r="G4" s="119" t="s">
        <v>37</v>
      </c>
      <c r="H4" s="4" t="s">
        <v>8</v>
      </c>
      <c r="I4" s="4" t="s">
        <v>6</v>
      </c>
      <c r="J4" s="6" t="s">
        <v>7</v>
      </c>
      <c r="K4" s="216" t="s">
        <v>13</v>
      </c>
      <c r="L4" s="24" t="s">
        <v>28</v>
      </c>
      <c r="M4" s="24" t="s">
        <v>29</v>
      </c>
      <c r="N4" s="286" t="s">
        <v>30</v>
      </c>
      <c r="O4" s="434"/>
      <c r="P4" s="96" t="s">
        <v>138</v>
      </c>
      <c r="Q4" s="96" t="s">
        <v>139</v>
      </c>
      <c r="R4" s="96" t="s">
        <v>140</v>
      </c>
      <c r="W4" s="101"/>
      <c r="X4" s="101"/>
      <c r="Y4" s="101"/>
    </row>
    <row r="5" spans="1:32" s="2" customFormat="1" ht="12.75" x14ac:dyDescent="0.2">
      <c r="A5" s="394" t="s">
        <v>202</v>
      </c>
      <c r="B5" s="395"/>
      <c r="C5" s="395"/>
      <c r="D5" s="395"/>
      <c r="E5" s="395"/>
      <c r="F5" s="395"/>
      <c r="G5" s="395"/>
      <c r="H5" s="395"/>
      <c r="I5" s="395"/>
      <c r="J5" s="395"/>
      <c r="K5" s="395"/>
      <c r="L5" s="395"/>
      <c r="M5" s="395"/>
      <c r="N5" s="395"/>
      <c r="O5" s="210"/>
      <c r="P5" s="142" t="s">
        <v>96</v>
      </c>
      <c r="Q5" s="142" t="s">
        <v>97</v>
      </c>
      <c r="R5" s="142" t="s">
        <v>98</v>
      </c>
      <c r="S5" s="410" t="s">
        <v>95</v>
      </c>
      <c r="T5" s="410"/>
      <c r="U5" s="410"/>
      <c r="V5" s="410" t="s">
        <v>99</v>
      </c>
      <c r="W5" s="410"/>
      <c r="X5" s="410"/>
      <c r="Y5" s="105" t="s">
        <v>100</v>
      </c>
    </row>
    <row r="6" spans="1:32" s="94" customFormat="1" ht="12.75" x14ac:dyDescent="0.25">
      <c r="A6" s="40">
        <v>1</v>
      </c>
      <c r="B6" s="221" t="s">
        <v>188</v>
      </c>
      <c r="C6" s="183" t="s">
        <v>49</v>
      </c>
      <c r="D6" s="183">
        <v>1</v>
      </c>
      <c r="E6" s="222">
        <v>22400</v>
      </c>
      <c r="F6" s="222">
        <v>24600</v>
      </c>
      <c r="G6" s="222">
        <v>26800</v>
      </c>
      <c r="H6" s="146">
        <f>AVERAGE(E6:G6)</f>
        <v>24600</v>
      </c>
      <c r="I6" s="147">
        <f>SQRT(((SUM((POWER(E6-H6,2)),(POWER(F6-H6,2)),(POWER(G6-H6,2)))/(COLUMNS(E6:G6)-1))))</f>
        <v>2200</v>
      </c>
      <c r="J6" s="147">
        <f>I6/H6*100</f>
        <v>8.9430894308943092</v>
      </c>
      <c r="K6" s="148">
        <f>((D6/3)*(SUM(E6:G6)))</f>
        <v>24600</v>
      </c>
      <c r="L6" s="149">
        <f>K6/D6</f>
        <v>24600</v>
      </c>
      <c r="M6" s="148">
        <f>ROUND(L6,2)</f>
        <v>24600</v>
      </c>
      <c r="N6" s="146">
        <f>M6*D6</f>
        <v>24600</v>
      </c>
      <c r="O6" s="415"/>
      <c r="P6" s="93">
        <v>140</v>
      </c>
      <c r="Q6" s="93">
        <v>140.83000000000001</v>
      </c>
      <c r="R6" s="93">
        <v>161</v>
      </c>
      <c r="S6" s="94">
        <v>438</v>
      </c>
      <c r="T6" s="94">
        <f t="shared" ref="T6:T11" si="0">S6*D6</f>
        <v>438</v>
      </c>
      <c r="U6" s="94">
        <f t="shared" ref="U6:U11" si="1">S6*1.2</f>
        <v>525.6</v>
      </c>
      <c r="V6" s="94">
        <v>440</v>
      </c>
      <c r="W6" s="102">
        <f t="shared" ref="W6:W11" si="2">V6*D6</f>
        <v>440</v>
      </c>
      <c r="X6" s="102">
        <f t="shared" ref="X6:X11" si="3">V6*1.2</f>
        <v>528</v>
      </c>
      <c r="Y6" s="102">
        <f t="shared" ref="Y6:Y11" si="4">G6*D6</f>
        <v>26800</v>
      </c>
    </row>
    <row r="7" spans="1:32" s="94" customFormat="1" ht="25.5" x14ac:dyDescent="0.25">
      <c r="A7" s="40">
        <v>2</v>
      </c>
      <c r="B7" s="221" t="s">
        <v>189</v>
      </c>
      <c r="C7" s="183" t="s">
        <v>49</v>
      </c>
      <c r="D7" s="183">
        <v>1</v>
      </c>
      <c r="E7" s="222">
        <v>4950</v>
      </c>
      <c r="F7" s="222">
        <v>5500</v>
      </c>
      <c r="G7" s="222">
        <v>5900</v>
      </c>
      <c r="H7" s="146">
        <f t="shared" ref="H7:H11" si="5">AVERAGE(E7:G7)</f>
        <v>5450</v>
      </c>
      <c r="I7" s="147">
        <f t="shared" ref="I7:I11" si="6">SQRT(((SUM((POWER(E7-H7,2)),(POWER(F7-H7,2)),(POWER(G7-H7,2)))/(COLUMNS(E7:G7)-1))))</f>
        <v>476.9696007084728</v>
      </c>
      <c r="J7" s="147">
        <f t="shared" ref="J7:J11" si="7">I7/H7*100</f>
        <v>8.7517357928160155</v>
      </c>
      <c r="K7" s="148">
        <f t="shared" ref="K7:K11" si="8">((D7/3)*(SUM(E7:G7)))</f>
        <v>5450</v>
      </c>
      <c r="L7" s="149">
        <f t="shared" ref="L7:L11" si="9">K7/D7</f>
        <v>5450</v>
      </c>
      <c r="M7" s="148">
        <f t="shared" ref="M7:M11" si="10">ROUND(L7,2)</f>
        <v>5450</v>
      </c>
      <c r="N7" s="146">
        <f t="shared" ref="N7:N11" si="11">M7*D7</f>
        <v>5450</v>
      </c>
      <c r="O7" s="415"/>
      <c r="P7" s="93">
        <v>183</v>
      </c>
      <c r="Q7" s="93">
        <v>185.83</v>
      </c>
      <c r="R7" s="93">
        <v>215</v>
      </c>
      <c r="S7" s="94">
        <v>85</v>
      </c>
      <c r="T7" s="94">
        <f t="shared" si="0"/>
        <v>85</v>
      </c>
      <c r="U7" s="94">
        <f t="shared" si="1"/>
        <v>102</v>
      </c>
      <c r="V7" s="94">
        <v>90</v>
      </c>
      <c r="W7" s="102">
        <f t="shared" si="2"/>
        <v>90</v>
      </c>
      <c r="X7" s="102">
        <f t="shared" si="3"/>
        <v>108</v>
      </c>
      <c r="Y7" s="102">
        <f t="shared" si="4"/>
        <v>5900</v>
      </c>
    </row>
    <row r="8" spans="1:32" s="94" customFormat="1" ht="25.5" x14ac:dyDescent="0.25">
      <c r="A8" s="40">
        <v>3</v>
      </c>
      <c r="B8" s="221" t="s">
        <v>190</v>
      </c>
      <c r="C8" s="183" t="s">
        <v>49</v>
      </c>
      <c r="D8" s="183">
        <v>1</v>
      </c>
      <c r="E8" s="222">
        <v>4950</v>
      </c>
      <c r="F8" s="222">
        <v>5500</v>
      </c>
      <c r="G8" s="222">
        <v>5900</v>
      </c>
      <c r="H8" s="146">
        <f t="shared" si="5"/>
        <v>5450</v>
      </c>
      <c r="I8" s="147">
        <f t="shared" si="6"/>
        <v>476.9696007084728</v>
      </c>
      <c r="J8" s="147">
        <f t="shared" si="7"/>
        <v>8.7517357928160155</v>
      </c>
      <c r="K8" s="148">
        <f t="shared" si="8"/>
        <v>5450</v>
      </c>
      <c r="L8" s="149">
        <f t="shared" si="9"/>
        <v>5450</v>
      </c>
      <c r="M8" s="148">
        <f t="shared" si="10"/>
        <v>5450</v>
      </c>
      <c r="N8" s="146">
        <f t="shared" si="11"/>
        <v>5450</v>
      </c>
      <c r="O8" s="415"/>
      <c r="P8" s="93">
        <v>558</v>
      </c>
      <c r="Q8" s="93">
        <v>562.5</v>
      </c>
      <c r="R8" s="93">
        <v>630</v>
      </c>
      <c r="S8" s="94">
        <v>858</v>
      </c>
      <c r="T8" s="94">
        <f t="shared" si="0"/>
        <v>858</v>
      </c>
      <c r="U8" s="94">
        <f t="shared" si="1"/>
        <v>1029.5999999999999</v>
      </c>
      <c r="V8" s="94">
        <v>900</v>
      </c>
      <c r="W8" s="102">
        <f t="shared" si="2"/>
        <v>900</v>
      </c>
      <c r="X8" s="102">
        <f t="shared" si="3"/>
        <v>1080</v>
      </c>
      <c r="Y8" s="102">
        <f t="shared" si="4"/>
        <v>5900</v>
      </c>
    </row>
    <row r="9" spans="1:32" s="94" customFormat="1" ht="12.75" x14ac:dyDescent="0.25">
      <c r="A9" s="40">
        <v>4</v>
      </c>
      <c r="B9" s="221" t="s">
        <v>191</v>
      </c>
      <c r="C9" s="183" t="s">
        <v>49</v>
      </c>
      <c r="D9" s="183">
        <v>6</v>
      </c>
      <c r="E9" s="222">
        <v>9000</v>
      </c>
      <c r="F9" s="222">
        <v>10000</v>
      </c>
      <c r="G9" s="222">
        <v>10000</v>
      </c>
      <c r="H9" s="146">
        <f t="shared" si="5"/>
        <v>9666.6666666666661</v>
      </c>
      <c r="I9" s="147">
        <f t="shared" si="6"/>
        <v>577.35026918962569</v>
      </c>
      <c r="J9" s="147">
        <f t="shared" si="7"/>
        <v>5.972588991616818</v>
      </c>
      <c r="K9" s="148">
        <f t="shared" si="8"/>
        <v>58000</v>
      </c>
      <c r="L9" s="149">
        <f t="shared" si="9"/>
        <v>9666.6666666666661</v>
      </c>
      <c r="M9" s="148">
        <f t="shared" si="10"/>
        <v>9666.67</v>
      </c>
      <c r="N9" s="146">
        <f t="shared" si="11"/>
        <v>58000.020000000004</v>
      </c>
      <c r="O9" s="415"/>
      <c r="P9" s="93">
        <v>891</v>
      </c>
      <c r="Q9" s="93">
        <v>983.33</v>
      </c>
      <c r="R9" s="93">
        <v>1015</v>
      </c>
      <c r="S9" s="94">
        <v>858</v>
      </c>
      <c r="T9" s="94">
        <f t="shared" si="0"/>
        <v>5148</v>
      </c>
      <c r="U9" s="94">
        <f t="shared" si="1"/>
        <v>1029.5999999999999</v>
      </c>
      <c r="V9" s="94">
        <v>900</v>
      </c>
      <c r="W9" s="102">
        <f t="shared" si="2"/>
        <v>5400</v>
      </c>
      <c r="X9" s="102">
        <f t="shared" si="3"/>
        <v>1080</v>
      </c>
      <c r="Y9" s="102">
        <f t="shared" si="4"/>
        <v>60000</v>
      </c>
    </row>
    <row r="10" spans="1:32" s="94" customFormat="1" ht="12.75" x14ac:dyDescent="0.25">
      <c r="A10" s="40">
        <v>5</v>
      </c>
      <c r="B10" s="221" t="s">
        <v>201</v>
      </c>
      <c r="C10" s="183" t="s">
        <v>49</v>
      </c>
      <c r="D10" s="183">
        <v>6</v>
      </c>
      <c r="E10" s="222">
        <v>4950</v>
      </c>
      <c r="F10" s="222">
        <v>5500</v>
      </c>
      <c r="G10" s="222">
        <v>5900</v>
      </c>
      <c r="H10" s="146">
        <f t="shared" si="5"/>
        <v>5450</v>
      </c>
      <c r="I10" s="147">
        <f t="shared" si="6"/>
        <v>476.9696007084728</v>
      </c>
      <c r="J10" s="147">
        <f t="shared" si="7"/>
        <v>8.7517357928160155</v>
      </c>
      <c r="K10" s="148">
        <f t="shared" si="8"/>
        <v>32700</v>
      </c>
      <c r="L10" s="149">
        <f t="shared" si="9"/>
        <v>5450</v>
      </c>
      <c r="M10" s="148">
        <f t="shared" si="10"/>
        <v>5450</v>
      </c>
      <c r="N10" s="146">
        <f t="shared" si="11"/>
        <v>32700</v>
      </c>
      <c r="O10" s="415"/>
      <c r="P10" s="93">
        <v>243</v>
      </c>
      <c r="Q10" s="93">
        <v>237.5</v>
      </c>
      <c r="R10" s="93">
        <v>279</v>
      </c>
      <c r="S10" s="94">
        <v>850</v>
      </c>
      <c r="T10" s="94">
        <f t="shared" si="0"/>
        <v>5100</v>
      </c>
      <c r="U10" s="94">
        <f t="shared" si="1"/>
        <v>1020</v>
      </c>
      <c r="V10" s="94">
        <v>1050</v>
      </c>
      <c r="W10" s="102">
        <f t="shared" si="2"/>
        <v>6300</v>
      </c>
      <c r="X10" s="102">
        <f t="shared" si="3"/>
        <v>1260</v>
      </c>
      <c r="Y10" s="102">
        <f t="shared" si="4"/>
        <v>35400</v>
      </c>
    </row>
    <row r="11" spans="1:32" s="94" customFormat="1" ht="25.5" x14ac:dyDescent="0.25">
      <c r="A11" s="40">
        <v>6</v>
      </c>
      <c r="B11" s="221" t="s">
        <v>225</v>
      </c>
      <c r="C11" s="183" t="s">
        <v>49</v>
      </c>
      <c r="D11" s="183">
        <v>6</v>
      </c>
      <c r="E11" s="222">
        <v>4950</v>
      </c>
      <c r="F11" s="222">
        <v>5500</v>
      </c>
      <c r="G11" s="222">
        <v>5900</v>
      </c>
      <c r="H11" s="146">
        <f t="shared" si="5"/>
        <v>5450</v>
      </c>
      <c r="I11" s="147">
        <f t="shared" si="6"/>
        <v>476.9696007084728</v>
      </c>
      <c r="J11" s="147">
        <f t="shared" si="7"/>
        <v>8.7517357928160155</v>
      </c>
      <c r="K11" s="148">
        <f t="shared" si="8"/>
        <v>32700</v>
      </c>
      <c r="L11" s="149">
        <f t="shared" si="9"/>
        <v>5450</v>
      </c>
      <c r="M11" s="148">
        <f t="shared" si="10"/>
        <v>5450</v>
      </c>
      <c r="N11" s="146">
        <f t="shared" si="11"/>
        <v>32700</v>
      </c>
      <c r="O11" s="416"/>
      <c r="P11" s="93">
        <v>546</v>
      </c>
      <c r="Q11" s="93">
        <v>540</v>
      </c>
      <c r="R11" s="93">
        <v>627</v>
      </c>
      <c r="S11" s="94">
        <v>25</v>
      </c>
      <c r="T11" s="94">
        <f t="shared" si="0"/>
        <v>150</v>
      </c>
      <c r="U11" s="94">
        <f t="shared" si="1"/>
        <v>30</v>
      </c>
      <c r="V11" s="94">
        <v>30</v>
      </c>
      <c r="W11" s="102">
        <f t="shared" si="2"/>
        <v>180</v>
      </c>
      <c r="X11" s="102">
        <f t="shared" si="3"/>
        <v>36</v>
      </c>
      <c r="Y11" s="102">
        <f t="shared" si="4"/>
        <v>35400</v>
      </c>
    </row>
    <row r="12" spans="1:32" s="3" customFormat="1" ht="12.75" x14ac:dyDescent="0.2">
      <c r="A12" s="386" t="s">
        <v>26</v>
      </c>
      <c r="B12" s="386"/>
      <c r="C12" s="386"/>
      <c r="D12" s="386"/>
      <c r="E12" s="386"/>
      <c r="F12" s="386"/>
      <c r="G12" s="386"/>
      <c r="H12" s="386"/>
      <c r="I12" s="214"/>
      <c r="J12" s="214"/>
      <c r="K12" s="214"/>
      <c r="L12" s="34"/>
      <c r="M12" s="35"/>
      <c r="N12" s="36">
        <f>SUM(N6:N11)</f>
        <v>158900.02000000002</v>
      </c>
      <c r="O12" s="34"/>
      <c r="P12" s="36">
        <f>SUM(P6:P11)</f>
        <v>2561</v>
      </c>
      <c r="Q12" s="39">
        <f>SUM(Q6:Q11)</f>
        <v>2649.9900000000002</v>
      </c>
      <c r="R12" s="39">
        <f>SUM(R6:R11)</f>
        <v>2927</v>
      </c>
      <c r="S12" s="39" t="s">
        <v>104</v>
      </c>
      <c r="T12" s="39">
        <f>SUM(T6:T11)</f>
        <v>11779</v>
      </c>
      <c r="V12" s="39" t="s">
        <v>104</v>
      </c>
      <c r="W12" s="101">
        <f>SUM(W6:W11)</f>
        <v>13310</v>
      </c>
      <c r="X12" s="39" t="s">
        <v>104</v>
      </c>
      <c r="Y12" s="101">
        <f>SUM(Y6:Y11)</f>
        <v>169400</v>
      </c>
    </row>
    <row r="13" spans="1:32" x14ac:dyDescent="0.25">
      <c r="A13" s="215"/>
      <c r="B13" s="215"/>
      <c r="C13" s="215"/>
      <c r="D13" s="215"/>
      <c r="E13" s="122"/>
      <c r="F13" s="122"/>
      <c r="G13" s="122"/>
      <c r="H13" s="215"/>
      <c r="I13" s="215"/>
      <c r="J13" s="215"/>
      <c r="K13" s="215"/>
      <c r="L13" s="215"/>
      <c r="M13" s="215"/>
      <c r="N13" s="287"/>
      <c r="O13" s="215"/>
      <c r="P13" s="215"/>
      <c r="Q13" s="215"/>
      <c r="R13" s="215"/>
      <c r="S13" s="215" t="s">
        <v>105</v>
      </c>
      <c r="T13" s="215">
        <f>T12*0.2</f>
        <v>2355.8000000000002</v>
      </c>
      <c r="U13" s="215"/>
      <c r="V13" s="215" t="s">
        <v>105</v>
      </c>
      <c r="W13" s="103">
        <f>W12*0.2</f>
        <v>2662</v>
      </c>
      <c r="X13" s="215" t="s">
        <v>107</v>
      </c>
      <c r="Y13" s="103">
        <f>Y12/1.2*0.2</f>
        <v>28233.333333333339</v>
      </c>
      <c r="Z13" s="215"/>
      <c r="AA13" s="215"/>
      <c r="AB13" s="215"/>
      <c r="AC13" s="215"/>
      <c r="AD13" s="215"/>
      <c r="AE13" s="215"/>
      <c r="AF13" s="215"/>
    </row>
    <row r="14" spans="1:32" ht="15" customHeight="1" x14ac:dyDescent="0.25">
      <c r="A14" s="399" t="s">
        <v>192</v>
      </c>
      <c r="B14" s="399"/>
      <c r="C14" s="399"/>
      <c r="D14" s="399"/>
      <c r="E14" s="399"/>
      <c r="F14" s="399"/>
      <c r="G14" s="399"/>
      <c r="H14" s="399"/>
      <c r="I14" s="399"/>
      <c r="J14" s="399"/>
      <c r="K14" s="399"/>
      <c r="L14" s="399"/>
      <c r="M14" s="399"/>
      <c r="N14" s="399"/>
      <c r="O14" s="211"/>
      <c r="P14" s="97"/>
      <c r="Q14" s="97"/>
      <c r="R14" s="97"/>
      <c r="S14" s="97" t="s">
        <v>106</v>
      </c>
      <c r="T14" s="98">
        <f>SUM(T12:T13)</f>
        <v>14134.8</v>
      </c>
      <c r="U14" s="97"/>
      <c r="V14" s="97" t="s">
        <v>106</v>
      </c>
      <c r="W14" s="98">
        <f>SUM(W12:W13)</f>
        <v>15972</v>
      </c>
      <c r="X14" s="98"/>
      <c r="Y14" s="98"/>
      <c r="Z14" s="97"/>
      <c r="AA14" s="97"/>
      <c r="AB14" s="97"/>
      <c r="AC14" s="97"/>
      <c r="AD14" s="97"/>
      <c r="AE14" s="97"/>
      <c r="AF14" s="97"/>
    </row>
    <row r="15" spans="1:32" ht="15.75" thickBot="1" x14ac:dyDescent="0.3">
      <c r="A15" s="211"/>
      <c r="B15" s="211"/>
      <c r="C15" s="211"/>
      <c r="D15" s="211"/>
      <c r="E15" s="123"/>
      <c r="F15" s="123"/>
      <c r="G15" s="123"/>
      <c r="H15" s="211"/>
      <c r="I15" s="211"/>
      <c r="J15" s="211"/>
      <c r="K15" s="211"/>
      <c r="L15" s="211"/>
      <c r="M15" s="211"/>
      <c r="N15" s="288"/>
      <c r="O15" s="211"/>
      <c r="P15" s="211"/>
      <c r="Q15" s="211"/>
      <c r="R15" s="211"/>
      <c r="S15" s="211"/>
      <c r="T15" s="211"/>
      <c r="U15" s="211"/>
      <c r="V15" s="211"/>
      <c r="W15" s="104"/>
      <c r="X15" s="104"/>
      <c r="Y15" s="104"/>
      <c r="Z15" s="211"/>
      <c r="AA15" s="211"/>
      <c r="AB15" s="211"/>
      <c r="AC15" s="211"/>
      <c r="AD15" s="211"/>
      <c r="AE15" s="211"/>
      <c r="AF15" s="211"/>
    </row>
    <row r="16" spans="1:32" ht="15.75" thickBot="1" x14ac:dyDescent="0.3">
      <c r="A16" s="400" t="s">
        <v>226</v>
      </c>
      <c r="B16" s="401"/>
      <c r="C16" s="401"/>
      <c r="D16" s="402"/>
      <c r="E16" s="124"/>
      <c r="F16" s="125"/>
      <c r="G16" s="125"/>
      <c r="W16" s="75"/>
      <c r="X16" s="75"/>
      <c r="Y16" s="75"/>
    </row>
    <row r="17" spans="1:28" ht="15.75" thickBot="1" x14ac:dyDescent="0.3">
      <c r="A17" s="383" t="s">
        <v>70</v>
      </c>
      <c r="B17" s="383"/>
      <c r="C17" s="383"/>
      <c r="D17" s="383"/>
      <c r="E17" s="124"/>
      <c r="F17" s="125"/>
      <c r="G17" s="125"/>
      <c r="W17" s="75"/>
      <c r="X17" s="75"/>
      <c r="Y17" s="75"/>
    </row>
    <row r="18" spans="1:28" x14ac:dyDescent="0.25">
      <c r="A18" s="384" t="s">
        <v>71</v>
      </c>
      <c r="B18" s="384"/>
      <c r="C18" s="384"/>
      <c r="D18" s="384"/>
      <c r="E18" s="124"/>
      <c r="F18" s="125"/>
      <c r="G18" s="125"/>
      <c r="W18" s="75"/>
      <c r="X18" s="75"/>
      <c r="Y18" s="75"/>
    </row>
    <row r="19" spans="1:28" ht="16.5" thickBot="1" x14ac:dyDescent="0.3">
      <c r="A19" s="385" t="s">
        <v>72</v>
      </c>
      <c r="B19" s="385"/>
      <c r="C19" s="385"/>
      <c r="D19" s="385"/>
      <c r="E19" s="126"/>
      <c r="F19" s="127"/>
      <c r="G19" s="127"/>
      <c r="H19" s="72"/>
      <c r="I19" s="72"/>
      <c r="J19" s="72"/>
      <c r="K19" s="72"/>
      <c r="L19" s="72"/>
      <c r="M19" s="72"/>
      <c r="N19" s="290"/>
      <c r="O19" s="72"/>
      <c r="P19" s="72"/>
      <c r="Q19" s="72"/>
      <c r="R19" s="72"/>
      <c r="S19" s="72"/>
      <c r="T19" s="72"/>
      <c r="U19" s="72"/>
      <c r="V19" s="72"/>
      <c r="W19" s="76"/>
      <c r="X19" s="76"/>
      <c r="Y19" s="76"/>
      <c r="Z19" s="72"/>
      <c r="AA19" s="72"/>
      <c r="AB19" s="72"/>
    </row>
  </sheetData>
  <mergeCells count="20">
    <mergeCell ref="A14:N14"/>
    <mergeCell ref="A16:D16"/>
    <mergeCell ref="A17:D17"/>
    <mergeCell ref="A18:D18"/>
    <mergeCell ref="A19:D19"/>
    <mergeCell ref="O3:O4"/>
    <mergeCell ref="A5:N5"/>
    <mergeCell ref="S5:U5"/>
    <mergeCell ref="V5:X5"/>
    <mergeCell ref="O6:O11"/>
    <mergeCell ref="A12:H12"/>
    <mergeCell ref="M1:N2"/>
    <mergeCell ref="A2:K2"/>
    <mergeCell ref="A3:A4"/>
    <mergeCell ref="B3:B4"/>
    <mergeCell ref="C3:C4"/>
    <mergeCell ref="D3:D4"/>
    <mergeCell ref="E3:G3"/>
    <mergeCell ref="H3:J3"/>
    <mergeCell ref="K3:N3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  <colBreaks count="1" manualBreakCount="1">
    <brk id="15" max="1048575" man="1"/>
  </col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C168"/>
  <sheetViews>
    <sheetView topLeftCell="A5" workbookViewId="0">
      <selection activeCell="H22" sqref="H22"/>
    </sheetView>
  </sheetViews>
  <sheetFormatPr defaultRowHeight="12.75" x14ac:dyDescent="0.2"/>
  <cols>
    <col min="1" max="1" width="4.140625" style="3" customWidth="1"/>
    <col min="2" max="2" width="24.140625" style="3" customWidth="1"/>
    <col min="3" max="3" width="5.85546875" style="3" customWidth="1"/>
    <col min="4" max="4" width="6.85546875" style="3" customWidth="1"/>
    <col min="5" max="5" width="13.85546875" style="117" customWidth="1"/>
    <col min="6" max="6" width="14.7109375" style="117" customWidth="1"/>
    <col min="7" max="7" width="14.5703125" style="117" customWidth="1"/>
    <col min="8" max="8" width="15.5703125" style="3" customWidth="1"/>
    <col min="9" max="9" width="15.42578125" style="3" customWidth="1"/>
    <col min="10" max="10" width="14.28515625" style="3" customWidth="1"/>
    <col min="11" max="11" width="28" style="3" customWidth="1"/>
    <col min="12" max="12" width="13.5703125" style="3" customWidth="1"/>
    <col min="13" max="13" width="10.85546875" style="3" customWidth="1"/>
    <col min="14" max="14" width="23" style="294" customWidth="1"/>
    <col min="15" max="15" width="23" style="3" customWidth="1"/>
    <col min="16" max="16" width="9.7109375" style="29" bestFit="1" customWidth="1"/>
    <col min="17" max="17" width="12.28515625" style="29" customWidth="1"/>
    <col min="18" max="18" width="13.42578125" style="29" customWidth="1"/>
    <col min="19" max="19" width="9.140625" style="3"/>
    <col min="20" max="20" width="9.42578125" style="3" bestFit="1" customWidth="1"/>
    <col min="21" max="22" width="9.140625" style="3"/>
    <col min="23" max="23" width="9.42578125" style="101" bestFit="1" customWidth="1"/>
    <col min="24" max="24" width="9.28515625" style="101" bestFit="1" customWidth="1"/>
    <col min="25" max="25" width="9.42578125" style="101" bestFit="1" customWidth="1"/>
    <col min="26" max="16384" width="9.140625" style="3"/>
  </cols>
  <sheetData>
    <row r="1" spans="1:29" x14ac:dyDescent="0.2">
      <c r="B1" s="17"/>
      <c r="C1" s="17"/>
      <c r="K1" s="12"/>
      <c r="M1" s="387"/>
      <c r="N1" s="388"/>
      <c r="O1" s="236"/>
      <c r="P1" s="45"/>
      <c r="Q1" s="45"/>
      <c r="R1" s="45"/>
      <c r="S1" s="235"/>
      <c r="T1" s="235"/>
      <c r="U1" s="235"/>
      <c r="V1" s="235"/>
      <c r="W1" s="99"/>
      <c r="X1" s="99"/>
      <c r="Y1" s="99"/>
      <c r="Z1" s="236"/>
      <c r="AA1" s="236"/>
      <c r="AB1" s="236"/>
    </row>
    <row r="2" spans="1:29" x14ac:dyDescent="0.2">
      <c r="A2" s="390" t="s">
        <v>11</v>
      </c>
      <c r="B2" s="390"/>
      <c r="C2" s="390"/>
      <c r="D2" s="390"/>
      <c r="E2" s="390"/>
      <c r="F2" s="390"/>
      <c r="G2" s="390"/>
      <c r="H2" s="390"/>
      <c r="I2" s="390"/>
      <c r="J2" s="390"/>
      <c r="K2" s="391"/>
      <c r="M2" s="389"/>
      <c r="N2" s="389"/>
      <c r="O2" s="205"/>
      <c r="P2" s="46"/>
      <c r="Q2" s="46"/>
      <c r="R2" s="46"/>
      <c r="S2" s="236"/>
      <c r="T2" s="236"/>
      <c r="U2" s="236"/>
      <c r="V2" s="236"/>
      <c r="W2" s="100"/>
      <c r="X2" s="100"/>
      <c r="Y2" s="100"/>
      <c r="Z2" s="236"/>
      <c r="AA2" s="236"/>
      <c r="AB2" s="236"/>
    </row>
    <row r="3" spans="1:29" x14ac:dyDescent="0.2">
      <c r="A3" s="393" t="s">
        <v>0</v>
      </c>
      <c r="B3" s="373" t="s">
        <v>2</v>
      </c>
      <c r="C3" s="373" t="s">
        <v>1</v>
      </c>
      <c r="D3" s="373" t="s">
        <v>3</v>
      </c>
      <c r="E3" s="404" t="s">
        <v>34</v>
      </c>
      <c r="F3" s="404"/>
      <c r="G3" s="404"/>
      <c r="H3" s="376" t="s">
        <v>31</v>
      </c>
      <c r="I3" s="376"/>
      <c r="J3" s="376"/>
      <c r="K3" s="377" t="s">
        <v>12</v>
      </c>
      <c r="L3" s="397"/>
      <c r="M3" s="397"/>
      <c r="N3" s="398"/>
      <c r="O3" s="443"/>
      <c r="P3" s="37"/>
      <c r="Q3" s="37"/>
      <c r="R3" s="37"/>
    </row>
    <row r="4" spans="1:29" ht="114.75" x14ac:dyDescent="0.2">
      <c r="A4" s="393"/>
      <c r="B4" s="373"/>
      <c r="C4" s="373"/>
      <c r="D4" s="373"/>
      <c r="E4" s="118" t="s">
        <v>36</v>
      </c>
      <c r="F4" s="118" t="s">
        <v>38</v>
      </c>
      <c r="G4" s="119" t="s">
        <v>37</v>
      </c>
      <c r="H4" s="4" t="s">
        <v>8</v>
      </c>
      <c r="I4" s="4" t="s">
        <v>6</v>
      </c>
      <c r="J4" s="6" t="s">
        <v>7</v>
      </c>
      <c r="K4" s="241" t="s">
        <v>13</v>
      </c>
      <c r="L4" s="242" t="s">
        <v>28</v>
      </c>
      <c r="M4" s="242" t="s">
        <v>29</v>
      </c>
      <c r="N4" s="286" t="s">
        <v>30</v>
      </c>
      <c r="O4" s="444"/>
      <c r="P4" s="96" t="s">
        <v>103</v>
      </c>
      <c r="Q4" s="96" t="s">
        <v>109</v>
      </c>
      <c r="R4" s="96" t="s">
        <v>108</v>
      </c>
    </row>
    <row r="5" spans="1:29" s="2" customFormat="1" x14ac:dyDescent="0.2">
      <c r="A5" s="394" t="s">
        <v>39</v>
      </c>
      <c r="B5" s="395"/>
      <c r="C5" s="395"/>
      <c r="D5" s="395"/>
      <c r="E5" s="395"/>
      <c r="F5" s="395"/>
      <c r="G5" s="395"/>
      <c r="H5" s="395"/>
      <c r="I5" s="395"/>
      <c r="J5" s="395"/>
      <c r="K5" s="395"/>
      <c r="L5" s="395"/>
      <c r="M5" s="395"/>
      <c r="N5" s="396"/>
      <c r="O5" s="445" t="s">
        <v>193</v>
      </c>
      <c r="P5" s="180" t="s">
        <v>96</v>
      </c>
      <c r="Q5" s="92" t="s">
        <v>97</v>
      </c>
      <c r="R5" s="92" t="s">
        <v>98</v>
      </c>
      <c r="S5" s="403" t="s">
        <v>95</v>
      </c>
      <c r="T5" s="403"/>
      <c r="U5" s="403"/>
      <c r="V5" s="403" t="s">
        <v>99</v>
      </c>
      <c r="W5" s="403"/>
      <c r="X5" s="403"/>
      <c r="Y5" s="105" t="s">
        <v>100</v>
      </c>
    </row>
    <row r="6" spans="1:29" s="33" customFormat="1" x14ac:dyDescent="0.2">
      <c r="A6" s="240">
        <v>1</v>
      </c>
      <c r="B6" s="183" t="s">
        <v>194</v>
      </c>
      <c r="C6" s="237" t="s">
        <v>128</v>
      </c>
      <c r="D6" s="243">
        <v>8</v>
      </c>
      <c r="E6" s="120">
        <v>93</v>
      </c>
      <c r="F6" s="120">
        <v>95</v>
      </c>
      <c r="G6" s="120">
        <v>92</v>
      </c>
      <c r="H6" s="146">
        <f>AVERAGE(E6:G6)</f>
        <v>93.333333333333329</v>
      </c>
      <c r="I6" s="147">
        <f>SQRT(((SUM((POWER(E6-H6,2)),(POWER(F6-H6,2)),(POWER(G6-H6,2)))/(COLUMNS(E6:G6)-1))))</f>
        <v>1.5275252316519468</v>
      </c>
      <c r="J6" s="147">
        <f>I6/H6*100</f>
        <v>1.636634176769943</v>
      </c>
      <c r="K6" s="148">
        <f>((D6/3)*(SUM(E6:G6)))</f>
        <v>746.66666666666663</v>
      </c>
      <c r="L6" s="149">
        <f>K6/D6</f>
        <v>93.333333333333329</v>
      </c>
      <c r="M6" s="148">
        <f>ROUND(L6,2)</f>
        <v>93.33</v>
      </c>
      <c r="N6" s="146">
        <f>M6*D6</f>
        <v>746.64</v>
      </c>
      <c r="O6" s="446"/>
      <c r="P6" s="181">
        <f>G6*F6</f>
        <v>8740</v>
      </c>
      <c r="Q6" s="93">
        <f>H6*F6</f>
        <v>8866.6666666666661</v>
      </c>
      <c r="R6" s="93">
        <f>I6*F6</f>
        <v>145.11489700693494</v>
      </c>
      <c r="S6" s="94">
        <v>96.52</v>
      </c>
      <c r="T6" s="94">
        <f t="shared" ref="T6:T14" si="0">S6*F6</f>
        <v>9169.4</v>
      </c>
      <c r="U6" s="94">
        <f>S6*1.2</f>
        <v>115.82399999999998</v>
      </c>
      <c r="V6" s="94">
        <v>100</v>
      </c>
      <c r="W6" s="102">
        <f t="shared" ref="W6:W14" si="1">V6*F6</f>
        <v>9500</v>
      </c>
      <c r="X6" s="102">
        <f>V6*1.2</f>
        <v>120</v>
      </c>
      <c r="Y6" s="106">
        <f>I6*F6</f>
        <v>145.11489700693494</v>
      </c>
    </row>
    <row r="7" spans="1:29" s="33" customFormat="1" x14ac:dyDescent="0.2">
      <c r="A7" s="305">
        <v>2</v>
      </c>
      <c r="B7" s="183" t="s">
        <v>195</v>
      </c>
      <c r="C7" s="237" t="s">
        <v>128</v>
      </c>
      <c r="D7" s="243">
        <v>4</v>
      </c>
      <c r="E7" s="120">
        <v>180</v>
      </c>
      <c r="F7" s="120">
        <v>185</v>
      </c>
      <c r="G7" s="120">
        <v>179</v>
      </c>
      <c r="H7" s="146">
        <f>AVERAGE(E7:G7)</f>
        <v>181.33333333333334</v>
      </c>
      <c r="I7" s="147">
        <f>SQRT(((SUM((POWER(E7-H7,2)),(POWER(F7-H7,2)),(POWER(G7-H7,2)))/(COLUMNS(E7:G7)-1))))</f>
        <v>3.2145502536643185</v>
      </c>
      <c r="J7" s="147">
        <f>I7/H7*100</f>
        <v>1.7727299193001755</v>
      </c>
      <c r="K7" s="148">
        <f>((D7/3)*(SUM(E7:G7)))</f>
        <v>725.33333333333326</v>
      </c>
      <c r="L7" s="149">
        <f>K7/D7</f>
        <v>181.33333333333331</v>
      </c>
      <c r="M7" s="148">
        <f>ROUND(L7,2)</f>
        <v>181.33</v>
      </c>
      <c r="N7" s="146">
        <f>M7*D7</f>
        <v>725.32</v>
      </c>
      <c r="O7" s="446"/>
      <c r="P7" s="181">
        <f t="shared" ref="P7:P20" si="2">G7*F7</f>
        <v>33115</v>
      </c>
      <c r="Q7" s="93">
        <f t="shared" ref="Q7:Q20" si="3">H7*F7</f>
        <v>33546.666666666672</v>
      </c>
      <c r="R7" s="93">
        <f t="shared" ref="R7:R20" si="4">I7*F7</f>
        <v>594.69179692789896</v>
      </c>
      <c r="S7" s="94">
        <v>96.52</v>
      </c>
      <c r="T7" s="94">
        <f t="shared" si="0"/>
        <v>17856.2</v>
      </c>
      <c r="U7" s="94">
        <f t="shared" ref="U7:U20" si="5">S7*1.2</f>
        <v>115.82399999999998</v>
      </c>
      <c r="V7" s="94">
        <v>100</v>
      </c>
      <c r="W7" s="102">
        <f t="shared" si="1"/>
        <v>18500</v>
      </c>
      <c r="X7" s="102">
        <f t="shared" ref="X7:X20" si="6">V7*1.2</f>
        <v>120</v>
      </c>
      <c r="Y7" s="106">
        <f t="shared" ref="Y7:Y20" si="7">I7*F7</f>
        <v>594.69179692789896</v>
      </c>
    </row>
    <row r="8" spans="1:29" s="33" customFormat="1" x14ac:dyDescent="0.2">
      <c r="A8" s="305">
        <v>3</v>
      </c>
      <c r="B8" s="237" t="s">
        <v>58</v>
      </c>
      <c r="C8" s="237" t="s">
        <v>128</v>
      </c>
      <c r="D8" s="243">
        <v>6</v>
      </c>
      <c r="E8" s="120">
        <v>282</v>
      </c>
      <c r="F8" s="120">
        <v>185</v>
      </c>
      <c r="G8" s="120">
        <v>175</v>
      </c>
      <c r="H8" s="146">
        <f>AVERAGE(E8:G8)</f>
        <v>214</v>
      </c>
      <c r="I8" s="147">
        <f>SQRT(((SUM((POWER(E8-H8,2)),(POWER(F8-H8,2)),(POWER(G8-H8,2)))/(COLUMNS(E8:G8)-1))))</f>
        <v>59.10160742314882</v>
      </c>
      <c r="J8" s="147">
        <f>I8/H8*100</f>
        <v>27.617573562219079</v>
      </c>
      <c r="K8" s="148">
        <f>((D8/3)*(SUM(E8:G8)))</f>
        <v>1284</v>
      </c>
      <c r="L8" s="149">
        <f>K8/D8</f>
        <v>214</v>
      </c>
      <c r="M8" s="148">
        <f>ROUND(L8,2)</f>
        <v>214</v>
      </c>
      <c r="N8" s="146">
        <f>M8*D8</f>
        <v>1284</v>
      </c>
      <c r="O8" s="446"/>
      <c r="P8" s="181">
        <f t="shared" si="2"/>
        <v>32375</v>
      </c>
      <c r="Q8" s="93">
        <f t="shared" si="3"/>
        <v>39590</v>
      </c>
      <c r="R8" s="93">
        <f t="shared" si="4"/>
        <v>10933.797373282532</v>
      </c>
      <c r="S8" s="94">
        <v>438</v>
      </c>
      <c r="T8" s="94">
        <f t="shared" si="0"/>
        <v>81030</v>
      </c>
      <c r="U8" s="94">
        <f t="shared" si="5"/>
        <v>525.6</v>
      </c>
      <c r="V8" s="94">
        <v>440</v>
      </c>
      <c r="W8" s="102">
        <f t="shared" si="1"/>
        <v>81400</v>
      </c>
      <c r="X8" s="102">
        <f t="shared" si="6"/>
        <v>528</v>
      </c>
      <c r="Y8" s="106">
        <f t="shared" si="7"/>
        <v>10933.797373282532</v>
      </c>
    </row>
    <row r="9" spans="1:29" s="33" customFormat="1" x14ac:dyDescent="0.2">
      <c r="A9" s="305">
        <v>4</v>
      </c>
      <c r="B9" s="237" t="s">
        <v>59</v>
      </c>
      <c r="C9" s="237" t="s">
        <v>128</v>
      </c>
      <c r="D9" s="243">
        <v>16</v>
      </c>
      <c r="E9" s="120">
        <v>200</v>
      </c>
      <c r="F9" s="120">
        <v>210</v>
      </c>
      <c r="G9" s="120">
        <v>200</v>
      </c>
      <c r="H9" s="146">
        <f t="shared" ref="H9:H14" si="8">AVERAGE(E9:G9)</f>
        <v>203.33333333333334</v>
      </c>
      <c r="I9" s="147">
        <f t="shared" ref="I9:I14" si="9">SQRT(((SUM((POWER(E9-H9,2)),(POWER(F9-H9,2)),(POWER(G9-H9,2)))/(COLUMNS(E9:G9)-1))))</f>
        <v>5.7735026918962573</v>
      </c>
      <c r="J9" s="147">
        <f t="shared" ref="J9:J14" si="10">I9/H9*100</f>
        <v>2.839427553391602</v>
      </c>
      <c r="K9" s="148">
        <f t="shared" ref="K9:K14" si="11">((D9/3)*(SUM(E9:G9)))</f>
        <v>3253.333333333333</v>
      </c>
      <c r="L9" s="149">
        <f t="shared" ref="L9:L14" si="12">K9/D9</f>
        <v>203.33333333333331</v>
      </c>
      <c r="M9" s="148">
        <f t="shared" ref="M9:M14" si="13">ROUND(L9,2)</f>
        <v>203.33</v>
      </c>
      <c r="N9" s="146">
        <f t="shared" ref="N9:N14" si="14">M9*D9</f>
        <v>3253.28</v>
      </c>
      <c r="O9" s="446"/>
      <c r="P9" s="181">
        <f t="shared" si="2"/>
        <v>42000</v>
      </c>
      <c r="Q9" s="93">
        <f t="shared" si="3"/>
        <v>42700</v>
      </c>
      <c r="R9" s="93">
        <f t="shared" si="4"/>
        <v>1212.435565298214</v>
      </c>
      <c r="S9" s="94">
        <v>85</v>
      </c>
      <c r="T9" s="94">
        <f t="shared" si="0"/>
        <v>17850</v>
      </c>
      <c r="U9" s="94">
        <f t="shared" si="5"/>
        <v>102</v>
      </c>
      <c r="V9" s="94">
        <v>90</v>
      </c>
      <c r="W9" s="102">
        <f t="shared" si="1"/>
        <v>18900</v>
      </c>
      <c r="X9" s="102">
        <f t="shared" si="6"/>
        <v>108</v>
      </c>
      <c r="Y9" s="106">
        <f t="shared" si="7"/>
        <v>1212.435565298214</v>
      </c>
    </row>
    <row r="10" spans="1:29" s="33" customFormat="1" x14ac:dyDescent="0.2">
      <c r="A10" s="305">
        <v>5</v>
      </c>
      <c r="B10" s="237" t="s">
        <v>61</v>
      </c>
      <c r="C10" s="237" t="s">
        <v>128</v>
      </c>
      <c r="D10" s="243">
        <v>6</v>
      </c>
      <c r="E10" s="120">
        <v>260</v>
      </c>
      <c r="F10" s="120">
        <v>270</v>
      </c>
      <c r="G10" s="120">
        <v>260</v>
      </c>
      <c r="H10" s="146">
        <f t="shared" si="8"/>
        <v>263.33333333333331</v>
      </c>
      <c r="I10" s="147">
        <f t="shared" si="9"/>
        <v>5.7735026918962582</v>
      </c>
      <c r="J10" s="147">
        <f t="shared" si="10"/>
        <v>2.1924693766694654</v>
      </c>
      <c r="K10" s="148">
        <f t="shared" si="11"/>
        <v>1580</v>
      </c>
      <c r="L10" s="149">
        <f t="shared" si="12"/>
        <v>263.33333333333331</v>
      </c>
      <c r="M10" s="148">
        <f t="shared" si="13"/>
        <v>263.33</v>
      </c>
      <c r="N10" s="146">
        <f t="shared" si="14"/>
        <v>1579.98</v>
      </c>
      <c r="O10" s="446"/>
      <c r="P10" s="181">
        <f t="shared" si="2"/>
        <v>70200</v>
      </c>
      <c r="Q10" s="93">
        <f t="shared" si="3"/>
        <v>71100</v>
      </c>
      <c r="R10" s="93">
        <f t="shared" si="4"/>
        <v>1558.8457268119896</v>
      </c>
      <c r="S10" s="94">
        <v>858</v>
      </c>
      <c r="T10" s="94">
        <f t="shared" si="0"/>
        <v>231660</v>
      </c>
      <c r="U10" s="94">
        <f t="shared" si="5"/>
        <v>1029.5999999999999</v>
      </c>
      <c r="V10" s="94">
        <v>900</v>
      </c>
      <c r="W10" s="102">
        <f t="shared" si="1"/>
        <v>243000</v>
      </c>
      <c r="X10" s="102">
        <f t="shared" si="6"/>
        <v>1080</v>
      </c>
      <c r="Y10" s="106">
        <f t="shared" si="7"/>
        <v>1558.8457268119896</v>
      </c>
    </row>
    <row r="11" spans="1:29" s="33" customFormat="1" x14ac:dyDescent="0.2">
      <c r="A11" s="305">
        <v>6</v>
      </c>
      <c r="B11" s="237" t="s">
        <v>52</v>
      </c>
      <c r="C11" s="237" t="s">
        <v>128</v>
      </c>
      <c r="D11" s="243">
        <v>20</v>
      </c>
      <c r="E11" s="120">
        <v>375</v>
      </c>
      <c r="F11" s="120">
        <v>385</v>
      </c>
      <c r="G11" s="120">
        <v>370</v>
      </c>
      <c r="H11" s="146">
        <f t="shared" si="8"/>
        <v>376.66666666666669</v>
      </c>
      <c r="I11" s="147">
        <f t="shared" si="9"/>
        <v>7.6376261582597333</v>
      </c>
      <c r="J11" s="147">
        <f t="shared" si="10"/>
        <v>2.027688360599929</v>
      </c>
      <c r="K11" s="148">
        <f t="shared" si="11"/>
        <v>7533.3333333333339</v>
      </c>
      <c r="L11" s="149">
        <f t="shared" si="12"/>
        <v>376.66666666666669</v>
      </c>
      <c r="M11" s="148">
        <f t="shared" si="13"/>
        <v>376.67</v>
      </c>
      <c r="N11" s="146">
        <f t="shared" si="14"/>
        <v>7533.4000000000005</v>
      </c>
      <c r="O11" s="446"/>
      <c r="P11" s="181">
        <f t="shared" si="2"/>
        <v>142450</v>
      </c>
      <c r="Q11" s="93">
        <f t="shared" si="3"/>
        <v>145016.66666666669</v>
      </c>
      <c r="R11" s="93">
        <f t="shared" si="4"/>
        <v>2940.4860709299974</v>
      </c>
      <c r="S11" s="94">
        <v>858</v>
      </c>
      <c r="T11" s="94">
        <f t="shared" si="0"/>
        <v>330330</v>
      </c>
      <c r="U11" s="94">
        <f t="shared" si="5"/>
        <v>1029.5999999999999</v>
      </c>
      <c r="V11" s="94">
        <v>900</v>
      </c>
      <c r="W11" s="102">
        <f t="shared" si="1"/>
        <v>346500</v>
      </c>
      <c r="X11" s="102">
        <f t="shared" si="6"/>
        <v>1080</v>
      </c>
      <c r="Y11" s="106">
        <f t="shared" si="7"/>
        <v>2940.4860709299974</v>
      </c>
    </row>
    <row r="12" spans="1:29" s="33" customFormat="1" x14ac:dyDescent="0.2">
      <c r="A12" s="305">
        <v>7</v>
      </c>
      <c r="B12" s="183" t="s">
        <v>196</v>
      </c>
      <c r="C12" s="237" t="s">
        <v>128</v>
      </c>
      <c r="D12" s="243">
        <v>4</v>
      </c>
      <c r="E12" s="120">
        <v>600</v>
      </c>
      <c r="F12" s="120">
        <v>610</v>
      </c>
      <c r="G12" s="120">
        <v>590</v>
      </c>
      <c r="H12" s="146">
        <f t="shared" si="8"/>
        <v>600</v>
      </c>
      <c r="I12" s="147">
        <f t="shared" si="9"/>
        <v>10</v>
      </c>
      <c r="J12" s="147">
        <f t="shared" si="10"/>
        <v>1.6666666666666667</v>
      </c>
      <c r="K12" s="148">
        <f t="shared" si="11"/>
        <v>2400</v>
      </c>
      <c r="L12" s="149">
        <f t="shared" si="12"/>
        <v>600</v>
      </c>
      <c r="M12" s="148">
        <f t="shared" si="13"/>
        <v>600</v>
      </c>
      <c r="N12" s="146">
        <f t="shared" si="14"/>
        <v>2400</v>
      </c>
      <c r="O12" s="446"/>
      <c r="P12" s="181">
        <f t="shared" si="2"/>
        <v>359900</v>
      </c>
      <c r="Q12" s="93">
        <f t="shared" si="3"/>
        <v>366000</v>
      </c>
      <c r="R12" s="93">
        <f t="shared" si="4"/>
        <v>6100</v>
      </c>
      <c r="S12" s="94">
        <v>850</v>
      </c>
      <c r="T12" s="94">
        <f t="shared" si="0"/>
        <v>518500</v>
      </c>
      <c r="U12" s="94">
        <f t="shared" si="5"/>
        <v>1020</v>
      </c>
      <c r="V12" s="94">
        <v>1050</v>
      </c>
      <c r="W12" s="102">
        <f t="shared" si="1"/>
        <v>640500</v>
      </c>
      <c r="X12" s="102">
        <f t="shared" si="6"/>
        <v>1260</v>
      </c>
      <c r="Y12" s="106">
        <f t="shared" si="7"/>
        <v>6100</v>
      </c>
    </row>
    <row r="13" spans="1:29" s="33" customFormat="1" x14ac:dyDescent="0.2">
      <c r="A13" s="305">
        <v>8</v>
      </c>
      <c r="B13" s="237" t="s">
        <v>55</v>
      </c>
      <c r="C13" s="237" t="s">
        <v>128</v>
      </c>
      <c r="D13" s="243">
        <v>8</v>
      </c>
      <c r="E13" s="120">
        <v>765</v>
      </c>
      <c r="F13" s="120">
        <v>775</v>
      </c>
      <c r="G13" s="120">
        <v>750</v>
      </c>
      <c r="H13" s="146">
        <f t="shared" si="8"/>
        <v>763.33333333333337</v>
      </c>
      <c r="I13" s="147">
        <f t="shared" si="9"/>
        <v>12.583057392117917</v>
      </c>
      <c r="J13" s="147">
        <f t="shared" si="10"/>
        <v>1.648435466216321</v>
      </c>
      <c r="K13" s="148">
        <f t="shared" si="11"/>
        <v>6106.6666666666661</v>
      </c>
      <c r="L13" s="149">
        <f t="shared" si="12"/>
        <v>763.33333333333326</v>
      </c>
      <c r="M13" s="148">
        <f t="shared" si="13"/>
        <v>763.33</v>
      </c>
      <c r="N13" s="146">
        <f t="shared" si="14"/>
        <v>6106.64</v>
      </c>
      <c r="O13" s="446"/>
      <c r="P13" s="181">
        <f t="shared" si="2"/>
        <v>581250</v>
      </c>
      <c r="Q13" s="93">
        <f t="shared" si="3"/>
        <v>591583.33333333337</v>
      </c>
      <c r="R13" s="93">
        <f t="shared" si="4"/>
        <v>9751.8694788913854</v>
      </c>
      <c r="S13" s="94">
        <v>25</v>
      </c>
      <c r="T13" s="94">
        <f t="shared" si="0"/>
        <v>19375</v>
      </c>
      <c r="U13" s="94">
        <f t="shared" si="5"/>
        <v>30</v>
      </c>
      <c r="V13" s="94">
        <v>30</v>
      </c>
      <c r="W13" s="102">
        <f t="shared" si="1"/>
        <v>23250</v>
      </c>
      <c r="X13" s="102">
        <f t="shared" si="6"/>
        <v>36</v>
      </c>
      <c r="Y13" s="106">
        <f t="shared" si="7"/>
        <v>9751.8694788913854</v>
      </c>
    </row>
    <row r="14" spans="1:29" s="33" customFormat="1" x14ac:dyDescent="0.2">
      <c r="A14" s="305">
        <v>9</v>
      </c>
      <c r="B14" s="237" t="s">
        <v>67</v>
      </c>
      <c r="C14" s="237" t="s">
        <v>128</v>
      </c>
      <c r="D14" s="243">
        <v>4</v>
      </c>
      <c r="E14" s="120">
        <v>800</v>
      </c>
      <c r="F14" s="120">
        <v>805</v>
      </c>
      <c r="G14" s="120">
        <v>780</v>
      </c>
      <c r="H14" s="146">
        <f t="shared" si="8"/>
        <v>795</v>
      </c>
      <c r="I14" s="147">
        <f t="shared" si="9"/>
        <v>13.228756555322953</v>
      </c>
      <c r="J14" s="147">
        <f t="shared" si="10"/>
        <v>1.6639945352607488</v>
      </c>
      <c r="K14" s="148">
        <f t="shared" si="11"/>
        <v>3180</v>
      </c>
      <c r="L14" s="149">
        <f t="shared" si="12"/>
        <v>795</v>
      </c>
      <c r="M14" s="148">
        <f t="shared" si="13"/>
        <v>795</v>
      </c>
      <c r="N14" s="146">
        <f t="shared" si="14"/>
        <v>3180</v>
      </c>
      <c r="O14" s="446"/>
      <c r="P14" s="181">
        <f t="shared" si="2"/>
        <v>627900</v>
      </c>
      <c r="Q14" s="93">
        <f t="shared" si="3"/>
        <v>639975</v>
      </c>
      <c r="R14" s="93">
        <f t="shared" si="4"/>
        <v>10649.149027034977</v>
      </c>
      <c r="S14" s="94">
        <v>229.94</v>
      </c>
      <c r="T14" s="94">
        <f t="shared" si="0"/>
        <v>185101.7</v>
      </c>
      <c r="U14" s="94">
        <f t="shared" si="5"/>
        <v>275.928</v>
      </c>
      <c r="V14" s="94">
        <v>290</v>
      </c>
      <c r="W14" s="102">
        <f t="shared" si="1"/>
        <v>233450</v>
      </c>
      <c r="X14" s="102">
        <f t="shared" si="6"/>
        <v>348</v>
      </c>
      <c r="Y14" s="106">
        <f t="shared" si="7"/>
        <v>10649.149027034977</v>
      </c>
    </row>
    <row r="15" spans="1:29" customFormat="1" ht="15" customHeight="1" x14ac:dyDescent="0.25">
      <c r="A15" s="440" t="s">
        <v>198</v>
      </c>
      <c r="B15" s="441"/>
      <c r="C15" s="441"/>
      <c r="D15" s="441"/>
      <c r="E15" s="441"/>
      <c r="F15" s="441"/>
      <c r="G15" s="441"/>
      <c r="H15" s="441"/>
      <c r="I15" s="441"/>
      <c r="J15" s="441"/>
      <c r="K15" s="441"/>
      <c r="L15" s="441"/>
      <c r="M15" s="442"/>
      <c r="N15" s="291">
        <f>SUM(N6:N14)</f>
        <v>26809.26</v>
      </c>
      <c r="O15" s="151"/>
      <c r="P15" s="128"/>
      <c r="Q15" s="128"/>
      <c r="R15" s="128"/>
      <c r="S15" s="128"/>
      <c r="T15" s="128"/>
      <c r="U15" s="128"/>
      <c r="V15" s="128"/>
      <c r="W15" s="128"/>
      <c r="X15" s="128"/>
      <c r="Y15" s="128"/>
      <c r="Z15" s="128"/>
      <c r="AA15" s="128"/>
      <c r="AB15" s="129"/>
      <c r="AC15" s="58">
        <v>568169.25</v>
      </c>
    </row>
    <row r="16" spans="1:29" customFormat="1" ht="15" x14ac:dyDescent="0.25">
      <c r="A16" s="407"/>
      <c r="B16" s="407"/>
      <c r="C16" s="407"/>
      <c r="D16" s="407"/>
      <c r="E16" s="407"/>
      <c r="F16" s="407"/>
      <c r="G16" s="407"/>
      <c r="H16" s="407"/>
      <c r="I16" s="407"/>
      <c r="J16" s="407"/>
      <c r="K16" s="407"/>
      <c r="L16" s="407"/>
      <c r="M16" s="407"/>
      <c r="N16" s="407"/>
      <c r="O16" s="407"/>
      <c r="P16" s="407"/>
      <c r="Q16" s="407"/>
      <c r="R16" s="407"/>
      <c r="S16" s="407"/>
      <c r="T16" s="407"/>
      <c r="U16" s="407"/>
      <c r="V16" s="407"/>
      <c r="W16" s="407"/>
      <c r="X16" s="407"/>
      <c r="Y16" s="407"/>
      <c r="Z16" s="407"/>
      <c r="AA16" s="407"/>
      <c r="AB16" s="407"/>
      <c r="AC16" s="65"/>
    </row>
    <row r="17" spans="1:28" customFormat="1" ht="15" x14ac:dyDescent="0.25">
      <c r="A17" s="408"/>
      <c r="B17" s="408"/>
      <c r="C17" s="408"/>
      <c r="D17" s="408"/>
      <c r="E17" s="408"/>
      <c r="F17" s="408"/>
      <c r="G17" s="408"/>
      <c r="H17" s="408"/>
      <c r="I17" s="408"/>
      <c r="J17" s="408"/>
      <c r="K17" s="408"/>
      <c r="L17" s="408"/>
      <c r="M17" s="408"/>
      <c r="N17" s="408"/>
      <c r="O17" s="408"/>
      <c r="P17" s="408"/>
      <c r="Q17" s="408"/>
      <c r="R17" s="408"/>
      <c r="S17" s="408"/>
      <c r="T17" s="408"/>
      <c r="U17" s="408"/>
      <c r="V17" s="408"/>
      <c r="W17" s="408"/>
      <c r="X17" s="408"/>
      <c r="Y17" s="408"/>
      <c r="Z17" s="408"/>
      <c r="AA17" s="408"/>
      <c r="AB17" s="408"/>
    </row>
    <row r="18" spans="1:28" customFormat="1" ht="15" x14ac:dyDescent="0.25">
      <c r="A18" s="399" t="s">
        <v>197</v>
      </c>
      <c r="B18" s="399"/>
      <c r="C18" s="399"/>
      <c r="D18" s="399"/>
      <c r="E18" s="399"/>
      <c r="F18" s="399"/>
      <c r="G18" s="399"/>
      <c r="H18" s="399"/>
      <c r="I18" s="399"/>
      <c r="J18" s="399"/>
      <c r="K18" s="399"/>
      <c r="L18" s="399"/>
      <c r="M18" s="399"/>
      <c r="N18" s="399"/>
      <c r="O18" s="399"/>
      <c r="P18" s="399"/>
      <c r="Q18" s="399"/>
      <c r="R18" s="399"/>
      <c r="S18" s="399"/>
      <c r="T18" s="399"/>
      <c r="U18" s="399"/>
      <c r="V18" s="399"/>
      <c r="W18" s="399"/>
      <c r="X18" s="399"/>
      <c r="Y18" s="399"/>
      <c r="Z18" s="399"/>
      <c r="AA18" s="399"/>
      <c r="AB18" s="399"/>
    </row>
    <row r="19" spans="1:28" customFormat="1" ht="15.75" thickBot="1" x14ac:dyDescent="0.3">
      <c r="A19" s="67"/>
      <c r="B19" s="67"/>
      <c r="C19" s="67"/>
      <c r="D19" s="67"/>
      <c r="E19" s="131"/>
      <c r="F19" s="112"/>
      <c r="G19" s="112"/>
      <c r="H19" s="68"/>
      <c r="I19" s="68"/>
      <c r="J19" s="68"/>
      <c r="K19" s="68"/>
      <c r="L19" s="68"/>
      <c r="M19" s="68"/>
      <c r="N19" s="292"/>
      <c r="O19" s="68"/>
      <c r="P19" s="93">
        <f t="shared" si="2"/>
        <v>0</v>
      </c>
      <c r="Q19" s="93">
        <f t="shared" si="3"/>
        <v>0</v>
      </c>
      <c r="R19" s="93">
        <f t="shared" si="4"/>
        <v>0</v>
      </c>
      <c r="S19" s="94">
        <v>203.33</v>
      </c>
      <c r="T19" s="94">
        <f>S19*F19</f>
        <v>0</v>
      </c>
      <c r="U19" s="94">
        <f t="shared" si="5"/>
        <v>243.99600000000001</v>
      </c>
      <c r="V19" s="94">
        <v>216</v>
      </c>
      <c r="W19" s="102">
        <f>V19*F19</f>
        <v>0</v>
      </c>
      <c r="X19" s="102">
        <f t="shared" si="6"/>
        <v>259.2</v>
      </c>
      <c r="Y19" s="106">
        <f t="shared" si="7"/>
        <v>0</v>
      </c>
      <c r="Z19" s="33"/>
      <c r="AA19" s="68"/>
      <c r="AB19" s="68"/>
    </row>
    <row r="20" spans="1:28" customFormat="1" ht="15.75" thickBot="1" x14ac:dyDescent="0.3">
      <c r="A20" s="400" t="s">
        <v>69</v>
      </c>
      <c r="B20" s="401"/>
      <c r="C20" s="401"/>
      <c r="D20" s="402"/>
      <c r="E20" s="125"/>
      <c r="F20" s="125"/>
      <c r="G20" s="125"/>
      <c r="N20" s="289"/>
      <c r="P20" s="93">
        <f t="shared" si="2"/>
        <v>0</v>
      </c>
      <c r="Q20" s="93">
        <f t="shared" si="3"/>
        <v>0</v>
      </c>
      <c r="R20" s="93">
        <f t="shared" si="4"/>
        <v>0</v>
      </c>
      <c r="S20" s="94">
        <v>203.33</v>
      </c>
      <c r="T20" s="94">
        <f>S20*F20</f>
        <v>0</v>
      </c>
      <c r="U20" s="94">
        <f t="shared" si="5"/>
        <v>243.99600000000001</v>
      </c>
      <c r="V20" s="94">
        <v>216</v>
      </c>
      <c r="W20" s="102">
        <f>V20*F20</f>
        <v>0</v>
      </c>
      <c r="X20" s="102">
        <f t="shared" si="6"/>
        <v>259.2</v>
      </c>
      <c r="Y20" s="106">
        <f t="shared" si="7"/>
        <v>0</v>
      </c>
      <c r="Z20" s="33"/>
    </row>
    <row r="21" spans="1:28" customFormat="1" ht="15" x14ac:dyDescent="0.25">
      <c r="A21" s="380"/>
      <c r="B21" s="381"/>
      <c r="C21" s="381"/>
      <c r="D21" s="382"/>
      <c r="E21" s="124"/>
      <c r="F21" s="125"/>
      <c r="G21" s="125"/>
      <c r="N21" s="289"/>
      <c r="P21" s="36">
        <f>SUM(P6:P20)</f>
        <v>1897930</v>
      </c>
      <c r="Q21" s="39">
        <f>SUM(Q6:Q20)</f>
        <v>1938378.3333333335</v>
      </c>
      <c r="R21" s="39">
        <f>SUM(R6:R20)</f>
        <v>43886.389936183929</v>
      </c>
      <c r="S21" s="39" t="s">
        <v>104</v>
      </c>
      <c r="T21" s="39">
        <f>SUM(T6:T20)</f>
        <v>1410872.3</v>
      </c>
      <c r="U21" s="3"/>
      <c r="V21" s="39" t="s">
        <v>104</v>
      </c>
      <c r="W21" s="101">
        <f>SUM(W6:W20)</f>
        <v>1615000</v>
      </c>
      <c r="X21" s="39" t="s">
        <v>104</v>
      </c>
      <c r="Y21" s="101">
        <f>SUM(Y6:Y20)</f>
        <v>43886.389936183929</v>
      </c>
      <c r="Z21" s="3"/>
    </row>
    <row r="22" spans="1:28" customFormat="1" ht="15.75" thickBot="1" x14ac:dyDescent="0.3">
      <c r="A22" s="383" t="s">
        <v>70</v>
      </c>
      <c r="B22" s="383"/>
      <c r="C22" s="383"/>
      <c r="D22" s="383"/>
      <c r="E22" s="124"/>
      <c r="F22" s="125"/>
      <c r="G22" s="125"/>
      <c r="N22" s="289"/>
      <c r="P22" s="238"/>
      <c r="Q22" s="238"/>
      <c r="R22" s="238"/>
      <c r="S22" s="238" t="s">
        <v>105</v>
      </c>
      <c r="T22" s="238">
        <f>T21*0.2</f>
        <v>282174.46000000002</v>
      </c>
      <c r="U22" s="238"/>
      <c r="V22" s="238" t="s">
        <v>105</v>
      </c>
      <c r="W22" s="103">
        <f>W21*0.2</f>
        <v>323000</v>
      </c>
      <c r="X22" s="238" t="s">
        <v>107</v>
      </c>
      <c r="Y22" s="103">
        <f>Y21/1.2*0.2</f>
        <v>7314.3983226973214</v>
      </c>
      <c r="Z22" s="238"/>
    </row>
    <row r="23" spans="1:28" customFormat="1" ht="15" x14ac:dyDescent="0.25">
      <c r="A23" s="384" t="s">
        <v>71</v>
      </c>
      <c r="B23" s="384"/>
      <c r="C23" s="384"/>
      <c r="D23" s="384"/>
      <c r="E23" s="124"/>
      <c r="F23" s="125"/>
      <c r="G23" s="125"/>
      <c r="N23" s="289"/>
      <c r="P23" s="97"/>
      <c r="Q23" s="97"/>
      <c r="R23" s="97"/>
      <c r="S23" s="97" t="s">
        <v>106</v>
      </c>
      <c r="T23" s="98">
        <f>SUM(T21:T22)</f>
        <v>1693046.76</v>
      </c>
      <c r="U23" s="97"/>
      <c r="V23" s="97" t="s">
        <v>106</v>
      </c>
      <c r="W23" s="98">
        <f>SUM(W21:W22)</f>
        <v>1938000</v>
      </c>
      <c r="X23" s="98"/>
      <c r="Y23" s="98"/>
      <c r="Z23" s="97"/>
    </row>
    <row r="24" spans="1:28" customFormat="1" ht="16.5" thickBot="1" x14ac:dyDescent="0.3">
      <c r="A24" s="385" t="s">
        <v>72</v>
      </c>
      <c r="B24" s="385"/>
      <c r="C24" s="385"/>
      <c r="D24" s="385"/>
      <c r="E24" s="126"/>
      <c r="F24" s="127"/>
      <c r="G24" s="127"/>
      <c r="H24" s="72"/>
      <c r="I24" s="72"/>
      <c r="J24" s="72"/>
      <c r="K24" s="72"/>
      <c r="L24" s="72"/>
      <c r="M24" s="72"/>
      <c r="N24" s="290"/>
      <c r="O24" s="72"/>
      <c r="P24" s="234"/>
      <c r="Q24" s="234"/>
      <c r="R24" s="234"/>
      <c r="S24" s="234"/>
      <c r="T24" s="234"/>
      <c r="U24" s="234"/>
      <c r="V24" s="234"/>
      <c r="W24" s="104"/>
      <c r="X24" s="104"/>
      <c r="Y24" s="104"/>
      <c r="Z24" s="234"/>
    </row>
    <row r="25" spans="1:28" ht="15" x14ac:dyDescent="0.25">
      <c r="A25" s="37"/>
      <c r="B25" s="37"/>
      <c r="C25" s="37"/>
      <c r="D25" s="37"/>
      <c r="H25" s="37"/>
      <c r="I25" s="37"/>
      <c r="J25" s="37"/>
      <c r="K25" s="37"/>
      <c r="L25" s="37"/>
      <c r="M25" s="37"/>
      <c r="N25" s="293"/>
      <c r="O25" s="37"/>
      <c r="P25"/>
      <c r="Q25"/>
      <c r="R25"/>
      <c r="S25"/>
      <c r="T25"/>
      <c r="U25"/>
      <c r="V25"/>
      <c r="W25" s="75"/>
      <c r="X25" s="75"/>
      <c r="Y25" s="75"/>
      <c r="Z25"/>
    </row>
    <row r="26" spans="1:28" ht="15" x14ac:dyDescent="0.25">
      <c r="A26" s="37"/>
      <c r="B26" s="37"/>
      <c r="C26" s="37"/>
      <c r="D26" s="37"/>
      <c r="H26" s="37"/>
      <c r="I26" s="37"/>
      <c r="J26" s="37"/>
      <c r="K26" s="37"/>
      <c r="L26" s="37"/>
      <c r="M26" s="37"/>
      <c r="N26" s="293"/>
      <c r="O26" s="37"/>
      <c r="P26"/>
      <c r="Q26"/>
      <c r="R26"/>
      <c r="S26"/>
      <c r="T26"/>
      <c r="U26"/>
      <c r="V26"/>
      <c r="W26" s="75"/>
      <c r="X26" s="75"/>
      <c r="Y26" s="75"/>
      <c r="Z26"/>
    </row>
    <row r="27" spans="1:28" ht="15" x14ac:dyDescent="0.25">
      <c r="A27" s="37"/>
      <c r="B27" s="37"/>
      <c r="C27" s="37"/>
      <c r="D27" s="37"/>
      <c r="H27" s="37"/>
      <c r="I27" s="37"/>
      <c r="J27" s="37"/>
      <c r="K27" s="37"/>
      <c r="L27" s="37"/>
      <c r="M27" s="37"/>
      <c r="N27" s="293"/>
      <c r="O27" s="37"/>
      <c r="P27"/>
      <c r="Q27"/>
      <c r="R27"/>
      <c r="S27"/>
      <c r="T27"/>
      <c r="U27"/>
      <c r="V27"/>
      <c r="W27" s="75"/>
      <c r="X27" s="75"/>
      <c r="Y27" s="75"/>
      <c r="Z27"/>
    </row>
    <row r="28" spans="1:28" ht="15.75" x14ac:dyDescent="0.2">
      <c r="A28" s="37"/>
      <c r="B28" s="37"/>
      <c r="C28" s="37"/>
      <c r="D28" s="37"/>
      <c r="H28" s="37"/>
      <c r="I28" s="37"/>
      <c r="J28" s="37"/>
      <c r="K28" s="37"/>
      <c r="L28" s="37"/>
      <c r="M28" s="37"/>
      <c r="N28" s="293"/>
      <c r="O28" s="37"/>
      <c r="P28" s="72"/>
      <c r="Q28" s="72"/>
      <c r="R28" s="72"/>
      <c r="S28" s="72"/>
      <c r="T28" s="72"/>
      <c r="U28" s="72"/>
      <c r="V28" s="72"/>
      <c r="W28" s="76"/>
      <c r="X28" s="76"/>
      <c r="Y28" s="76"/>
      <c r="Z28" s="72"/>
    </row>
    <row r="29" spans="1:28" x14ac:dyDescent="0.2">
      <c r="A29" s="37"/>
      <c r="B29" s="37"/>
      <c r="C29" s="37"/>
      <c r="D29" s="37"/>
      <c r="H29" s="37"/>
      <c r="I29" s="37"/>
      <c r="J29" s="37"/>
      <c r="K29" s="37"/>
      <c r="L29" s="37"/>
      <c r="M29" s="37"/>
      <c r="N29" s="293"/>
      <c r="O29" s="37"/>
      <c r="P29" s="37"/>
      <c r="Q29" s="37"/>
      <c r="R29" s="37"/>
      <c r="S29" s="37"/>
      <c r="T29" s="37"/>
    </row>
    <row r="30" spans="1:28" x14ac:dyDescent="0.2">
      <c r="A30" s="37"/>
      <c r="B30" s="37"/>
      <c r="C30" s="37"/>
      <c r="D30" s="37"/>
      <c r="H30" s="37"/>
      <c r="I30" s="37"/>
      <c r="J30" s="37"/>
      <c r="K30" s="37"/>
      <c r="L30" s="37"/>
      <c r="M30" s="37"/>
      <c r="N30" s="293"/>
      <c r="O30" s="37"/>
      <c r="P30" s="37"/>
      <c r="Q30" s="37"/>
      <c r="R30" s="37"/>
      <c r="S30" s="37"/>
      <c r="T30" s="37"/>
    </row>
    <row r="31" spans="1:28" x14ac:dyDescent="0.2">
      <c r="A31" s="37"/>
      <c r="B31" s="37"/>
      <c r="C31" s="37"/>
      <c r="D31" s="37"/>
      <c r="H31" s="37"/>
      <c r="I31" s="37"/>
      <c r="J31" s="37"/>
      <c r="K31" s="37"/>
      <c r="L31" s="37"/>
      <c r="M31" s="37"/>
      <c r="N31" s="293"/>
      <c r="O31" s="37"/>
      <c r="P31" s="37"/>
      <c r="Q31" s="37"/>
      <c r="R31" s="37"/>
      <c r="S31" s="37"/>
      <c r="T31" s="37"/>
      <c r="W31" s="3"/>
      <c r="X31" s="3"/>
      <c r="Y31" s="3"/>
    </row>
    <row r="32" spans="1:28" x14ac:dyDescent="0.2">
      <c r="A32" s="37"/>
      <c r="B32" s="37"/>
      <c r="C32" s="37"/>
      <c r="D32" s="37"/>
      <c r="H32" s="37"/>
      <c r="I32" s="37"/>
      <c r="J32" s="37"/>
      <c r="K32" s="37"/>
      <c r="L32" s="37"/>
      <c r="M32" s="37"/>
      <c r="N32" s="293"/>
      <c r="O32" s="37"/>
      <c r="P32" s="37"/>
      <c r="Q32" s="37"/>
      <c r="R32" s="37"/>
      <c r="S32" s="37"/>
      <c r="T32" s="37"/>
      <c r="W32" s="3"/>
      <c r="X32" s="3"/>
      <c r="Y32" s="3"/>
    </row>
    <row r="33" spans="1:25" x14ac:dyDescent="0.2">
      <c r="A33" s="37"/>
      <c r="B33" s="37"/>
      <c r="C33" s="37"/>
      <c r="D33" s="37"/>
      <c r="H33" s="37"/>
      <c r="I33" s="37"/>
      <c r="J33" s="37"/>
      <c r="K33" s="37"/>
      <c r="L33" s="37"/>
      <c r="M33" s="37"/>
      <c r="N33" s="293"/>
      <c r="O33" s="37"/>
      <c r="P33" s="37"/>
      <c r="Q33" s="37"/>
      <c r="R33" s="37"/>
      <c r="S33" s="37"/>
      <c r="T33" s="37"/>
      <c r="W33" s="3"/>
      <c r="X33" s="3"/>
      <c r="Y33" s="3"/>
    </row>
    <row r="34" spans="1:25" x14ac:dyDescent="0.2">
      <c r="A34" s="37"/>
      <c r="B34" s="37"/>
      <c r="C34" s="37"/>
      <c r="D34" s="37"/>
      <c r="H34" s="37"/>
      <c r="I34" s="37"/>
      <c r="J34" s="37"/>
      <c r="K34" s="37"/>
      <c r="L34" s="37"/>
      <c r="M34" s="37"/>
      <c r="N34" s="293"/>
      <c r="O34" s="37"/>
      <c r="P34" s="37"/>
      <c r="Q34" s="37"/>
      <c r="R34" s="37"/>
      <c r="S34" s="37"/>
      <c r="T34" s="37"/>
      <c r="W34" s="3"/>
      <c r="X34" s="3"/>
      <c r="Y34" s="3"/>
    </row>
    <row r="35" spans="1:25" x14ac:dyDescent="0.2">
      <c r="A35" s="37"/>
      <c r="B35" s="37"/>
      <c r="C35" s="37"/>
      <c r="D35" s="37"/>
      <c r="H35" s="37"/>
      <c r="I35" s="37"/>
      <c r="J35" s="37"/>
      <c r="K35" s="37"/>
      <c r="L35" s="37"/>
      <c r="M35" s="37"/>
      <c r="N35" s="293"/>
      <c r="O35" s="37"/>
      <c r="P35" s="37"/>
      <c r="Q35" s="37"/>
      <c r="R35" s="37"/>
      <c r="S35" s="37"/>
      <c r="T35" s="37"/>
      <c r="W35" s="3"/>
      <c r="X35" s="3"/>
      <c r="Y35" s="3"/>
    </row>
    <row r="36" spans="1:25" x14ac:dyDescent="0.2">
      <c r="A36" s="37"/>
      <c r="B36" s="37"/>
      <c r="C36" s="37"/>
      <c r="D36" s="37"/>
      <c r="H36" s="37"/>
      <c r="I36" s="37"/>
      <c r="J36" s="37"/>
      <c r="K36" s="37"/>
      <c r="L36" s="37"/>
      <c r="M36" s="37"/>
      <c r="N36" s="293"/>
      <c r="O36" s="37"/>
      <c r="P36" s="37"/>
      <c r="Q36" s="37"/>
      <c r="R36" s="37"/>
      <c r="S36" s="37"/>
      <c r="T36" s="37"/>
      <c r="W36" s="3"/>
      <c r="X36" s="3"/>
      <c r="Y36" s="3"/>
    </row>
    <row r="37" spans="1:25" x14ac:dyDescent="0.2">
      <c r="A37" s="37"/>
      <c r="B37" s="37"/>
      <c r="C37" s="37"/>
      <c r="D37" s="37"/>
      <c r="H37" s="37"/>
      <c r="I37" s="37"/>
      <c r="J37" s="37"/>
      <c r="K37" s="37"/>
      <c r="L37" s="37"/>
      <c r="M37" s="37"/>
      <c r="N37" s="293"/>
      <c r="O37" s="37"/>
      <c r="P37" s="37"/>
      <c r="Q37" s="37"/>
      <c r="R37" s="37"/>
      <c r="S37" s="37"/>
      <c r="T37" s="37"/>
      <c r="W37" s="3"/>
      <c r="X37" s="3"/>
      <c r="Y37" s="3"/>
    </row>
    <row r="38" spans="1:25" x14ac:dyDescent="0.2">
      <c r="A38" s="37"/>
      <c r="B38" s="37"/>
      <c r="C38" s="37"/>
      <c r="D38" s="37"/>
      <c r="H38" s="37"/>
      <c r="I38" s="37"/>
      <c r="J38" s="37"/>
      <c r="K38" s="37"/>
      <c r="L38" s="37"/>
      <c r="M38" s="37"/>
      <c r="N38" s="293"/>
      <c r="O38" s="37"/>
      <c r="P38" s="37"/>
      <c r="Q38" s="37"/>
      <c r="R38" s="37"/>
      <c r="S38" s="37"/>
      <c r="T38" s="37"/>
      <c r="W38" s="3"/>
      <c r="X38" s="3"/>
      <c r="Y38" s="3"/>
    </row>
    <row r="39" spans="1:25" x14ac:dyDescent="0.2">
      <c r="A39" s="37"/>
      <c r="B39" s="37"/>
      <c r="C39" s="37"/>
      <c r="D39" s="37"/>
      <c r="H39" s="37"/>
      <c r="I39" s="37"/>
      <c r="J39" s="37"/>
      <c r="K39" s="37"/>
      <c r="L39" s="37"/>
      <c r="M39" s="37"/>
      <c r="N39" s="293"/>
      <c r="O39" s="37"/>
      <c r="P39" s="37"/>
      <c r="Q39" s="37"/>
      <c r="R39" s="37"/>
      <c r="S39" s="37"/>
      <c r="T39" s="37"/>
      <c r="W39" s="3"/>
      <c r="X39" s="3"/>
      <c r="Y39" s="3"/>
    </row>
    <row r="40" spans="1:25" x14ac:dyDescent="0.2">
      <c r="A40" s="37"/>
      <c r="B40" s="37"/>
      <c r="C40" s="37"/>
      <c r="D40" s="37"/>
      <c r="H40" s="37"/>
      <c r="I40" s="37"/>
      <c r="J40" s="37"/>
      <c r="K40" s="37"/>
      <c r="L40" s="37"/>
      <c r="M40" s="37"/>
      <c r="N40" s="293"/>
      <c r="O40" s="37"/>
      <c r="P40" s="37"/>
      <c r="Q40" s="37"/>
      <c r="R40" s="37"/>
      <c r="S40" s="37"/>
      <c r="T40" s="37"/>
      <c r="W40" s="3"/>
      <c r="X40" s="3"/>
      <c r="Y40" s="3"/>
    </row>
    <row r="41" spans="1:25" x14ac:dyDescent="0.2">
      <c r="A41" s="37"/>
      <c r="B41" s="37"/>
      <c r="C41" s="37"/>
      <c r="D41" s="37"/>
      <c r="H41" s="37"/>
      <c r="I41" s="37"/>
      <c r="J41" s="37"/>
      <c r="K41" s="37"/>
      <c r="L41" s="37"/>
      <c r="M41" s="37"/>
      <c r="N41" s="293"/>
      <c r="O41" s="37"/>
      <c r="P41" s="37"/>
      <c r="Q41" s="37"/>
      <c r="R41" s="37"/>
      <c r="S41" s="37"/>
      <c r="T41" s="37"/>
      <c r="W41" s="3"/>
      <c r="X41" s="3"/>
      <c r="Y41" s="3"/>
    </row>
    <row r="42" spans="1:25" x14ac:dyDescent="0.2">
      <c r="A42" s="37"/>
      <c r="B42" s="37"/>
      <c r="C42" s="37"/>
      <c r="D42" s="37"/>
      <c r="H42" s="37"/>
      <c r="I42" s="37"/>
      <c r="J42" s="37"/>
      <c r="K42" s="37"/>
      <c r="L42" s="37"/>
      <c r="M42" s="37"/>
      <c r="N42" s="293"/>
      <c r="O42" s="37"/>
      <c r="P42" s="37"/>
      <c r="Q42" s="37"/>
      <c r="R42" s="37"/>
      <c r="S42" s="37"/>
      <c r="T42" s="37"/>
      <c r="W42" s="3"/>
      <c r="X42" s="3"/>
      <c r="Y42" s="3"/>
    </row>
    <row r="43" spans="1:25" x14ac:dyDescent="0.2">
      <c r="A43" s="37"/>
      <c r="B43" s="37"/>
      <c r="C43" s="37"/>
      <c r="D43" s="37"/>
      <c r="H43" s="37"/>
      <c r="I43" s="37"/>
      <c r="J43" s="37"/>
      <c r="K43" s="37"/>
      <c r="L43" s="37"/>
      <c r="M43" s="37"/>
      <c r="N43" s="293"/>
      <c r="O43" s="37"/>
      <c r="P43" s="37"/>
      <c r="Q43" s="37"/>
      <c r="R43" s="37"/>
      <c r="S43" s="37"/>
      <c r="T43" s="37"/>
      <c r="W43" s="3"/>
      <c r="X43" s="3"/>
      <c r="Y43" s="3"/>
    </row>
    <row r="44" spans="1:25" x14ac:dyDescent="0.2">
      <c r="A44" s="37"/>
      <c r="B44" s="37"/>
      <c r="C44" s="37"/>
      <c r="D44" s="37"/>
      <c r="H44" s="37"/>
      <c r="I44" s="37"/>
      <c r="J44" s="37"/>
      <c r="K44" s="37"/>
      <c r="L44" s="37"/>
      <c r="M44" s="37"/>
      <c r="N44" s="293"/>
      <c r="O44" s="37"/>
      <c r="P44" s="37"/>
      <c r="Q44" s="37"/>
      <c r="R44" s="37"/>
      <c r="S44" s="37"/>
      <c r="T44" s="37"/>
      <c r="W44" s="3"/>
      <c r="X44" s="3"/>
      <c r="Y44" s="3"/>
    </row>
    <row r="45" spans="1:25" x14ac:dyDescent="0.2">
      <c r="A45" s="37"/>
      <c r="B45" s="37"/>
      <c r="C45" s="37"/>
      <c r="D45" s="37"/>
      <c r="H45" s="37"/>
      <c r="I45" s="37"/>
      <c r="J45" s="37"/>
      <c r="K45" s="37"/>
      <c r="L45" s="37"/>
      <c r="M45" s="37"/>
      <c r="N45" s="293"/>
      <c r="O45" s="37"/>
      <c r="P45" s="37"/>
      <c r="Q45" s="37"/>
      <c r="R45" s="37"/>
      <c r="S45" s="37"/>
      <c r="T45" s="37"/>
      <c r="W45" s="3"/>
      <c r="X45" s="3"/>
      <c r="Y45" s="3"/>
    </row>
    <row r="46" spans="1:25" x14ac:dyDescent="0.2">
      <c r="A46" s="37"/>
      <c r="B46" s="37"/>
      <c r="C46" s="37"/>
      <c r="D46" s="37"/>
      <c r="H46" s="37"/>
      <c r="I46" s="37"/>
      <c r="J46" s="37"/>
      <c r="K46" s="37"/>
      <c r="L46" s="37"/>
      <c r="M46" s="37"/>
      <c r="N46" s="293"/>
      <c r="O46" s="37"/>
      <c r="P46" s="37"/>
      <c r="Q46" s="37"/>
      <c r="R46" s="37"/>
      <c r="S46" s="37"/>
      <c r="T46" s="37"/>
      <c r="W46" s="3"/>
      <c r="X46" s="3"/>
      <c r="Y46" s="3"/>
    </row>
    <row r="47" spans="1:25" x14ac:dyDescent="0.2">
      <c r="A47" s="37"/>
      <c r="B47" s="37"/>
      <c r="C47" s="37"/>
      <c r="D47" s="37"/>
      <c r="H47" s="37"/>
      <c r="I47" s="37"/>
      <c r="J47" s="37"/>
      <c r="K47" s="37"/>
      <c r="L47" s="37"/>
      <c r="M47" s="37"/>
      <c r="N47" s="293"/>
      <c r="O47" s="37"/>
      <c r="P47" s="37"/>
      <c r="Q47" s="37"/>
      <c r="R47" s="37"/>
      <c r="S47" s="37"/>
      <c r="T47" s="37"/>
      <c r="W47" s="3"/>
      <c r="X47" s="3"/>
      <c r="Y47" s="3"/>
    </row>
    <row r="48" spans="1:25" x14ac:dyDescent="0.2">
      <c r="A48" s="37"/>
      <c r="B48" s="37"/>
      <c r="C48" s="37"/>
      <c r="D48" s="37"/>
      <c r="H48" s="37"/>
      <c r="I48" s="37"/>
      <c r="J48" s="37"/>
      <c r="K48" s="37"/>
      <c r="L48" s="37"/>
      <c r="M48" s="37"/>
      <c r="N48" s="293"/>
      <c r="O48" s="37"/>
      <c r="P48" s="37"/>
      <c r="Q48" s="37"/>
      <c r="R48" s="37"/>
      <c r="S48" s="37"/>
      <c r="T48" s="37"/>
      <c r="W48" s="3"/>
      <c r="X48" s="3"/>
      <c r="Y48" s="3"/>
    </row>
    <row r="49" spans="1:25" x14ac:dyDescent="0.2">
      <c r="A49" s="37"/>
      <c r="B49" s="37"/>
      <c r="C49" s="37"/>
      <c r="D49" s="37"/>
      <c r="H49" s="37"/>
      <c r="I49" s="37"/>
      <c r="J49" s="37"/>
      <c r="K49" s="37"/>
      <c r="L49" s="37"/>
      <c r="M49" s="37"/>
      <c r="N49" s="293"/>
      <c r="O49" s="37"/>
      <c r="P49" s="37"/>
      <c r="Q49" s="37"/>
      <c r="R49" s="37"/>
      <c r="S49" s="37"/>
      <c r="T49" s="37"/>
      <c r="W49" s="3"/>
      <c r="X49" s="3"/>
      <c r="Y49" s="3"/>
    </row>
    <row r="50" spans="1:25" x14ac:dyDescent="0.2">
      <c r="A50" s="37"/>
      <c r="B50" s="37"/>
      <c r="C50" s="37"/>
      <c r="D50" s="37"/>
      <c r="H50" s="37"/>
      <c r="I50" s="37"/>
      <c r="J50" s="37"/>
      <c r="K50" s="37"/>
      <c r="L50" s="37"/>
      <c r="M50" s="37"/>
      <c r="N50" s="293"/>
      <c r="O50" s="37"/>
      <c r="P50" s="37"/>
      <c r="Q50" s="37"/>
      <c r="R50" s="37"/>
      <c r="S50" s="37"/>
      <c r="T50" s="37"/>
      <c r="W50" s="3"/>
      <c r="X50" s="3"/>
      <c r="Y50" s="3"/>
    </row>
    <row r="51" spans="1:25" x14ac:dyDescent="0.2">
      <c r="A51" s="37"/>
      <c r="B51" s="37"/>
      <c r="C51" s="37"/>
      <c r="D51" s="37"/>
      <c r="H51" s="37"/>
      <c r="I51" s="37"/>
      <c r="J51" s="37"/>
      <c r="K51" s="37"/>
      <c r="L51" s="37"/>
      <c r="M51" s="37"/>
      <c r="N51" s="293"/>
      <c r="O51" s="37"/>
      <c r="P51" s="37"/>
      <c r="Q51" s="37"/>
      <c r="R51" s="37"/>
      <c r="S51" s="37"/>
      <c r="T51" s="37"/>
      <c r="W51" s="3"/>
      <c r="X51" s="3"/>
      <c r="Y51" s="3"/>
    </row>
    <row r="52" spans="1:25" x14ac:dyDescent="0.2">
      <c r="A52" s="37"/>
      <c r="B52" s="37"/>
      <c r="C52" s="37"/>
      <c r="D52" s="37"/>
      <c r="H52" s="37"/>
      <c r="I52" s="37"/>
      <c r="J52" s="37"/>
      <c r="K52" s="37"/>
      <c r="L52" s="37"/>
      <c r="M52" s="37"/>
      <c r="N52" s="293"/>
      <c r="O52" s="37"/>
      <c r="P52" s="37"/>
      <c r="Q52" s="37"/>
      <c r="R52" s="37"/>
      <c r="S52" s="37"/>
      <c r="T52" s="37"/>
      <c r="W52" s="3"/>
      <c r="X52" s="3"/>
      <c r="Y52" s="3"/>
    </row>
    <row r="53" spans="1:25" x14ac:dyDescent="0.2">
      <c r="A53" s="37"/>
      <c r="B53" s="37"/>
      <c r="C53" s="37"/>
      <c r="D53" s="37"/>
      <c r="H53" s="37"/>
      <c r="I53" s="37"/>
      <c r="J53" s="37"/>
      <c r="K53" s="37"/>
      <c r="L53" s="37"/>
      <c r="M53" s="37"/>
      <c r="N53" s="293"/>
      <c r="O53" s="37"/>
      <c r="P53" s="37"/>
      <c r="Q53" s="37"/>
      <c r="R53" s="37"/>
      <c r="S53" s="37"/>
      <c r="T53" s="37"/>
      <c r="W53" s="3"/>
      <c r="X53" s="3"/>
      <c r="Y53" s="3"/>
    </row>
    <row r="54" spans="1:25" x14ac:dyDescent="0.2">
      <c r="A54" s="37"/>
      <c r="B54" s="37"/>
      <c r="C54" s="37"/>
      <c r="D54" s="37"/>
      <c r="H54" s="37"/>
      <c r="I54" s="37"/>
      <c r="J54" s="37"/>
      <c r="K54" s="37"/>
      <c r="L54" s="37"/>
      <c r="M54" s="37"/>
      <c r="N54" s="293"/>
      <c r="O54" s="37"/>
      <c r="P54" s="37"/>
      <c r="Q54" s="37"/>
      <c r="R54" s="37"/>
      <c r="S54" s="37"/>
      <c r="T54" s="37"/>
      <c r="W54" s="3"/>
      <c r="X54" s="3"/>
      <c r="Y54" s="3"/>
    </row>
    <row r="55" spans="1:25" x14ac:dyDescent="0.2">
      <c r="A55" s="37"/>
      <c r="B55" s="37"/>
      <c r="C55" s="37"/>
      <c r="D55" s="37"/>
      <c r="H55" s="37"/>
      <c r="I55" s="37"/>
      <c r="J55" s="37"/>
      <c r="K55" s="37"/>
      <c r="L55" s="37"/>
      <c r="M55" s="37"/>
      <c r="N55" s="293"/>
      <c r="O55" s="37"/>
      <c r="P55" s="37"/>
      <c r="Q55" s="37"/>
      <c r="R55" s="37"/>
      <c r="S55" s="37"/>
      <c r="T55" s="37"/>
      <c r="W55" s="3"/>
      <c r="X55" s="3"/>
      <c r="Y55" s="3"/>
    </row>
    <row r="56" spans="1:25" x14ac:dyDescent="0.2">
      <c r="A56" s="37"/>
      <c r="B56" s="37"/>
      <c r="C56" s="37"/>
      <c r="D56" s="37"/>
      <c r="H56" s="37"/>
      <c r="I56" s="37"/>
      <c r="J56" s="37"/>
      <c r="K56" s="37"/>
      <c r="L56" s="37"/>
      <c r="M56" s="37"/>
      <c r="N56" s="293"/>
      <c r="O56" s="37"/>
      <c r="P56" s="37"/>
      <c r="Q56" s="37"/>
      <c r="R56" s="37"/>
      <c r="S56" s="37"/>
      <c r="T56" s="37"/>
      <c r="W56" s="3"/>
      <c r="X56" s="3"/>
      <c r="Y56" s="3"/>
    </row>
    <row r="57" spans="1:25" x14ac:dyDescent="0.2">
      <c r="A57" s="37"/>
      <c r="B57" s="37"/>
      <c r="C57" s="37"/>
      <c r="D57" s="37"/>
      <c r="H57" s="37"/>
      <c r="I57" s="37"/>
      <c r="J57" s="37"/>
      <c r="K57" s="37"/>
      <c r="L57" s="37"/>
      <c r="M57" s="37"/>
      <c r="N57" s="293"/>
      <c r="O57" s="37"/>
      <c r="P57" s="37"/>
      <c r="Q57" s="37"/>
      <c r="R57" s="37"/>
      <c r="S57" s="37"/>
      <c r="T57" s="37"/>
      <c r="W57" s="3"/>
      <c r="X57" s="3"/>
      <c r="Y57" s="3"/>
    </row>
    <row r="58" spans="1:25" x14ac:dyDescent="0.2">
      <c r="A58" s="37"/>
      <c r="B58" s="37"/>
      <c r="C58" s="37"/>
      <c r="D58" s="37"/>
      <c r="H58" s="37"/>
      <c r="I58" s="37"/>
      <c r="J58" s="37"/>
      <c r="K58" s="37"/>
      <c r="L58" s="37"/>
      <c r="M58" s="37"/>
      <c r="N58" s="293"/>
      <c r="O58" s="37"/>
      <c r="P58" s="37"/>
      <c r="Q58" s="37"/>
      <c r="R58" s="37"/>
      <c r="S58" s="37"/>
      <c r="T58" s="37"/>
      <c r="W58" s="3"/>
      <c r="X58" s="3"/>
      <c r="Y58" s="3"/>
    </row>
    <row r="59" spans="1:25" x14ac:dyDescent="0.2">
      <c r="A59" s="37"/>
      <c r="B59" s="37"/>
      <c r="C59" s="37"/>
      <c r="D59" s="37"/>
      <c r="H59" s="37"/>
      <c r="I59" s="37"/>
      <c r="J59" s="37"/>
      <c r="K59" s="37"/>
      <c r="L59" s="37"/>
      <c r="M59" s="37"/>
      <c r="N59" s="293"/>
      <c r="O59" s="37"/>
      <c r="P59" s="37"/>
      <c r="Q59" s="37"/>
      <c r="R59" s="37"/>
      <c r="S59" s="37"/>
      <c r="T59" s="37"/>
      <c r="W59" s="3"/>
      <c r="X59" s="3"/>
      <c r="Y59" s="3"/>
    </row>
    <row r="60" spans="1:25" x14ac:dyDescent="0.2">
      <c r="A60" s="37"/>
      <c r="B60" s="37"/>
      <c r="C60" s="37"/>
      <c r="D60" s="37"/>
      <c r="H60" s="37"/>
      <c r="I60" s="37"/>
      <c r="J60" s="37"/>
      <c r="K60" s="37"/>
      <c r="L60" s="37"/>
      <c r="M60" s="37"/>
      <c r="N60" s="293"/>
      <c r="O60" s="37"/>
      <c r="P60" s="37"/>
      <c r="Q60" s="37"/>
      <c r="R60" s="37"/>
      <c r="S60" s="37"/>
      <c r="T60" s="37"/>
      <c r="W60" s="3"/>
      <c r="X60" s="3"/>
      <c r="Y60" s="3"/>
    </row>
    <row r="61" spans="1:25" x14ac:dyDescent="0.2">
      <c r="A61" s="37"/>
      <c r="B61" s="37"/>
      <c r="C61" s="37"/>
      <c r="D61" s="37"/>
      <c r="H61" s="37"/>
      <c r="I61" s="37"/>
      <c r="J61" s="37"/>
      <c r="K61" s="37"/>
      <c r="L61" s="37"/>
      <c r="M61" s="37"/>
      <c r="N61" s="293"/>
      <c r="O61" s="37"/>
      <c r="P61" s="37"/>
      <c r="Q61" s="37"/>
      <c r="R61" s="37"/>
      <c r="S61" s="37"/>
      <c r="T61" s="37"/>
      <c r="W61" s="3"/>
      <c r="X61" s="3"/>
      <c r="Y61" s="3"/>
    </row>
    <row r="62" spans="1:25" x14ac:dyDescent="0.2">
      <c r="A62" s="37"/>
      <c r="B62" s="37"/>
      <c r="C62" s="37"/>
      <c r="D62" s="37"/>
      <c r="H62" s="37"/>
      <c r="I62" s="37"/>
      <c r="J62" s="37"/>
      <c r="K62" s="37"/>
      <c r="L62" s="37"/>
      <c r="M62" s="37"/>
      <c r="N62" s="293"/>
      <c r="O62" s="37"/>
      <c r="P62" s="37"/>
      <c r="Q62" s="37"/>
      <c r="R62" s="37"/>
      <c r="S62" s="37"/>
      <c r="T62" s="37"/>
      <c r="W62" s="3"/>
      <c r="X62" s="3"/>
      <c r="Y62" s="3"/>
    </row>
    <row r="63" spans="1:25" x14ac:dyDescent="0.2">
      <c r="A63" s="37"/>
      <c r="B63" s="37"/>
      <c r="C63" s="37"/>
      <c r="D63" s="37"/>
      <c r="H63" s="37"/>
      <c r="I63" s="37"/>
      <c r="J63" s="37"/>
      <c r="K63" s="37"/>
      <c r="L63" s="37"/>
      <c r="M63" s="37"/>
      <c r="N63" s="293"/>
      <c r="O63" s="37"/>
      <c r="P63" s="37"/>
      <c r="Q63" s="37"/>
      <c r="R63" s="37"/>
      <c r="S63" s="37"/>
      <c r="T63" s="37"/>
      <c r="W63" s="3"/>
      <c r="X63" s="3"/>
      <c r="Y63" s="3"/>
    </row>
    <row r="64" spans="1:25" x14ac:dyDescent="0.2">
      <c r="A64" s="37"/>
      <c r="B64" s="37"/>
      <c r="C64" s="37"/>
      <c r="D64" s="37"/>
      <c r="H64" s="37"/>
      <c r="I64" s="37"/>
      <c r="J64" s="37"/>
      <c r="K64" s="37"/>
      <c r="L64" s="37"/>
      <c r="M64" s="37"/>
      <c r="N64" s="293"/>
      <c r="O64" s="37"/>
      <c r="P64" s="37"/>
      <c r="Q64" s="37"/>
      <c r="R64" s="37"/>
      <c r="S64" s="37"/>
      <c r="T64" s="37"/>
      <c r="W64" s="3"/>
      <c r="X64" s="3"/>
      <c r="Y64" s="3"/>
    </row>
    <row r="65" spans="1:25" x14ac:dyDescent="0.2">
      <c r="A65" s="37"/>
      <c r="B65" s="37"/>
      <c r="C65" s="37"/>
      <c r="D65" s="37"/>
      <c r="H65" s="37"/>
      <c r="I65" s="37"/>
      <c r="J65" s="37"/>
      <c r="K65" s="37"/>
      <c r="L65" s="37"/>
      <c r="M65" s="37"/>
      <c r="N65" s="293"/>
      <c r="O65" s="37"/>
      <c r="P65" s="37"/>
      <c r="Q65" s="37"/>
      <c r="R65" s="37"/>
      <c r="S65" s="37"/>
      <c r="T65" s="37"/>
      <c r="W65" s="3"/>
      <c r="X65" s="3"/>
      <c r="Y65" s="3"/>
    </row>
    <row r="66" spans="1:25" x14ac:dyDescent="0.2">
      <c r="A66" s="37"/>
      <c r="B66" s="37"/>
      <c r="C66" s="37"/>
      <c r="D66" s="37"/>
      <c r="H66" s="37"/>
      <c r="I66" s="37"/>
      <c r="J66" s="37"/>
      <c r="K66" s="37"/>
      <c r="L66" s="37"/>
      <c r="M66" s="37"/>
      <c r="N66" s="293"/>
      <c r="O66" s="37"/>
      <c r="P66" s="37"/>
      <c r="Q66" s="37"/>
      <c r="R66" s="37"/>
      <c r="S66" s="37"/>
      <c r="T66" s="37"/>
      <c r="W66" s="3"/>
      <c r="X66" s="3"/>
      <c r="Y66" s="3"/>
    </row>
    <row r="67" spans="1:25" x14ac:dyDescent="0.2">
      <c r="A67" s="37"/>
      <c r="B67" s="37"/>
      <c r="C67" s="37"/>
      <c r="D67" s="37"/>
      <c r="H67" s="37"/>
      <c r="I67" s="37"/>
      <c r="J67" s="37"/>
      <c r="K67" s="37"/>
      <c r="L67" s="37"/>
      <c r="M67" s="37"/>
      <c r="N67" s="293"/>
      <c r="O67" s="37"/>
      <c r="P67" s="37"/>
      <c r="Q67" s="37"/>
      <c r="R67" s="37"/>
      <c r="S67" s="37"/>
      <c r="T67" s="37"/>
      <c r="W67" s="3"/>
      <c r="X67" s="3"/>
      <c r="Y67" s="3"/>
    </row>
    <row r="68" spans="1:25" x14ac:dyDescent="0.2">
      <c r="A68" s="37"/>
      <c r="B68" s="37"/>
      <c r="C68" s="37"/>
      <c r="D68" s="37"/>
      <c r="H68" s="37"/>
      <c r="I68" s="37"/>
      <c r="J68" s="37"/>
      <c r="K68" s="37"/>
      <c r="L68" s="37"/>
      <c r="M68" s="37"/>
      <c r="N68" s="293"/>
      <c r="O68" s="37"/>
      <c r="P68" s="37"/>
      <c r="Q68" s="37"/>
      <c r="R68" s="37"/>
      <c r="S68" s="37"/>
      <c r="T68" s="37"/>
      <c r="W68" s="3"/>
      <c r="X68" s="3"/>
      <c r="Y68" s="3"/>
    </row>
    <row r="69" spans="1:25" x14ac:dyDescent="0.2">
      <c r="A69" s="37"/>
      <c r="B69" s="37"/>
      <c r="C69" s="37"/>
      <c r="D69" s="37"/>
      <c r="H69" s="37"/>
      <c r="I69" s="37"/>
      <c r="J69" s="37"/>
      <c r="K69" s="37"/>
      <c r="L69" s="37"/>
      <c r="M69" s="37"/>
      <c r="N69" s="293"/>
      <c r="O69" s="37"/>
      <c r="P69" s="37"/>
      <c r="Q69" s="37"/>
      <c r="R69" s="37"/>
      <c r="S69" s="37"/>
      <c r="T69" s="37"/>
      <c r="W69" s="3"/>
      <c r="X69" s="3"/>
      <c r="Y69" s="3"/>
    </row>
    <row r="70" spans="1:25" x14ac:dyDescent="0.2">
      <c r="A70" s="37"/>
      <c r="B70" s="37"/>
      <c r="C70" s="37"/>
      <c r="D70" s="37"/>
      <c r="H70" s="37"/>
      <c r="I70" s="37"/>
      <c r="J70" s="37"/>
      <c r="K70" s="37"/>
      <c r="L70" s="37"/>
      <c r="M70" s="37"/>
      <c r="N70" s="293"/>
      <c r="O70" s="37"/>
      <c r="P70" s="37"/>
      <c r="Q70" s="37"/>
      <c r="R70" s="37"/>
      <c r="S70" s="37"/>
      <c r="T70" s="37"/>
      <c r="W70" s="3"/>
      <c r="X70" s="3"/>
      <c r="Y70" s="3"/>
    </row>
    <row r="71" spans="1:25" x14ac:dyDescent="0.2">
      <c r="A71" s="37"/>
      <c r="B71" s="37"/>
      <c r="C71" s="37"/>
      <c r="D71" s="37"/>
      <c r="H71" s="37"/>
      <c r="I71" s="37"/>
      <c r="J71" s="37"/>
      <c r="K71" s="37"/>
      <c r="L71" s="37"/>
      <c r="M71" s="37"/>
      <c r="N71" s="293"/>
      <c r="O71" s="37"/>
      <c r="P71" s="37"/>
      <c r="Q71" s="37"/>
      <c r="R71" s="37"/>
      <c r="S71" s="37"/>
      <c r="T71" s="37"/>
      <c r="W71" s="3"/>
      <c r="X71" s="3"/>
      <c r="Y71" s="3"/>
    </row>
    <row r="72" spans="1:25" x14ac:dyDescent="0.2">
      <c r="A72" s="37"/>
      <c r="B72" s="37"/>
      <c r="C72" s="37"/>
      <c r="D72" s="37"/>
      <c r="H72" s="37"/>
      <c r="I72" s="37"/>
      <c r="J72" s="37"/>
      <c r="K72" s="37"/>
      <c r="L72" s="37"/>
      <c r="M72" s="37"/>
      <c r="N72" s="293"/>
      <c r="O72" s="37"/>
      <c r="P72" s="37"/>
      <c r="Q72" s="37"/>
      <c r="R72" s="37"/>
      <c r="S72" s="37"/>
      <c r="T72" s="37"/>
      <c r="W72" s="3"/>
      <c r="X72" s="3"/>
      <c r="Y72" s="3"/>
    </row>
    <row r="73" spans="1:25" x14ac:dyDescent="0.2">
      <c r="A73" s="37"/>
      <c r="B73" s="37"/>
      <c r="C73" s="37"/>
      <c r="D73" s="37"/>
      <c r="H73" s="37"/>
      <c r="I73" s="37"/>
      <c r="J73" s="37"/>
      <c r="K73" s="37"/>
      <c r="L73" s="37"/>
      <c r="M73" s="37"/>
      <c r="N73" s="293"/>
      <c r="O73" s="37"/>
      <c r="P73" s="37"/>
      <c r="Q73" s="37"/>
      <c r="R73" s="37"/>
      <c r="S73" s="37"/>
      <c r="T73" s="37"/>
      <c r="W73" s="3"/>
      <c r="X73" s="3"/>
      <c r="Y73" s="3"/>
    </row>
    <row r="74" spans="1:25" x14ac:dyDescent="0.2">
      <c r="A74" s="37"/>
      <c r="B74" s="37"/>
      <c r="C74" s="37"/>
      <c r="D74" s="37"/>
      <c r="H74" s="37"/>
      <c r="I74" s="37"/>
      <c r="J74" s="37"/>
      <c r="K74" s="37"/>
      <c r="L74" s="37"/>
      <c r="M74" s="37"/>
      <c r="N74" s="293"/>
      <c r="O74" s="37"/>
      <c r="P74" s="37"/>
      <c r="Q74" s="37"/>
      <c r="R74" s="37"/>
      <c r="S74" s="37"/>
      <c r="T74" s="37"/>
      <c r="W74" s="3"/>
      <c r="X74" s="3"/>
      <c r="Y74" s="3"/>
    </row>
    <row r="75" spans="1:25" x14ac:dyDescent="0.2">
      <c r="A75" s="37"/>
      <c r="B75" s="37"/>
      <c r="C75" s="37"/>
      <c r="D75" s="37"/>
      <c r="H75" s="37"/>
      <c r="I75" s="37"/>
      <c r="J75" s="37"/>
      <c r="K75" s="37"/>
      <c r="L75" s="37"/>
      <c r="M75" s="37"/>
      <c r="N75" s="293"/>
      <c r="O75" s="37"/>
      <c r="P75" s="37"/>
      <c r="Q75" s="37"/>
      <c r="R75" s="37"/>
      <c r="S75" s="37"/>
      <c r="T75" s="37"/>
      <c r="W75" s="3"/>
      <c r="X75" s="3"/>
      <c r="Y75" s="3"/>
    </row>
    <row r="76" spans="1:25" x14ac:dyDescent="0.2">
      <c r="A76" s="37"/>
      <c r="B76" s="37"/>
      <c r="C76" s="37"/>
      <c r="D76" s="37"/>
      <c r="H76" s="37"/>
      <c r="I76" s="37"/>
      <c r="J76" s="37"/>
      <c r="K76" s="37"/>
      <c r="L76" s="37"/>
      <c r="M76" s="37"/>
      <c r="N76" s="293"/>
      <c r="O76" s="37"/>
      <c r="P76" s="37"/>
      <c r="Q76" s="37"/>
      <c r="R76" s="37"/>
      <c r="S76" s="37"/>
      <c r="T76" s="37"/>
      <c r="W76" s="3"/>
      <c r="X76" s="3"/>
      <c r="Y76" s="3"/>
    </row>
    <row r="77" spans="1:25" x14ac:dyDescent="0.2">
      <c r="A77" s="37"/>
      <c r="B77" s="37"/>
      <c r="C77" s="37"/>
      <c r="D77" s="37"/>
      <c r="H77" s="37"/>
      <c r="I77" s="37"/>
      <c r="J77" s="37"/>
      <c r="K77" s="37"/>
      <c r="L77" s="37"/>
      <c r="M77" s="37"/>
      <c r="N77" s="293"/>
      <c r="O77" s="37"/>
      <c r="P77" s="37"/>
      <c r="Q77" s="37"/>
      <c r="R77" s="37"/>
      <c r="S77" s="37"/>
      <c r="T77" s="37"/>
      <c r="W77" s="3"/>
      <c r="X77" s="3"/>
      <c r="Y77" s="3"/>
    </row>
    <row r="78" spans="1:25" x14ac:dyDescent="0.2">
      <c r="A78" s="37"/>
      <c r="B78" s="37"/>
      <c r="C78" s="37"/>
      <c r="D78" s="37"/>
      <c r="H78" s="37"/>
      <c r="I78" s="37"/>
      <c r="J78" s="37"/>
      <c r="K78" s="37"/>
      <c r="L78" s="37"/>
      <c r="M78" s="37"/>
      <c r="N78" s="293"/>
      <c r="O78" s="37"/>
      <c r="P78" s="37"/>
      <c r="Q78" s="37"/>
      <c r="R78" s="37"/>
      <c r="S78" s="37"/>
      <c r="T78" s="37"/>
      <c r="W78" s="3"/>
      <c r="X78" s="3"/>
      <c r="Y78" s="3"/>
    </row>
    <row r="79" spans="1:25" x14ac:dyDescent="0.2">
      <c r="A79" s="37"/>
      <c r="B79" s="37"/>
      <c r="C79" s="37"/>
      <c r="D79" s="37"/>
      <c r="H79" s="37"/>
      <c r="I79" s="37"/>
      <c r="J79" s="37"/>
      <c r="K79" s="37"/>
      <c r="L79" s="37"/>
      <c r="M79" s="37"/>
      <c r="N79" s="293"/>
      <c r="O79" s="37"/>
      <c r="P79" s="37"/>
      <c r="Q79" s="37"/>
      <c r="R79" s="37"/>
      <c r="S79" s="37"/>
      <c r="T79" s="37"/>
      <c r="W79" s="3"/>
      <c r="X79" s="3"/>
      <c r="Y79" s="3"/>
    </row>
    <row r="80" spans="1:25" x14ac:dyDescent="0.2">
      <c r="A80" s="37"/>
      <c r="B80" s="37"/>
      <c r="C80" s="37"/>
      <c r="D80" s="37"/>
      <c r="H80" s="37"/>
      <c r="I80" s="37"/>
      <c r="J80" s="37"/>
      <c r="K80" s="37"/>
      <c r="L80" s="37"/>
      <c r="M80" s="37"/>
      <c r="N80" s="293"/>
      <c r="O80" s="37"/>
      <c r="P80" s="37"/>
      <c r="Q80" s="37"/>
      <c r="R80" s="37"/>
      <c r="S80" s="37"/>
      <c r="T80" s="37"/>
      <c r="W80" s="3"/>
      <c r="X80" s="3"/>
      <c r="Y80" s="3"/>
    </row>
    <row r="81" spans="1:25" x14ac:dyDescent="0.2">
      <c r="A81" s="37"/>
      <c r="B81" s="37"/>
      <c r="C81" s="37"/>
      <c r="D81" s="37"/>
      <c r="H81" s="37"/>
      <c r="I81" s="37"/>
      <c r="J81" s="37"/>
      <c r="K81" s="37"/>
      <c r="L81" s="37"/>
      <c r="M81" s="37"/>
      <c r="N81" s="293"/>
      <c r="O81" s="37"/>
      <c r="P81" s="37"/>
      <c r="Q81" s="37"/>
      <c r="R81" s="37"/>
      <c r="S81" s="37"/>
      <c r="T81" s="37"/>
      <c r="W81" s="3"/>
      <c r="X81" s="3"/>
      <c r="Y81" s="3"/>
    </row>
    <row r="82" spans="1:25" x14ac:dyDescent="0.2">
      <c r="A82" s="37"/>
      <c r="B82" s="37"/>
      <c r="C82" s="37"/>
      <c r="D82" s="37"/>
      <c r="H82" s="37"/>
      <c r="I82" s="37"/>
      <c r="J82" s="37"/>
      <c r="K82" s="37"/>
      <c r="L82" s="37"/>
      <c r="M82" s="37"/>
      <c r="N82" s="293"/>
      <c r="O82" s="37"/>
      <c r="P82" s="37"/>
      <c r="Q82" s="37"/>
      <c r="R82" s="37"/>
      <c r="S82" s="37"/>
      <c r="T82" s="37"/>
      <c r="W82" s="3"/>
      <c r="X82" s="3"/>
      <c r="Y82" s="3"/>
    </row>
    <row r="83" spans="1:25" x14ac:dyDescent="0.2">
      <c r="A83" s="37"/>
      <c r="B83" s="37"/>
      <c r="C83" s="37"/>
      <c r="D83" s="37"/>
      <c r="H83" s="37"/>
      <c r="I83" s="37"/>
      <c r="J83" s="37"/>
      <c r="K83" s="37"/>
      <c r="L83" s="37"/>
      <c r="M83" s="37"/>
      <c r="N83" s="293"/>
      <c r="O83" s="37"/>
      <c r="P83" s="37"/>
      <c r="Q83" s="37"/>
      <c r="R83" s="37"/>
      <c r="S83" s="37"/>
      <c r="T83" s="37"/>
      <c r="W83" s="3"/>
      <c r="X83" s="3"/>
      <c r="Y83" s="3"/>
    </row>
    <row r="84" spans="1:25" x14ac:dyDescent="0.2">
      <c r="A84" s="37"/>
      <c r="B84" s="37"/>
      <c r="C84" s="37"/>
      <c r="D84" s="37"/>
      <c r="H84" s="37"/>
      <c r="I84" s="37"/>
      <c r="J84" s="37"/>
      <c r="K84" s="37"/>
      <c r="L84" s="37"/>
      <c r="M84" s="37"/>
      <c r="N84" s="293"/>
      <c r="O84" s="37"/>
      <c r="P84" s="37"/>
      <c r="Q84" s="37"/>
      <c r="R84" s="37"/>
      <c r="S84" s="37"/>
      <c r="T84" s="37"/>
      <c r="W84" s="3"/>
      <c r="X84" s="3"/>
      <c r="Y84" s="3"/>
    </row>
    <row r="85" spans="1:25" x14ac:dyDescent="0.2">
      <c r="A85" s="37"/>
      <c r="B85" s="37"/>
      <c r="C85" s="37"/>
      <c r="D85" s="37"/>
      <c r="H85" s="37"/>
      <c r="I85" s="37"/>
      <c r="J85" s="37"/>
      <c r="K85" s="37"/>
      <c r="L85" s="37"/>
      <c r="M85" s="37"/>
      <c r="N85" s="293"/>
      <c r="O85" s="37"/>
      <c r="P85" s="37"/>
      <c r="Q85" s="37"/>
      <c r="R85" s="37"/>
      <c r="S85" s="37"/>
      <c r="T85" s="37"/>
      <c r="W85" s="3"/>
      <c r="X85" s="3"/>
      <c r="Y85" s="3"/>
    </row>
    <row r="86" spans="1:25" x14ac:dyDescent="0.2">
      <c r="A86" s="37"/>
      <c r="B86" s="37"/>
      <c r="C86" s="37"/>
      <c r="D86" s="37"/>
      <c r="H86" s="37"/>
      <c r="I86" s="37"/>
      <c r="J86" s="37"/>
      <c r="K86" s="37"/>
      <c r="L86" s="37"/>
      <c r="M86" s="37"/>
      <c r="N86" s="293"/>
      <c r="O86" s="37"/>
      <c r="P86" s="37"/>
      <c r="Q86" s="37"/>
      <c r="R86" s="37"/>
      <c r="S86" s="37"/>
      <c r="T86" s="37"/>
      <c r="W86" s="3"/>
      <c r="X86" s="3"/>
      <c r="Y86" s="3"/>
    </row>
    <row r="87" spans="1:25" x14ac:dyDescent="0.2">
      <c r="A87" s="37"/>
      <c r="B87" s="37"/>
      <c r="C87" s="37"/>
      <c r="D87" s="37"/>
      <c r="H87" s="37"/>
      <c r="I87" s="37"/>
      <c r="J87" s="37"/>
      <c r="K87" s="37"/>
      <c r="L87" s="37"/>
      <c r="M87" s="37"/>
      <c r="N87" s="293"/>
      <c r="O87" s="37"/>
      <c r="P87" s="37"/>
      <c r="Q87" s="37"/>
      <c r="R87" s="37"/>
      <c r="S87" s="37"/>
      <c r="T87" s="37"/>
      <c r="W87" s="3"/>
      <c r="X87" s="3"/>
      <c r="Y87" s="3"/>
    </row>
    <row r="88" spans="1:25" x14ac:dyDescent="0.2">
      <c r="A88" s="37"/>
      <c r="B88" s="37"/>
      <c r="C88" s="37"/>
      <c r="D88" s="37"/>
      <c r="H88" s="37"/>
      <c r="I88" s="37"/>
      <c r="J88" s="37"/>
      <c r="K88" s="37"/>
      <c r="L88" s="37"/>
      <c r="M88" s="37"/>
      <c r="N88" s="293"/>
      <c r="O88" s="37"/>
      <c r="P88" s="37"/>
      <c r="Q88" s="37"/>
      <c r="R88" s="37"/>
      <c r="S88" s="37"/>
      <c r="T88" s="37"/>
      <c r="W88" s="3"/>
      <c r="X88" s="3"/>
      <c r="Y88" s="3"/>
    </row>
    <row r="89" spans="1:25" x14ac:dyDescent="0.2">
      <c r="A89" s="37"/>
      <c r="B89" s="37"/>
      <c r="C89" s="37"/>
      <c r="D89" s="37"/>
      <c r="H89" s="37"/>
      <c r="I89" s="37"/>
      <c r="J89" s="37"/>
      <c r="K89" s="37"/>
      <c r="L89" s="37"/>
      <c r="M89" s="37"/>
      <c r="N89" s="293"/>
      <c r="O89" s="37"/>
      <c r="P89" s="37"/>
      <c r="Q89" s="37"/>
      <c r="R89" s="37"/>
      <c r="S89" s="37"/>
      <c r="T89" s="37"/>
      <c r="W89" s="3"/>
      <c r="X89" s="3"/>
      <c r="Y89" s="3"/>
    </row>
    <row r="90" spans="1:25" x14ac:dyDescent="0.2">
      <c r="A90" s="37"/>
      <c r="B90" s="37"/>
      <c r="C90" s="37"/>
      <c r="D90" s="37"/>
      <c r="H90" s="37"/>
      <c r="I90" s="37"/>
      <c r="J90" s="37"/>
      <c r="K90" s="37"/>
      <c r="L90" s="37"/>
      <c r="M90" s="37"/>
      <c r="N90" s="293"/>
      <c r="O90" s="37"/>
      <c r="P90" s="37"/>
      <c r="Q90" s="37"/>
      <c r="R90" s="37"/>
      <c r="S90" s="37"/>
      <c r="T90" s="37"/>
      <c r="W90" s="3"/>
      <c r="X90" s="3"/>
      <c r="Y90" s="3"/>
    </row>
    <row r="91" spans="1:25" x14ac:dyDescent="0.2">
      <c r="A91" s="37"/>
      <c r="B91" s="37"/>
      <c r="C91" s="37"/>
      <c r="D91" s="37"/>
      <c r="H91" s="37"/>
      <c r="I91" s="37"/>
      <c r="J91" s="37"/>
      <c r="K91" s="37"/>
      <c r="L91" s="37"/>
      <c r="M91" s="37"/>
      <c r="N91" s="293"/>
      <c r="O91" s="37"/>
      <c r="P91" s="37"/>
      <c r="Q91" s="37"/>
      <c r="R91" s="37"/>
      <c r="S91" s="37"/>
      <c r="T91" s="37"/>
      <c r="W91" s="3"/>
      <c r="X91" s="3"/>
      <c r="Y91" s="3"/>
    </row>
    <row r="92" spans="1:25" x14ac:dyDescent="0.2">
      <c r="A92" s="37"/>
      <c r="B92" s="37"/>
      <c r="C92" s="37"/>
      <c r="D92" s="37"/>
      <c r="H92" s="37"/>
      <c r="I92" s="37"/>
      <c r="J92" s="37"/>
      <c r="K92" s="37"/>
      <c r="L92" s="37"/>
      <c r="M92" s="37"/>
      <c r="N92" s="293"/>
      <c r="O92" s="37"/>
      <c r="P92" s="37"/>
      <c r="Q92" s="37"/>
      <c r="R92" s="37"/>
      <c r="S92" s="37"/>
      <c r="T92" s="37"/>
      <c r="W92" s="3"/>
      <c r="X92" s="3"/>
      <c r="Y92" s="3"/>
    </row>
    <row r="93" spans="1:25" x14ac:dyDescent="0.2">
      <c r="A93" s="37"/>
      <c r="B93" s="37"/>
      <c r="C93" s="37"/>
      <c r="D93" s="37"/>
      <c r="H93" s="37"/>
      <c r="I93" s="37"/>
      <c r="J93" s="37"/>
      <c r="K93" s="37"/>
      <c r="L93" s="37"/>
      <c r="M93" s="37"/>
      <c r="N93" s="293"/>
      <c r="O93" s="37"/>
      <c r="P93" s="37"/>
      <c r="Q93" s="37"/>
      <c r="R93" s="37"/>
      <c r="S93" s="37"/>
      <c r="T93" s="37"/>
      <c r="W93" s="3"/>
      <c r="X93" s="3"/>
      <c r="Y93" s="3"/>
    </row>
    <row r="94" spans="1:25" x14ac:dyDescent="0.2">
      <c r="A94" s="37"/>
      <c r="B94" s="37"/>
      <c r="C94" s="37"/>
      <c r="D94" s="37"/>
      <c r="H94" s="37"/>
      <c r="I94" s="37"/>
      <c r="J94" s="37"/>
      <c r="K94" s="37"/>
      <c r="L94" s="37"/>
      <c r="M94" s="37"/>
      <c r="N94" s="293"/>
      <c r="O94" s="37"/>
      <c r="P94" s="37"/>
      <c r="Q94" s="37"/>
      <c r="R94" s="37"/>
      <c r="S94" s="37"/>
      <c r="T94" s="37"/>
      <c r="W94" s="3"/>
      <c r="X94" s="3"/>
      <c r="Y94" s="3"/>
    </row>
    <row r="95" spans="1:25" x14ac:dyDescent="0.2">
      <c r="A95" s="37"/>
      <c r="B95" s="37"/>
      <c r="C95" s="37"/>
      <c r="D95" s="37"/>
      <c r="H95" s="37"/>
      <c r="I95" s="37"/>
      <c r="J95" s="37"/>
      <c r="K95" s="37"/>
      <c r="L95" s="37"/>
      <c r="M95" s="37"/>
      <c r="N95" s="293"/>
      <c r="O95" s="37"/>
      <c r="P95" s="37"/>
      <c r="Q95" s="37"/>
      <c r="R95" s="37"/>
      <c r="S95" s="37"/>
      <c r="T95" s="37"/>
      <c r="W95" s="3"/>
      <c r="X95" s="3"/>
      <c r="Y95" s="3"/>
    </row>
    <row r="96" spans="1:25" x14ac:dyDescent="0.2">
      <c r="A96" s="37"/>
      <c r="B96" s="37"/>
      <c r="C96" s="37"/>
      <c r="D96" s="37"/>
      <c r="H96" s="37"/>
      <c r="I96" s="37"/>
      <c r="J96" s="37"/>
      <c r="K96" s="37"/>
      <c r="L96" s="37"/>
      <c r="M96" s="37"/>
      <c r="N96" s="293"/>
      <c r="O96" s="37"/>
      <c r="P96" s="37"/>
      <c r="Q96" s="37"/>
      <c r="R96" s="37"/>
      <c r="S96" s="37"/>
      <c r="T96" s="37"/>
      <c r="W96" s="3"/>
      <c r="X96" s="3"/>
      <c r="Y96" s="3"/>
    </row>
    <row r="97" spans="1:25" x14ac:dyDescent="0.2">
      <c r="A97" s="37"/>
      <c r="B97" s="37"/>
      <c r="C97" s="37"/>
      <c r="D97" s="37"/>
      <c r="H97" s="37"/>
      <c r="I97" s="37"/>
      <c r="J97" s="37"/>
      <c r="K97" s="37"/>
      <c r="L97" s="37"/>
      <c r="M97" s="37"/>
      <c r="N97" s="293"/>
      <c r="O97" s="37"/>
      <c r="P97" s="37"/>
      <c r="Q97" s="37"/>
      <c r="R97" s="37"/>
      <c r="S97" s="37"/>
      <c r="T97" s="37"/>
      <c r="W97" s="3"/>
      <c r="X97" s="3"/>
      <c r="Y97" s="3"/>
    </row>
    <row r="98" spans="1:25" x14ac:dyDescent="0.2">
      <c r="A98" s="37"/>
      <c r="B98" s="37"/>
      <c r="C98" s="37"/>
      <c r="D98" s="37"/>
      <c r="H98" s="37"/>
      <c r="I98" s="37"/>
      <c r="J98" s="37"/>
      <c r="K98" s="37"/>
      <c r="L98" s="37"/>
      <c r="M98" s="37"/>
      <c r="N98" s="293"/>
      <c r="O98" s="37"/>
      <c r="P98" s="37"/>
      <c r="Q98" s="37"/>
      <c r="R98" s="37"/>
      <c r="S98" s="37"/>
      <c r="T98" s="37"/>
      <c r="W98" s="3"/>
      <c r="X98" s="3"/>
      <c r="Y98" s="3"/>
    </row>
    <row r="99" spans="1:25" x14ac:dyDescent="0.2">
      <c r="A99" s="37"/>
      <c r="B99" s="37"/>
      <c r="C99" s="37"/>
      <c r="D99" s="37"/>
      <c r="H99" s="37"/>
      <c r="I99" s="37"/>
      <c r="J99" s="37"/>
      <c r="K99" s="37"/>
      <c r="L99" s="37"/>
      <c r="M99" s="37"/>
      <c r="N99" s="293"/>
      <c r="O99" s="37"/>
      <c r="P99" s="37"/>
      <c r="Q99" s="37"/>
      <c r="R99" s="37"/>
      <c r="S99" s="37"/>
      <c r="T99" s="37"/>
      <c r="W99" s="3"/>
      <c r="X99" s="3"/>
      <c r="Y99" s="3"/>
    </row>
    <row r="100" spans="1:25" x14ac:dyDescent="0.2">
      <c r="A100" s="37"/>
      <c r="B100" s="37"/>
      <c r="C100" s="37"/>
      <c r="D100" s="37"/>
      <c r="H100" s="37"/>
      <c r="I100" s="37"/>
      <c r="J100" s="37"/>
      <c r="K100" s="37"/>
      <c r="L100" s="37"/>
      <c r="M100" s="37"/>
      <c r="N100" s="293"/>
      <c r="O100" s="37"/>
      <c r="P100" s="37"/>
      <c r="Q100" s="37"/>
      <c r="R100" s="37"/>
      <c r="S100" s="37"/>
      <c r="T100" s="37"/>
      <c r="W100" s="3"/>
      <c r="X100" s="3"/>
      <c r="Y100" s="3"/>
    </row>
    <row r="101" spans="1:25" x14ac:dyDescent="0.2">
      <c r="A101" s="37"/>
      <c r="B101" s="37"/>
      <c r="C101" s="37"/>
      <c r="D101" s="37"/>
      <c r="H101" s="37"/>
      <c r="I101" s="37"/>
      <c r="J101" s="37"/>
      <c r="K101" s="37"/>
      <c r="L101" s="37"/>
      <c r="M101" s="37"/>
      <c r="N101" s="293"/>
      <c r="O101" s="37"/>
      <c r="P101" s="37"/>
      <c r="Q101" s="37"/>
      <c r="R101" s="37"/>
      <c r="S101" s="37"/>
      <c r="T101" s="37"/>
      <c r="W101" s="3"/>
      <c r="X101" s="3"/>
      <c r="Y101" s="3"/>
    </row>
    <row r="102" spans="1:25" x14ac:dyDescent="0.2">
      <c r="A102" s="37"/>
      <c r="B102" s="37"/>
      <c r="C102" s="37"/>
      <c r="D102" s="37"/>
      <c r="H102" s="37"/>
      <c r="I102" s="37"/>
      <c r="J102" s="37"/>
      <c r="K102" s="37"/>
      <c r="L102" s="37"/>
      <c r="M102" s="37"/>
      <c r="N102" s="293"/>
      <c r="O102" s="37"/>
      <c r="P102" s="37"/>
      <c r="Q102" s="37"/>
      <c r="R102" s="37"/>
      <c r="S102" s="37"/>
      <c r="T102" s="37"/>
      <c r="W102" s="3"/>
      <c r="X102" s="3"/>
      <c r="Y102" s="3"/>
    </row>
    <row r="103" spans="1:25" x14ac:dyDescent="0.2">
      <c r="A103" s="37"/>
      <c r="B103" s="37"/>
      <c r="C103" s="37"/>
      <c r="D103" s="37"/>
      <c r="H103" s="37"/>
      <c r="I103" s="37"/>
      <c r="J103" s="37"/>
      <c r="K103" s="37"/>
      <c r="L103" s="37"/>
      <c r="M103" s="37"/>
      <c r="N103" s="293"/>
      <c r="O103" s="37"/>
      <c r="P103" s="37"/>
      <c r="Q103" s="37"/>
      <c r="R103" s="37"/>
      <c r="S103" s="37"/>
      <c r="T103" s="37"/>
      <c r="W103" s="3"/>
      <c r="X103" s="3"/>
      <c r="Y103" s="3"/>
    </row>
    <row r="104" spans="1:25" x14ac:dyDescent="0.2">
      <c r="A104" s="37"/>
      <c r="B104" s="37"/>
      <c r="C104" s="37"/>
      <c r="D104" s="37"/>
      <c r="H104" s="37"/>
      <c r="I104" s="37"/>
      <c r="J104" s="37"/>
      <c r="K104" s="37"/>
      <c r="L104" s="37"/>
      <c r="M104" s="37"/>
      <c r="N104" s="293"/>
      <c r="O104" s="37"/>
      <c r="P104" s="37"/>
      <c r="Q104" s="37"/>
      <c r="R104" s="37"/>
      <c r="S104" s="37"/>
      <c r="T104" s="37"/>
      <c r="W104" s="3"/>
      <c r="X104" s="3"/>
      <c r="Y104" s="3"/>
    </row>
    <row r="105" spans="1:25" x14ac:dyDescent="0.2">
      <c r="A105" s="37"/>
      <c r="B105" s="37"/>
      <c r="C105" s="37"/>
      <c r="D105" s="37"/>
      <c r="H105" s="37"/>
      <c r="I105" s="37"/>
      <c r="J105" s="37"/>
      <c r="K105" s="37"/>
      <c r="L105" s="37"/>
      <c r="M105" s="37"/>
      <c r="N105" s="293"/>
      <c r="O105" s="37"/>
      <c r="P105" s="37"/>
      <c r="Q105" s="37"/>
      <c r="R105" s="37"/>
      <c r="S105" s="37"/>
      <c r="T105" s="37"/>
      <c r="W105" s="3"/>
      <c r="X105" s="3"/>
      <c r="Y105" s="3"/>
    </row>
    <row r="106" spans="1:25" x14ac:dyDescent="0.2">
      <c r="A106" s="37"/>
      <c r="B106" s="37"/>
      <c r="C106" s="37"/>
      <c r="D106" s="37"/>
      <c r="H106" s="37"/>
      <c r="I106" s="37"/>
      <c r="J106" s="37"/>
      <c r="K106" s="37"/>
      <c r="L106" s="37"/>
      <c r="M106" s="37"/>
      <c r="N106" s="293"/>
      <c r="O106" s="37"/>
      <c r="P106" s="37"/>
      <c r="Q106" s="37"/>
      <c r="R106" s="37"/>
      <c r="S106" s="37"/>
      <c r="T106" s="37"/>
      <c r="W106" s="3"/>
      <c r="X106" s="3"/>
      <c r="Y106" s="3"/>
    </row>
    <row r="107" spans="1:25" x14ac:dyDescent="0.2">
      <c r="A107" s="37"/>
      <c r="B107" s="37"/>
      <c r="C107" s="37"/>
      <c r="D107" s="37"/>
      <c r="H107" s="37"/>
      <c r="I107" s="37"/>
      <c r="J107" s="37"/>
      <c r="K107" s="37"/>
      <c r="L107" s="37"/>
      <c r="M107" s="37"/>
      <c r="N107" s="293"/>
      <c r="O107" s="37"/>
      <c r="P107" s="37"/>
      <c r="Q107" s="37"/>
      <c r="R107" s="37"/>
      <c r="S107" s="37"/>
      <c r="T107" s="37"/>
      <c r="W107" s="3"/>
      <c r="X107" s="3"/>
      <c r="Y107" s="3"/>
    </row>
    <row r="108" spans="1:25" x14ac:dyDescent="0.2">
      <c r="A108" s="37"/>
      <c r="B108" s="37"/>
      <c r="C108" s="37"/>
      <c r="D108" s="37"/>
      <c r="H108" s="37"/>
      <c r="I108" s="37"/>
      <c r="J108" s="37"/>
      <c r="K108" s="37"/>
      <c r="L108" s="37"/>
      <c r="M108" s="37"/>
      <c r="N108" s="293"/>
      <c r="O108" s="37"/>
      <c r="P108" s="37"/>
      <c r="Q108" s="37"/>
      <c r="R108" s="37"/>
      <c r="S108" s="37"/>
      <c r="T108" s="37"/>
      <c r="W108" s="3"/>
      <c r="X108" s="3"/>
      <c r="Y108" s="3"/>
    </row>
    <row r="109" spans="1:25" x14ac:dyDescent="0.2">
      <c r="A109" s="37"/>
      <c r="B109" s="37"/>
      <c r="C109" s="37"/>
      <c r="D109" s="37"/>
      <c r="H109" s="37"/>
      <c r="I109" s="37"/>
      <c r="J109" s="37"/>
      <c r="K109" s="37"/>
      <c r="L109" s="37"/>
      <c r="M109" s="37"/>
      <c r="N109" s="293"/>
      <c r="O109" s="37"/>
      <c r="P109" s="37"/>
      <c r="Q109" s="37"/>
      <c r="R109" s="37"/>
      <c r="S109" s="37"/>
      <c r="T109" s="37"/>
      <c r="W109" s="3"/>
      <c r="X109" s="3"/>
      <c r="Y109" s="3"/>
    </row>
    <row r="110" spans="1:25" x14ac:dyDescent="0.2">
      <c r="A110" s="37"/>
      <c r="B110" s="37"/>
      <c r="C110" s="37"/>
      <c r="D110" s="37"/>
      <c r="H110" s="37"/>
      <c r="I110" s="37"/>
      <c r="J110" s="37"/>
      <c r="K110" s="37"/>
      <c r="L110" s="37"/>
      <c r="M110" s="37"/>
      <c r="N110" s="293"/>
      <c r="O110" s="37"/>
      <c r="P110" s="37"/>
      <c r="Q110" s="37"/>
      <c r="R110" s="37"/>
      <c r="S110" s="37"/>
      <c r="T110" s="37"/>
      <c r="W110" s="3"/>
      <c r="X110" s="3"/>
      <c r="Y110" s="3"/>
    </row>
    <row r="111" spans="1:25" x14ac:dyDescent="0.2">
      <c r="A111" s="37"/>
      <c r="B111" s="37"/>
      <c r="C111" s="37"/>
      <c r="D111" s="37"/>
      <c r="H111" s="37"/>
      <c r="I111" s="37"/>
      <c r="J111" s="37"/>
      <c r="K111" s="37"/>
      <c r="L111" s="37"/>
      <c r="M111" s="37"/>
      <c r="N111" s="293"/>
      <c r="O111" s="37"/>
      <c r="P111" s="37"/>
      <c r="Q111" s="37"/>
      <c r="R111" s="37"/>
      <c r="S111" s="37"/>
      <c r="T111" s="37"/>
      <c r="W111" s="3"/>
      <c r="X111" s="3"/>
      <c r="Y111" s="3"/>
    </row>
    <row r="112" spans="1:25" x14ac:dyDescent="0.2">
      <c r="A112" s="37"/>
      <c r="B112" s="37"/>
      <c r="C112" s="37"/>
      <c r="D112" s="37"/>
      <c r="H112" s="37"/>
      <c r="I112" s="37"/>
      <c r="J112" s="37"/>
      <c r="K112" s="37"/>
      <c r="L112" s="37"/>
      <c r="M112" s="37"/>
      <c r="N112" s="293"/>
      <c r="O112" s="37"/>
      <c r="P112" s="37"/>
      <c r="Q112" s="37"/>
      <c r="R112" s="37"/>
      <c r="S112" s="37"/>
      <c r="T112" s="37"/>
      <c r="W112" s="3"/>
      <c r="X112" s="3"/>
      <c r="Y112" s="3"/>
    </row>
    <row r="113" spans="1:25" x14ac:dyDescent="0.2">
      <c r="A113" s="37"/>
      <c r="B113" s="37"/>
      <c r="C113" s="37"/>
      <c r="D113" s="37"/>
      <c r="H113" s="37"/>
      <c r="I113" s="37"/>
      <c r="J113" s="37"/>
      <c r="K113" s="37"/>
      <c r="L113" s="37"/>
      <c r="M113" s="37"/>
      <c r="N113" s="293"/>
      <c r="O113" s="37"/>
      <c r="P113" s="37"/>
      <c r="Q113" s="37"/>
      <c r="R113" s="37"/>
      <c r="S113" s="37"/>
      <c r="T113" s="37"/>
      <c r="W113" s="3"/>
      <c r="X113" s="3"/>
      <c r="Y113" s="3"/>
    </row>
    <row r="114" spans="1:25" x14ac:dyDescent="0.2">
      <c r="A114" s="37"/>
      <c r="B114" s="37"/>
      <c r="C114" s="37"/>
      <c r="D114" s="37"/>
      <c r="H114" s="37"/>
      <c r="I114" s="37"/>
      <c r="J114" s="37"/>
      <c r="K114" s="37"/>
      <c r="L114" s="37"/>
      <c r="M114" s="37"/>
      <c r="N114" s="293"/>
      <c r="O114" s="37"/>
      <c r="P114" s="37"/>
      <c r="Q114" s="37"/>
      <c r="R114" s="37"/>
      <c r="S114" s="37"/>
      <c r="T114" s="37"/>
      <c r="W114" s="3"/>
      <c r="X114" s="3"/>
      <c r="Y114" s="3"/>
    </row>
    <row r="115" spans="1:25" x14ac:dyDescent="0.2">
      <c r="A115" s="37"/>
      <c r="B115" s="37"/>
      <c r="C115" s="37"/>
      <c r="D115" s="37"/>
      <c r="H115" s="37"/>
      <c r="I115" s="37"/>
      <c r="J115" s="37"/>
      <c r="K115" s="37"/>
      <c r="L115" s="37"/>
      <c r="M115" s="37"/>
      <c r="N115" s="293"/>
      <c r="O115" s="37"/>
      <c r="P115" s="37"/>
      <c r="Q115" s="37"/>
      <c r="R115" s="37"/>
      <c r="S115" s="37"/>
      <c r="T115" s="37"/>
      <c r="W115" s="3"/>
      <c r="X115" s="3"/>
      <c r="Y115" s="3"/>
    </row>
    <row r="116" spans="1:25" x14ac:dyDescent="0.2">
      <c r="A116" s="37"/>
      <c r="B116" s="37"/>
      <c r="C116" s="37"/>
      <c r="D116" s="37"/>
      <c r="H116" s="37"/>
      <c r="I116" s="37"/>
      <c r="J116" s="37"/>
      <c r="K116" s="37"/>
      <c r="L116" s="37"/>
      <c r="M116" s="37"/>
      <c r="N116" s="293"/>
      <c r="O116" s="37"/>
      <c r="P116" s="37"/>
      <c r="Q116" s="37"/>
      <c r="R116" s="37"/>
      <c r="S116" s="37"/>
      <c r="T116" s="37"/>
      <c r="W116" s="3"/>
      <c r="X116" s="3"/>
      <c r="Y116" s="3"/>
    </row>
    <row r="117" spans="1:25" x14ac:dyDescent="0.2">
      <c r="A117" s="37"/>
      <c r="B117" s="37"/>
      <c r="C117" s="37"/>
      <c r="D117" s="37"/>
      <c r="H117" s="37"/>
      <c r="I117" s="37"/>
      <c r="J117" s="37"/>
      <c r="K117" s="37"/>
      <c r="L117" s="37"/>
      <c r="M117" s="37"/>
      <c r="N117" s="293"/>
      <c r="O117" s="37"/>
      <c r="P117" s="37"/>
      <c r="Q117" s="37"/>
      <c r="R117" s="37"/>
      <c r="S117" s="37"/>
      <c r="T117" s="37"/>
      <c r="W117" s="3"/>
      <c r="X117" s="3"/>
      <c r="Y117" s="3"/>
    </row>
    <row r="118" spans="1:25" x14ac:dyDescent="0.2">
      <c r="A118" s="37"/>
      <c r="B118" s="37"/>
      <c r="C118" s="37"/>
      <c r="D118" s="37"/>
      <c r="H118" s="37"/>
      <c r="I118" s="37"/>
      <c r="J118" s="37"/>
      <c r="K118" s="37"/>
      <c r="L118" s="37"/>
      <c r="M118" s="37"/>
      <c r="N118" s="293"/>
      <c r="O118" s="37"/>
      <c r="P118" s="37"/>
      <c r="Q118" s="37"/>
      <c r="R118" s="37"/>
      <c r="S118" s="37"/>
      <c r="T118" s="37"/>
      <c r="W118" s="3"/>
      <c r="X118" s="3"/>
      <c r="Y118" s="3"/>
    </row>
    <row r="119" spans="1:25" x14ac:dyDescent="0.2">
      <c r="A119" s="37"/>
      <c r="B119" s="37"/>
      <c r="C119" s="37"/>
      <c r="D119" s="37"/>
      <c r="H119" s="37"/>
      <c r="I119" s="37"/>
      <c r="J119" s="37"/>
      <c r="K119" s="37"/>
      <c r="L119" s="37"/>
      <c r="M119" s="37"/>
      <c r="N119" s="293"/>
      <c r="O119" s="37"/>
      <c r="P119" s="37"/>
      <c r="Q119" s="37"/>
      <c r="R119" s="37"/>
      <c r="S119" s="37"/>
      <c r="T119" s="37"/>
      <c r="W119" s="3"/>
      <c r="X119" s="3"/>
      <c r="Y119" s="3"/>
    </row>
    <row r="120" spans="1:25" x14ac:dyDescent="0.2">
      <c r="A120" s="37"/>
      <c r="B120" s="37"/>
      <c r="C120" s="37"/>
      <c r="D120" s="37"/>
      <c r="H120" s="37"/>
      <c r="I120" s="37"/>
      <c r="J120" s="37"/>
      <c r="K120" s="37"/>
      <c r="L120" s="37"/>
      <c r="M120" s="37"/>
      <c r="N120" s="293"/>
      <c r="O120" s="37"/>
      <c r="P120" s="37"/>
      <c r="Q120" s="37"/>
      <c r="R120" s="37"/>
      <c r="S120" s="37"/>
      <c r="T120" s="37"/>
      <c r="W120" s="3"/>
      <c r="X120" s="3"/>
      <c r="Y120" s="3"/>
    </row>
    <row r="121" spans="1:25" x14ac:dyDescent="0.2">
      <c r="A121" s="37"/>
      <c r="B121" s="37"/>
      <c r="C121" s="37"/>
      <c r="D121" s="37"/>
      <c r="H121" s="37"/>
      <c r="I121" s="37"/>
      <c r="J121" s="37"/>
      <c r="K121" s="37"/>
      <c r="L121" s="37"/>
      <c r="M121" s="37"/>
      <c r="N121" s="293"/>
      <c r="O121" s="37"/>
      <c r="P121" s="37"/>
      <c r="Q121" s="37"/>
      <c r="R121" s="37"/>
      <c r="S121" s="37"/>
      <c r="T121" s="37"/>
      <c r="W121" s="3"/>
      <c r="X121" s="3"/>
      <c r="Y121" s="3"/>
    </row>
    <row r="122" spans="1:25" x14ac:dyDescent="0.2">
      <c r="A122" s="37"/>
      <c r="B122" s="37"/>
      <c r="C122" s="37"/>
      <c r="D122" s="37"/>
      <c r="H122" s="37"/>
      <c r="I122" s="37"/>
      <c r="J122" s="37"/>
      <c r="K122" s="37"/>
      <c r="L122" s="37"/>
      <c r="M122" s="37"/>
      <c r="N122" s="293"/>
      <c r="O122" s="37"/>
      <c r="P122" s="37"/>
      <c r="Q122" s="37"/>
      <c r="R122" s="37"/>
      <c r="S122" s="37"/>
      <c r="T122" s="37"/>
      <c r="W122" s="3"/>
      <c r="X122" s="3"/>
      <c r="Y122" s="3"/>
    </row>
    <row r="123" spans="1:25" x14ac:dyDescent="0.2">
      <c r="A123" s="37"/>
      <c r="B123" s="37"/>
      <c r="C123" s="37"/>
      <c r="D123" s="37"/>
      <c r="H123" s="37"/>
      <c r="I123" s="37"/>
      <c r="J123" s="37"/>
      <c r="K123" s="37"/>
      <c r="L123" s="37"/>
      <c r="M123" s="37"/>
      <c r="N123" s="293"/>
      <c r="O123" s="37"/>
      <c r="P123" s="37"/>
      <c r="Q123" s="37"/>
      <c r="R123" s="37"/>
      <c r="S123" s="37"/>
      <c r="T123" s="37"/>
      <c r="W123" s="3"/>
      <c r="X123" s="3"/>
      <c r="Y123" s="3"/>
    </row>
    <row r="124" spans="1:25" x14ac:dyDescent="0.2">
      <c r="A124" s="37"/>
      <c r="B124" s="37"/>
      <c r="C124" s="37"/>
      <c r="D124" s="37"/>
      <c r="H124" s="37"/>
      <c r="I124" s="37"/>
      <c r="J124" s="37"/>
      <c r="K124" s="37"/>
      <c r="L124" s="37"/>
      <c r="M124" s="37"/>
      <c r="N124" s="293"/>
      <c r="O124" s="37"/>
      <c r="P124" s="37"/>
      <c r="Q124" s="37"/>
      <c r="R124" s="37"/>
      <c r="S124" s="37"/>
      <c r="T124" s="37"/>
      <c r="W124" s="3"/>
      <c r="X124" s="3"/>
      <c r="Y124" s="3"/>
    </row>
    <row r="125" spans="1:25" x14ac:dyDescent="0.2">
      <c r="A125" s="37"/>
      <c r="B125" s="37"/>
      <c r="C125" s="37"/>
      <c r="D125" s="37"/>
      <c r="H125" s="37"/>
      <c r="I125" s="37"/>
      <c r="J125" s="37"/>
      <c r="K125" s="37"/>
      <c r="L125" s="37"/>
      <c r="M125" s="37"/>
      <c r="N125" s="293"/>
      <c r="O125" s="37"/>
      <c r="P125" s="37"/>
      <c r="Q125" s="37"/>
      <c r="R125" s="37"/>
      <c r="S125" s="37"/>
      <c r="T125" s="37"/>
      <c r="W125" s="3"/>
      <c r="X125" s="3"/>
      <c r="Y125" s="3"/>
    </row>
    <row r="126" spans="1:25" x14ac:dyDescent="0.2">
      <c r="A126" s="37"/>
      <c r="B126" s="37"/>
      <c r="C126" s="37"/>
      <c r="D126" s="37"/>
      <c r="H126" s="37"/>
      <c r="I126" s="37"/>
      <c r="J126" s="37"/>
      <c r="K126" s="37"/>
      <c r="L126" s="37"/>
      <c r="M126" s="37"/>
      <c r="N126" s="293"/>
      <c r="O126" s="37"/>
      <c r="P126" s="37"/>
      <c r="Q126" s="37"/>
      <c r="R126" s="37"/>
      <c r="S126" s="37"/>
      <c r="T126" s="37"/>
      <c r="W126" s="3"/>
      <c r="X126" s="3"/>
      <c r="Y126" s="3"/>
    </row>
    <row r="127" spans="1:25" x14ac:dyDescent="0.2">
      <c r="A127" s="37"/>
      <c r="B127" s="37"/>
      <c r="C127" s="37"/>
      <c r="D127" s="37"/>
      <c r="H127" s="37"/>
      <c r="I127" s="37"/>
      <c r="J127" s="37"/>
      <c r="K127" s="37"/>
      <c r="L127" s="37"/>
      <c r="M127" s="37"/>
      <c r="N127" s="293"/>
      <c r="O127" s="37"/>
      <c r="P127" s="37"/>
      <c r="Q127" s="37"/>
      <c r="R127" s="37"/>
      <c r="S127" s="37"/>
      <c r="T127" s="37"/>
      <c r="W127" s="3"/>
      <c r="X127" s="3"/>
      <c r="Y127" s="3"/>
    </row>
    <row r="128" spans="1:25" x14ac:dyDescent="0.2">
      <c r="A128" s="37"/>
      <c r="B128" s="37"/>
      <c r="C128" s="37"/>
      <c r="D128" s="37"/>
      <c r="H128" s="37"/>
      <c r="I128" s="37"/>
      <c r="J128" s="37"/>
      <c r="K128" s="37"/>
      <c r="L128" s="37"/>
      <c r="M128" s="37"/>
      <c r="N128" s="293"/>
      <c r="O128" s="37"/>
      <c r="P128" s="37"/>
      <c r="Q128" s="37"/>
      <c r="R128" s="37"/>
      <c r="S128" s="37"/>
      <c r="T128" s="37"/>
      <c r="W128" s="3"/>
      <c r="X128" s="3"/>
      <c r="Y128" s="3"/>
    </row>
    <row r="129" spans="1:25" x14ac:dyDescent="0.2">
      <c r="A129" s="37"/>
      <c r="B129" s="37"/>
      <c r="C129" s="37"/>
      <c r="D129" s="37"/>
      <c r="H129" s="37"/>
      <c r="I129" s="37"/>
      <c r="J129" s="37"/>
      <c r="K129" s="37"/>
      <c r="L129" s="37"/>
      <c r="M129" s="37"/>
      <c r="N129" s="293"/>
      <c r="O129" s="37"/>
      <c r="P129" s="37"/>
      <c r="Q129" s="37"/>
      <c r="R129" s="37"/>
      <c r="S129" s="37"/>
      <c r="T129" s="37"/>
      <c r="W129" s="3"/>
      <c r="X129" s="3"/>
      <c r="Y129" s="3"/>
    </row>
    <row r="130" spans="1:25" x14ac:dyDescent="0.2">
      <c r="A130" s="37"/>
      <c r="B130" s="37"/>
      <c r="C130" s="37"/>
      <c r="D130" s="37"/>
      <c r="H130" s="37"/>
      <c r="I130" s="37"/>
      <c r="J130" s="37"/>
      <c r="K130" s="37"/>
      <c r="L130" s="37"/>
      <c r="M130" s="37"/>
      <c r="N130" s="293"/>
      <c r="O130" s="37"/>
      <c r="P130" s="37"/>
      <c r="Q130" s="37"/>
      <c r="R130" s="37"/>
      <c r="S130" s="37"/>
      <c r="T130" s="37"/>
      <c r="W130" s="3"/>
      <c r="X130" s="3"/>
      <c r="Y130" s="3"/>
    </row>
    <row r="131" spans="1:25" x14ac:dyDescent="0.2">
      <c r="A131" s="37"/>
      <c r="B131" s="37"/>
      <c r="C131" s="37"/>
      <c r="D131" s="37"/>
      <c r="H131" s="37"/>
      <c r="I131" s="37"/>
      <c r="J131" s="37"/>
      <c r="K131" s="37"/>
      <c r="L131" s="37"/>
      <c r="M131" s="37"/>
      <c r="N131" s="293"/>
      <c r="O131" s="37"/>
      <c r="P131" s="37"/>
      <c r="Q131" s="37"/>
      <c r="R131" s="37"/>
      <c r="S131" s="37"/>
      <c r="T131" s="37"/>
      <c r="W131" s="3"/>
      <c r="X131" s="3"/>
      <c r="Y131" s="3"/>
    </row>
    <row r="132" spans="1:25" x14ac:dyDescent="0.2">
      <c r="A132" s="37"/>
      <c r="B132" s="37"/>
      <c r="C132" s="37"/>
      <c r="D132" s="37"/>
      <c r="H132" s="37"/>
      <c r="I132" s="37"/>
      <c r="J132" s="37"/>
      <c r="K132" s="37"/>
      <c r="L132" s="37"/>
      <c r="M132" s="37"/>
      <c r="N132" s="293"/>
      <c r="O132" s="37"/>
      <c r="P132" s="37"/>
      <c r="Q132" s="37"/>
      <c r="R132" s="37"/>
      <c r="S132" s="37"/>
      <c r="T132" s="37"/>
      <c r="W132" s="3"/>
      <c r="X132" s="3"/>
      <c r="Y132" s="3"/>
    </row>
    <row r="133" spans="1:25" x14ac:dyDescent="0.2">
      <c r="A133" s="37"/>
      <c r="B133" s="37"/>
      <c r="C133" s="37"/>
      <c r="D133" s="37"/>
      <c r="H133" s="37"/>
      <c r="I133" s="37"/>
      <c r="J133" s="37"/>
      <c r="K133" s="37"/>
      <c r="L133" s="37"/>
      <c r="M133" s="37"/>
      <c r="N133" s="293"/>
      <c r="O133" s="37"/>
      <c r="P133" s="37"/>
      <c r="Q133" s="37"/>
      <c r="R133" s="37"/>
      <c r="S133" s="37"/>
      <c r="T133" s="37"/>
      <c r="W133" s="3"/>
      <c r="X133" s="3"/>
      <c r="Y133" s="3"/>
    </row>
    <row r="134" spans="1:25" x14ac:dyDescent="0.2">
      <c r="A134" s="37"/>
      <c r="B134" s="37"/>
      <c r="C134" s="37"/>
      <c r="D134" s="37"/>
      <c r="H134" s="37"/>
      <c r="I134" s="37"/>
      <c r="J134" s="37"/>
      <c r="K134" s="37"/>
      <c r="L134" s="37"/>
      <c r="M134" s="37"/>
      <c r="N134" s="293"/>
      <c r="O134" s="37"/>
      <c r="P134" s="37"/>
      <c r="Q134" s="37"/>
      <c r="R134" s="37"/>
      <c r="S134" s="37"/>
      <c r="T134" s="37"/>
      <c r="W134" s="3"/>
      <c r="X134" s="3"/>
      <c r="Y134" s="3"/>
    </row>
    <row r="135" spans="1:25" x14ac:dyDescent="0.2">
      <c r="A135" s="37"/>
      <c r="B135" s="37"/>
      <c r="C135" s="37"/>
      <c r="D135" s="37"/>
      <c r="H135" s="37"/>
      <c r="I135" s="37"/>
      <c r="J135" s="37"/>
      <c r="K135" s="37"/>
      <c r="L135" s="37"/>
      <c r="M135" s="37"/>
      <c r="N135" s="293"/>
      <c r="O135" s="37"/>
      <c r="P135" s="37"/>
      <c r="Q135" s="37"/>
      <c r="R135" s="37"/>
      <c r="S135" s="37"/>
      <c r="T135" s="37"/>
      <c r="W135" s="3"/>
      <c r="X135" s="3"/>
      <c r="Y135" s="3"/>
    </row>
    <row r="136" spans="1:25" x14ac:dyDescent="0.2">
      <c r="A136" s="37"/>
      <c r="B136" s="37"/>
      <c r="C136" s="37"/>
      <c r="D136" s="37"/>
      <c r="H136" s="37"/>
      <c r="I136" s="37"/>
      <c r="J136" s="37"/>
      <c r="K136" s="37"/>
      <c r="L136" s="37"/>
      <c r="M136" s="37"/>
      <c r="N136" s="293"/>
      <c r="O136" s="37"/>
      <c r="P136" s="37"/>
      <c r="Q136" s="37"/>
      <c r="R136" s="37"/>
      <c r="S136" s="37"/>
      <c r="T136" s="37"/>
      <c r="W136" s="3"/>
      <c r="X136" s="3"/>
      <c r="Y136" s="3"/>
    </row>
    <row r="137" spans="1:25" x14ac:dyDescent="0.2">
      <c r="A137" s="37"/>
      <c r="B137" s="37"/>
      <c r="C137" s="37"/>
      <c r="D137" s="37"/>
      <c r="H137" s="37"/>
      <c r="I137" s="37"/>
      <c r="J137" s="37"/>
      <c r="K137" s="37"/>
      <c r="L137" s="37"/>
      <c r="M137" s="37"/>
      <c r="N137" s="293"/>
      <c r="O137" s="37"/>
      <c r="P137" s="37"/>
      <c r="Q137" s="37"/>
      <c r="R137" s="37"/>
      <c r="S137" s="37"/>
      <c r="T137" s="37"/>
      <c r="W137" s="3"/>
      <c r="X137" s="3"/>
      <c r="Y137" s="3"/>
    </row>
    <row r="138" spans="1:25" x14ac:dyDescent="0.2">
      <c r="A138" s="37"/>
      <c r="B138" s="37"/>
      <c r="C138" s="37"/>
      <c r="D138" s="37"/>
      <c r="H138" s="37"/>
      <c r="I138" s="37"/>
      <c r="J138" s="37"/>
      <c r="K138" s="37"/>
      <c r="L138" s="37"/>
      <c r="M138" s="37"/>
      <c r="N138" s="293"/>
      <c r="O138" s="37"/>
      <c r="P138" s="37"/>
      <c r="Q138" s="37"/>
      <c r="R138" s="37"/>
      <c r="S138" s="37"/>
      <c r="T138" s="37"/>
      <c r="W138" s="3"/>
      <c r="X138" s="3"/>
      <c r="Y138" s="3"/>
    </row>
    <row r="139" spans="1:25" x14ac:dyDescent="0.2">
      <c r="A139" s="37"/>
      <c r="B139" s="37"/>
      <c r="C139" s="37"/>
      <c r="D139" s="37"/>
      <c r="H139" s="37"/>
      <c r="I139" s="37"/>
      <c r="J139" s="37"/>
      <c r="K139" s="37"/>
      <c r="L139" s="37"/>
      <c r="M139" s="37"/>
      <c r="N139" s="293"/>
      <c r="O139" s="37"/>
      <c r="P139" s="37"/>
      <c r="Q139" s="37"/>
      <c r="R139" s="37"/>
      <c r="S139" s="37"/>
      <c r="T139" s="37"/>
      <c r="W139" s="3"/>
      <c r="X139" s="3"/>
      <c r="Y139" s="3"/>
    </row>
    <row r="140" spans="1:25" x14ac:dyDescent="0.2">
      <c r="A140" s="37"/>
      <c r="B140" s="37"/>
      <c r="C140" s="37"/>
      <c r="D140" s="37"/>
      <c r="H140" s="37"/>
      <c r="I140" s="37"/>
      <c r="J140" s="37"/>
      <c r="K140" s="37"/>
      <c r="L140" s="37"/>
      <c r="M140" s="37"/>
      <c r="N140" s="293"/>
      <c r="O140" s="37"/>
      <c r="P140" s="37"/>
      <c r="Q140" s="37"/>
      <c r="R140" s="37"/>
      <c r="S140" s="37"/>
      <c r="T140" s="37"/>
      <c r="W140" s="3"/>
      <c r="X140" s="3"/>
      <c r="Y140" s="3"/>
    </row>
    <row r="141" spans="1:25" x14ac:dyDescent="0.2">
      <c r="A141" s="37"/>
      <c r="B141" s="37"/>
      <c r="C141" s="37"/>
      <c r="D141" s="37"/>
      <c r="H141" s="37"/>
      <c r="I141" s="37"/>
      <c r="J141" s="37"/>
      <c r="K141" s="37"/>
      <c r="L141" s="37"/>
      <c r="M141" s="37"/>
      <c r="N141" s="293"/>
      <c r="O141" s="37"/>
      <c r="P141" s="37"/>
      <c r="Q141" s="37"/>
      <c r="R141" s="37"/>
      <c r="S141" s="37"/>
      <c r="T141" s="37"/>
      <c r="W141" s="3"/>
      <c r="X141" s="3"/>
      <c r="Y141" s="3"/>
    </row>
    <row r="142" spans="1:25" x14ac:dyDescent="0.2">
      <c r="A142" s="37"/>
      <c r="B142" s="37"/>
      <c r="C142" s="37"/>
      <c r="D142" s="37"/>
      <c r="H142" s="37"/>
      <c r="I142" s="37"/>
      <c r="J142" s="37"/>
      <c r="K142" s="37"/>
      <c r="L142" s="37"/>
      <c r="M142" s="37"/>
      <c r="N142" s="293"/>
      <c r="O142" s="37"/>
      <c r="P142" s="37"/>
      <c r="Q142" s="37"/>
      <c r="R142" s="37"/>
      <c r="S142" s="37"/>
      <c r="T142" s="37"/>
      <c r="W142" s="3"/>
      <c r="X142" s="3"/>
      <c r="Y142" s="3"/>
    </row>
    <row r="143" spans="1:25" x14ac:dyDescent="0.2">
      <c r="A143" s="37"/>
      <c r="B143" s="37"/>
      <c r="C143" s="37"/>
      <c r="D143" s="37"/>
      <c r="H143" s="37"/>
      <c r="I143" s="37"/>
      <c r="J143" s="37"/>
      <c r="K143" s="37"/>
      <c r="L143" s="37"/>
      <c r="M143" s="37"/>
      <c r="N143" s="293"/>
      <c r="O143" s="37"/>
      <c r="P143" s="37"/>
      <c r="Q143" s="37"/>
      <c r="R143" s="37"/>
      <c r="S143" s="37"/>
      <c r="T143" s="37"/>
      <c r="W143" s="3"/>
      <c r="X143" s="3"/>
      <c r="Y143" s="3"/>
    </row>
    <row r="144" spans="1:25" x14ac:dyDescent="0.2">
      <c r="A144" s="37"/>
      <c r="B144" s="37"/>
      <c r="C144" s="37"/>
      <c r="D144" s="37"/>
      <c r="H144" s="37"/>
      <c r="I144" s="37"/>
      <c r="J144" s="37"/>
      <c r="K144" s="37"/>
      <c r="L144" s="37"/>
      <c r="M144" s="37"/>
      <c r="N144" s="293"/>
      <c r="O144" s="37"/>
      <c r="P144" s="37"/>
      <c r="Q144" s="37"/>
      <c r="R144" s="37"/>
      <c r="S144" s="37"/>
      <c r="T144" s="37"/>
      <c r="W144" s="3"/>
      <c r="X144" s="3"/>
      <c r="Y144" s="3"/>
    </row>
    <row r="145" spans="1:25" x14ac:dyDescent="0.2">
      <c r="A145" s="37"/>
      <c r="B145" s="37"/>
      <c r="C145" s="37"/>
      <c r="D145" s="37"/>
      <c r="H145" s="37"/>
      <c r="I145" s="37"/>
      <c r="J145" s="37"/>
      <c r="K145" s="37"/>
      <c r="L145" s="37"/>
      <c r="M145" s="37"/>
      <c r="N145" s="293"/>
      <c r="O145" s="37"/>
      <c r="P145" s="37"/>
      <c r="Q145" s="37"/>
      <c r="R145" s="37"/>
      <c r="S145" s="37"/>
      <c r="T145" s="37"/>
      <c r="W145" s="3"/>
      <c r="X145" s="3"/>
      <c r="Y145" s="3"/>
    </row>
    <row r="146" spans="1:25" x14ac:dyDescent="0.2">
      <c r="A146" s="37"/>
      <c r="B146" s="37"/>
      <c r="C146" s="37"/>
      <c r="D146" s="37"/>
      <c r="H146" s="37"/>
      <c r="I146" s="37"/>
      <c r="J146" s="37"/>
      <c r="K146" s="37"/>
      <c r="L146" s="37"/>
      <c r="M146" s="37"/>
      <c r="N146" s="293"/>
      <c r="O146" s="37"/>
      <c r="P146" s="37"/>
      <c r="Q146" s="37"/>
      <c r="R146" s="37"/>
      <c r="S146" s="37"/>
      <c r="T146" s="37"/>
      <c r="W146" s="3"/>
      <c r="X146" s="3"/>
      <c r="Y146" s="3"/>
    </row>
    <row r="147" spans="1:25" x14ac:dyDescent="0.2">
      <c r="A147" s="37"/>
      <c r="B147" s="37"/>
      <c r="C147" s="37"/>
      <c r="D147" s="37"/>
      <c r="H147" s="37"/>
      <c r="I147" s="37"/>
      <c r="J147" s="37"/>
      <c r="K147" s="37"/>
      <c r="L147" s="37"/>
      <c r="M147" s="37"/>
      <c r="N147" s="293"/>
      <c r="O147" s="37"/>
      <c r="P147" s="37"/>
      <c r="Q147" s="37"/>
      <c r="R147" s="37"/>
      <c r="S147" s="37"/>
      <c r="T147" s="37"/>
      <c r="W147" s="3"/>
      <c r="X147" s="3"/>
      <c r="Y147" s="3"/>
    </row>
    <row r="148" spans="1:25" x14ac:dyDescent="0.2">
      <c r="A148" s="37"/>
      <c r="B148" s="37"/>
      <c r="C148" s="37"/>
      <c r="D148" s="37"/>
      <c r="H148" s="37"/>
      <c r="I148" s="37"/>
      <c r="J148" s="37"/>
      <c r="K148" s="37"/>
      <c r="L148" s="37"/>
      <c r="M148" s="37"/>
      <c r="N148" s="293"/>
      <c r="O148" s="37"/>
      <c r="P148" s="37"/>
      <c r="Q148" s="37"/>
      <c r="R148" s="37"/>
      <c r="S148" s="37"/>
      <c r="T148" s="37"/>
      <c r="W148" s="3"/>
      <c r="X148" s="3"/>
      <c r="Y148" s="3"/>
    </row>
    <row r="149" spans="1:25" x14ac:dyDescent="0.2">
      <c r="A149" s="37"/>
      <c r="B149" s="37"/>
      <c r="C149" s="37"/>
      <c r="D149" s="37"/>
      <c r="H149" s="37"/>
      <c r="I149" s="37"/>
      <c r="J149" s="37"/>
      <c r="K149" s="37"/>
      <c r="L149" s="37"/>
      <c r="M149" s="37"/>
      <c r="N149" s="293"/>
      <c r="O149" s="37"/>
      <c r="P149" s="37"/>
      <c r="Q149" s="37"/>
      <c r="R149" s="37"/>
      <c r="S149" s="37"/>
      <c r="T149" s="37"/>
      <c r="W149" s="3"/>
      <c r="X149" s="3"/>
      <c r="Y149" s="3"/>
    </row>
    <row r="150" spans="1:25" x14ac:dyDescent="0.2">
      <c r="A150" s="37"/>
      <c r="B150" s="37"/>
      <c r="C150" s="37"/>
      <c r="D150" s="37"/>
      <c r="H150" s="37"/>
      <c r="I150" s="37"/>
      <c r="J150" s="37"/>
      <c r="K150" s="37"/>
      <c r="L150" s="37"/>
      <c r="M150" s="37"/>
      <c r="N150" s="293"/>
      <c r="O150" s="37"/>
      <c r="P150" s="37"/>
      <c r="Q150" s="37"/>
      <c r="R150" s="37"/>
      <c r="S150" s="37"/>
      <c r="T150" s="37"/>
      <c r="W150" s="3"/>
      <c r="X150" s="3"/>
      <c r="Y150" s="3"/>
    </row>
    <row r="151" spans="1:25" x14ac:dyDescent="0.2">
      <c r="A151" s="37"/>
      <c r="B151" s="37"/>
      <c r="C151" s="37"/>
      <c r="D151" s="37"/>
      <c r="H151" s="37"/>
      <c r="I151" s="37"/>
      <c r="J151" s="37"/>
      <c r="K151" s="37"/>
      <c r="L151" s="37"/>
      <c r="M151" s="37"/>
      <c r="N151" s="293"/>
      <c r="O151" s="37"/>
      <c r="P151" s="37"/>
      <c r="Q151" s="37"/>
      <c r="R151" s="37"/>
      <c r="S151" s="37"/>
      <c r="T151" s="37"/>
      <c r="W151" s="3"/>
      <c r="X151" s="3"/>
      <c r="Y151" s="3"/>
    </row>
    <row r="152" spans="1:25" x14ac:dyDescent="0.2">
      <c r="A152" s="37"/>
      <c r="B152" s="37"/>
      <c r="C152" s="37"/>
      <c r="D152" s="37"/>
      <c r="H152" s="37"/>
      <c r="I152" s="37"/>
      <c r="J152" s="37"/>
      <c r="K152" s="37"/>
      <c r="L152" s="37"/>
      <c r="M152" s="37"/>
      <c r="N152" s="293"/>
      <c r="O152" s="37"/>
      <c r="P152" s="37"/>
      <c r="Q152" s="37"/>
      <c r="R152" s="37"/>
      <c r="S152" s="37"/>
      <c r="T152" s="37"/>
      <c r="W152" s="3"/>
      <c r="X152" s="3"/>
      <c r="Y152" s="3"/>
    </row>
    <row r="153" spans="1:25" x14ac:dyDescent="0.2">
      <c r="A153" s="37"/>
      <c r="B153" s="37"/>
      <c r="C153" s="37"/>
      <c r="D153" s="37"/>
      <c r="H153" s="37"/>
      <c r="I153" s="37"/>
      <c r="J153" s="37"/>
      <c r="K153" s="37"/>
      <c r="L153" s="37"/>
      <c r="M153" s="37"/>
      <c r="N153" s="293"/>
      <c r="O153" s="37"/>
      <c r="P153" s="37"/>
      <c r="Q153" s="37"/>
      <c r="R153" s="37"/>
      <c r="S153" s="37"/>
      <c r="T153" s="37"/>
      <c r="W153" s="3"/>
      <c r="X153" s="3"/>
      <c r="Y153" s="3"/>
    </row>
    <row r="154" spans="1:25" x14ac:dyDescent="0.2">
      <c r="A154" s="37"/>
      <c r="B154" s="37"/>
      <c r="C154" s="37"/>
      <c r="D154" s="37"/>
      <c r="H154" s="37"/>
      <c r="I154" s="37"/>
      <c r="J154" s="37"/>
      <c r="K154" s="37"/>
      <c r="L154" s="37"/>
      <c r="M154" s="37"/>
      <c r="N154" s="293"/>
      <c r="O154" s="37"/>
      <c r="P154" s="37"/>
      <c r="Q154" s="37"/>
      <c r="R154" s="37"/>
      <c r="S154" s="37"/>
      <c r="T154" s="37"/>
      <c r="W154" s="3"/>
      <c r="X154" s="3"/>
      <c r="Y154" s="3"/>
    </row>
    <row r="155" spans="1:25" x14ac:dyDescent="0.2">
      <c r="A155" s="37"/>
      <c r="B155" s="37"/>
      <c r="C155" s="37"/>
      <c r="D155" s="37"/>
      <c r="H155" s="37"/>
      <c r="I155" s="37"/>
      <c r="J155" s="37"/>
      <c r="K155" s="37"/>
      <c r="L155" s="37"/>
      <c r="M155" s="37"/>
      <c r="N155" s="293"/>
      <c r="O155" s="37"/>
      <c r="P155" s="37"/>
      <c r="Q155" s="37"/>
      <c r="R155" s="37"/>
      <c r="S155" s="37"/>
      <c r="T155" s="37"/>
      <c r="W155" s="3"/>
      <c r="X155" s="3"/>
      <c r="Y155" s="3"/>
    </row>
    <row r="156" spans="1:25" x14ac:dyDescent="0.2">
      <c r="A156" s="37"/>
      <c r="B156" s="37"/>
      <c r="C156" s="37"/>
      <c r="D156" s="37"/>
      <c r="H156" s="37"/>
      <c r="I156" s="37"/>
      <c r="J156" s="37"/>
      <c r="K156" s="37"/>
      <c r="L156" s="37"/>
      <c r="M156" s="37"/>
      <c r="N156" s="293"/>
      <c r="O156" s="37"/>
      <c r="P156" s="37"/>
      <c r="Q156" s="37"/>
      <c r="R156" s="37"/>
      <c r="S156" s="37"/>
      <c r="T156" s="37"/>
      <c r="W156" s="3"/>
      <c r="X156" s="3"/>
      <c r="Y156" s="3"/>
    </row>
    <row r="157" spans="1:25" x14ac:dyDescent="0.2">
      <c r="A157" s="37"/>
      <c r="B157" s="37"/>
      <c r="C157" s="37"/>
      <c r="D157" s="37"/>
      <c r="H157" s="37"/>
      <c r="I157" s="37"/>
      <c r="J157" s="37"/>
      <c r="K157" s="37"/>
      <c r="L157" s="37"/>
      <c r="M157" s="37"/>
      <c r="N157" s="293"/>
      <c r="O157" s="37"/>
      <c r="P157" s="37"/>
      <c r="Q157" s="37"/>
      <c r="R157" s="37"/>
      <c r="S157" s="37"/>
      <c r="T157" s="37"/>
      <c r="W157" s="3"/>
      <c r="X157" s="3"/>
      <c r="Y157" s="3"/>
    </row>
    <row r="158" spans="1:25" x14ac:dyDescent="0.2">
      <c r="A158" s="37"/>
      <c r="B158" s="37"/>
      <c r="C158" s="37"/>
      <c r="D158" s="37"/>
      <c r="H158" s="37"/>
      <c r="I158" s="37"/>
      <c r="J158" s="37"/>
      <c r="K158" s="37"/>
      <c r="L158" s="37"/>
      <c r="M158" s="37"/>
      <c r="N158" s="293"/>
      <c r="O158" s="37"/>
      <c r="P158" s="37"/>
      <c r="Q158" s="37"/>
      <c r="R158" s="37"/>
      <c r="S158" s="37"/>
      <c r="T158" s="37"/>
      <c r="W158" s="3"/>
      <c r="X158" s="3"/>
      <c r="Y158" s="3"/>
    </row>
    <row r="159" spans="1:25" x14ac:dyDescent="0.2">
      <c r="A159" s="37"/>
      <c r="B159" s="37"/>
      <c r="C159" s="37"/>
      <c r="D159" s="37"/>
      <c r="H159" s="37"/>
      <c r="I159" s="37"/>
      <c r="J159" s="37"/>
      <c r="K159" s="37"/>
      <c r="L159" s="37"/>
      <c r="M159" s="37"/>
      <c r="N159" s="293"/>
      <c r="O159" s="37"/>
      <c r="P159" s="37"/>
      <c r="Q159" s="37"/>
      <c r="R159" s="37"/>
      <c r="S159" s="37"/>
      <c r="T159" s="37"/>
      <c r="W159" s="3"/>
      <c r="X159" s="3"/>
      <c r="Y159" s="3"/>
    </row>
    <row r="160" spans="1:25" x14ac:dyDescent="0.2">
      <c r="A160" s="37"/>
      <c r="B160" s="37"/>
      <c r="C160" s="37"/>
      <c r="D160" s="37"/>
      <c r="H160" s="37"/>
      <c r="I160" s="37"/>
      <c r="J160" s="37"/>
      <c r="K160" s="37"/>
      <c r="L160" s="37"/>
      <c r="M160" s="37"/>
      <c r="N160" s="293"/>
      <c r="O160" s="37"/>
      <c r="P160" s="37"/>
      <c r="Q160" s="37"/>
      <c r="R160" s="37"/>
      <c r="S160" s="37"/>
      <c r="T160" s="37"/>
      <c r="W160" s="3"/>
      <c r="X160" s="3"/>
      <c r="Y160" s="3"/>
    </row>
    <row r="161" spans="1:25" x14ac:dyDescent="0.2">
      <c r="A161" s="37"/>
      <c r="B161" s="37"/>
      <c r="C161" s="37"/>
      <c r="D161" s="37"/>
      <c r="H161" s="37"/>
      <c r="I161" s="37"/>
      <c r="J161" s="37"/>
      <c r="K161" s="37"/>
      <c r="L161" s="37"/>
      <c r="M161" s="37"/>
      <c r="N161" s="293"/>
      <c r="O161" s="37"/>
      <c r="P161" s="37"/>
      <c r="Q161" s="37"/>
      <c r="R161" s="37"/>
      <c r="S161" s="37"/>
      <c r="T161" s="37"/>
      <c r="W161" s="3"/>
      <c r="X161" s="3"/>
      <c r="Y161" s="3"/>
    </row>
    <row r="162" spans="1:25" x14ac:dyDescent="0.2">
      <c r="A162" s="37"/>
      <c r="B162" s="37"/>
      <c r="C162" s="37"/>
      <c r="D162" s="37"/>
      <c r="H162" s="37"/>
      <c r="I162" s="37"/>
      <c r="J162" s="37"/>
      <c r="K162" s="37"/>
      <c r="L162" s="37"/>
      <c r="M162" s="37"/>
      <c r="N162" s="293"/>
      <c r="O162" s="37"/>
      <c r="P162" s="37"/>
      <c r="Q162" s="37"/>
      <c r="R162" s="37"/>
      <c r="S162" s="37"/>
      <c r="T162" s="37"/>
      <c r="W162" s="3"/>
      <c r="X162" s="3"/>
      <c r="Y162" s="3"/>
    </row>
    <row r="163" spans="1:25" x14ac:dyDescent="0.2">
      <c r="A163" s="37"/>
      <c r="B163" s="37"/>
      <c r="C163" s="37"/>
      <c r="D163" s="37"/>
      <c r="H163" s="37"/>
      <c r="I163" s="37"/>
      <c r="J163" s="37"/>
      <c r="K163" s="37"/>
      <c r="L163" s="37"/>
      <c r="M163" s="37"/>
      <c r="N163" s="293"/>
      <c r="O163" s="37"/>
      <c r="P163" s="37"/>
      <c r="Q163" s="37"/>
      <c r="R163" s="37"/>
      <c r="S163" s="37"/>
      <c r="T163" s="37"/>
      <c r="W163" s="3"/>
      <c r="X163" s="3"/>
      <c r="Y163" s="3"/>
    </row>
    <row r="164" spans="1:25" x14ac:dyDescent="0.2">
      <c r="P164" s="37"/>
      <c r="Q164" s="37"/>
      <c r="R164" s="37"/>
      <c r="S164" s="37"/>
      <c r="T164" s="37"/>
      <c r="W164" s="3"/>
      <c r="X164" s="3"/>
      <c r="Y164" s="3"/>
    </row>
    <row r="165" spans="1:25" x14ac:dyDescent="0.2">
      <c r="P165" s="37"/>
      <c r="Q165" s="37"/>
      <c r="R165" s="37"/>
      <c r="S165" s="37"/>
      <c r="T165" s="37"/>
      <c r="W165" s="3"/>
      <c r="X165" s="3"/>
      <c r="Y165" s="3"/>
    </row>
    <row r="166" spans="1:25" x14ac:dyDescent="0.2">
      <c r="P166" s="37"/>
      <c r="Q166" s="37"/>
      <c r="R166" s="37"/>
      <c r="S166" s="37"/>
      <c r="T166" s="37"/>
      <c r="W166" s="3"/>
      <c r="X166" s="3"/>
      <c r="Y166" s="3"/>
    </row>
    <row r="167" spans="1:25" x14ac:dyDescent="0.2">
      <c r="P167" s="37"/>
      <c r="Q167" s="37"/>
      <c r="R167" s="37"/>
      <c r="S167" s="37"/>
      <c r="T167" s="37"/>
      <c r="W167" s="3"/>
      <c r="X167" s="3"/>
      <c r="Y167" s="3"/>
    </row>
    <row r="168" spans="1:25" x14ac:dyDescent="0.2">
      <c r="P168" s="37"/>
      <c r="Q168" s="37"/>
      <c r="R168" s="37"/>
      <c r="S168" s="37"/>
      <c r="T168" s="37"/>
      <c r="W168" s="3"/>
      <c r="X168" s="3"/>
      <c r="Y168" s="3"/>
    </row>
  </sheetData>
  <mergeCells count="23">
    <mergeCell ref="A23:D23"/>
    <mergeCell ref="A24:D24"/>
    <mergeCell ref="A16:AB16"/>
    <mergeCell ref="A17:AB17"/>
    <mergeCell ref="A18:AB18"/>
    <mergeCell ref="A20:D20"/>
    <mergeCell ref="A21:D21"/>
    <mergeCell ref="A22:D22"/>
    <mergeCell ref="O3:O4"/>
    <mergeCell ref="A5:N5"/>
    <mergeCell ref="O5:O14"/>
    <mergeCell ref="S5:U5"/>
    <mergeCell ref="V5:X5"/>
    <mergeCell ref="A15:M15"/>
    <mergeCell ref="M1:N2"/>
    <mergeCell ref="A2:K2"/>
    <mergeCell ref="A3:A4"/>
    <mergeCell ref="B3:B4"/>
    <mergeCell ref="C3:C4"/>
    <mergeCell ref="D3:D4"/>
    <mergeCell ref="E3:G3"/>
    <mergeCell ref="H3:J3"/>
    <mergeCell ref="K3:N3"/>
  </mergeCells>
  <pageMargins left="0.7" right="0.7" top="0.75" bottom="0.75" header="0.3" footer="0.3"/>
  <pageSetup paperSize="9" scale="57" orientation="landscape" r:id="rId1"/>
  <colBreaks count="1" manualBreakCount="1">
    <brk id="15" max="1048575" man="1"/>
  </col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AF33"/>
  <sheetViews>
    <sheetView topLeftCell="C10" workbookViewId="0">
      <selection activeCell="D7" sqref="D7"/>
    </sheetView>
  </sheetViews>
  <sheetFormatPr defaultRowHeight="15" x14ac:dyDescent="0.25"/>
  <cols>
    <col min="1" max="1" width="4.140625" style="254" customWidth="1"/>
    <col min="2" max="2" width="42.42578125" style="254" customWidth="1"/>
    <col min="3" max="3" width="5.85546875" style="254" customWidth="1"/>
    <col min="4" max="4" width="9.28515625" style="254" bestFit="1" customWidth="1"/>
    <col min="5" max="5" width="12.85546875" style="254" customWidth="1"/>
    <col min="6" max="6" width="15.140625" style="254" customWidth="1"/>
    <col min="7" max="7" width="14.140625" style="254" customWidth="1"/>
    <col min="8" max="8" width="14" style="254" customWidth="1"/>
    <col min="9" max="9" width="17.85546875" style="254" customWidth="1"/>
    <col min="10" max="10" width="16.28515625" style="254" customWidth="1"/>
    <col min="11" max="11" width="21.42578125" style="254" customWidth="1"/>
    <col min="12" max="12" width="9.85546875" style="254" bestFit="1" customWidth="1"/>
    <col min="13" max="14" width="9.28515625" style="254" bestFit="1" customWidth="1"/>
    <col min="15" max="15" width="23.28515625" style="254" customWidth="1"/>
    <col min="16" max="18" width="9.140625" style="254"/>
    <col min="19" max="19" width="9.28515625" style="254" bestFit="1" customWidth="1"/>
    <col min="20" max="21" width="10.7109375" style="254" bestFit="1" customWidth="1"/>
    <col min="22" max="22" width="9.28515625" style="254" bestFit="1" customWidth="1"/>
    <col min="23" max="23" width="14.7109375" style="254" bestFit="1" customWidth="1"/>
    <col min="24" max="24" width="11.42578125" style="254" bestFit="1" customWidth="1"/>
    <col min="25" max="25" width="9.28515625" style="254" bestFit="1" customWidth="1"/>
    <col min="26" max="27" width="9.140625" style="254"/>
    <col min="28" max="28" width="9.28515625" style="254" bestFit="1" customWidth="1"/>
    <col min="29" max="16384" width="9.140625" style="254"/>
  </cols>
  <sheetData>
    <row r="1" spans="1:32" s="260" customFormat="1" ht="48" customHeight="1" x14ac:dyDescent="0.2">
      <c r="B1" s="251"/>
      <c r="C1" s="251"/>
      <c r="K1" s="264"/>
      <c r="M1" s="450"/>
      <c r="N1" s="451"/>
      <c r="O1" s="265"/>
      <c r="P1" s="266"/>
      <c r="Q1" s="266"/>
      <c r="R1" s="266"/>
      <c r="S1" s="266"/>
      <c r="T1" s="266"/>
      <c r="U1" s="266"/>
      <c r="V1" s="266"/>
      <c r="W1" s="267"/>
      <c r="X1" s="267"/>
      <c r="Y1" s="267"/>
      <c r="Z1" s="265"/>
      <c r="AA1" s="265"/>
      <c r="AB1" s="265"/>
      <c r="AC1" s="265"/>
      <c r="AD1" s="265"/>
      <c r="AE1" s="265"/>
      <c r="AF1" s="265"/>
    </row>
    <row r="2" spans="1:32" s="260" customFormat="1" ht="39" customHeight="1" x14ac:dyDescent="0.2">
      <c r="A2" s="453" t="s">
        <v>11</v>
      </c>
      <c r="B2" s="453"/>
      <c r="C2" s="453"/>
      <c r="D2" s="453"/>
      <c r="E2" s="453"/>
      <c r="F2" s="453"/>
      <c r="G2" s="453"/>
      <c r="H2" s="453"/>
      <c r="I2" s="453"/>
      <c r="J2" s="453"/>
      <c r="K2" s="454"/>
      <c r="M2" s="452"/>
      <c r="N2" s="452"/>
      <c r="O2" s="268"/>
      <c r="P2" s="265"/>
      <c r="Q2" s="265"/>
      <c r="R2" s="265"/>
      <c r="S2" s="265"/>
      <c r="T2" s="265"/>
      <c r="U2" s="265"/>
      <c r="V2" s="265"/>
      <c r="W2" s="269"/>
      <c r="X2" s="269"/>
      <c r="Y2" s="269"/>
      <c r="Z2" s="265"/>
      <c r="AA2" s="265"/>
      <c r="AB2" s="265"/>
      <c r="AC2" s="265"/>
      <c r="AD2" s="265"/>
      <c r="AE2" s="265"/>
      <c r="AF2" s="265"/>
    </row>
    <row r="3" spans="1:32" s="260" customFormat="1" ht="39" customHeight="1" x14ac:dyDescent="0.2">
      <c r="A3" s="455" t="s">
        <v>0</v>
      </c>
      <c r="B3" s="456" t="s">
        <v>2</v>
      </c>
      <c r="C3" s="456" t="s">
        <v>1</v>
      </c>
      <c r="D3" s="456" t="s">
        <v>3</v>
      </c>
      <c r="E3" s="456" t="s">
        <v>34</v>
      </c>
      <c r="F3" s="456"/>
      <c r="G3" s="456"/>
      <c r="H3" s="457" t="s">
        <v>31</v>
      </c>
      <c r="I3" s="457"/>
      <c r="J3" s="457"/>
      <c r="K3" s="458" t="s">
        <v>12</v>
      </c>
      <c r="L3" s="459"/>
      <c r="M3" s="459"/>
      <c r="N3" s="460"/>
      <c r="O3" s="467" t="s">
        <v>173</v>
      </c>
      <c r="W3" s="270"/>
      <c r="X3" s="270"/>
      <c r="Y3" s="270"/>
    </row>
    <row r="4" spans="1:32" s="260" customFormat="1" ht="159" customHeight="1" x14ac:dyDescent="0.2">
      <c r="A4" s="455"/>
      <c r="B4" s="456"/>
      <c r="C4" s="456"/>
      <c r="D4" s="456"/>
      <c r="E4" s="119" t="s">
        <v>36</v>
      </c>
      <c r="F4" s="119" t="s">
        <v>38</v>
      </c>
      <c r="G4" s="119" t="s">
        <v>37</v>
      </c>
      <c r="H4" s="119" t="s">
        <v>8</v>
      </c>
      <c r="I4" s="119" t="s">
        <v>6</v>
      </c>
      <c r="J4" s="119" t="s">
        <v>220</v>
      </c>
      <c r="K4" s="177" t="s">
        <v>221</v>
      </c>
      <c r="L4" s="119" t="s">
        <v>28</v>
      </c>
      <c r="M4" s="119" t="s">
        <v>29</v>
      </c>
      <c r="N4" s="119" t="s">
        <v>30</v>
      </c>
      <c r="O4" s="467"/>
      <c r="P4" s="271"/>
      <c r="Q4" s="271"/>
      <c r="R4" s="271"/>
      <c r="W4" s="270"/>
      <c r="X4" s="270"/>
      <c r="Y4" s="270"/>
    </row>
    <row r="5" spans="1:32" s="275" customFormat="1" ht="18.75" customHeight="1" thickBot="1" x14ac:dyDescent="0.25">
      <c r="A5" s="468" t="s">
        <v>222</v>
      </c>
      <c r="B5" s="469"/>
      <c r="C5" s="469"/>
      <c r="D5" s="469"/>
      <c r="E5" s="469"/>
      <c r="F5" s="469"/>
      <c r="G5" s="469"/>
      <c r="H5" s="469"/>
      <c r="I5" s="469"/>
      <c r="J5" s="469"/>
      <c r="K5" s="469"/>
      <c r="L5" s="469"/>
      <c r="M5" s="469"/>
      <c r="N5" s="469"/>
      <c r="O5" s="272"/>
      <c r="P5" s="273"/>
      <c r="Q5" s="273"/>
      <c r="R5" s="273"/>
      <c r="S5" s="447"/>
      <c r="T5" s="447"/>
      <c r="U5" s="447"/>
      <c r="V5" s="447"/>
      <c r="W5" s="447"/>
      <c r="X5" s="447"/>
      <c r="Y5" s="274"/>
    </row>
    <row r="6" spans="1:32" s="229" customFormat="1" ht="48" customHeight="1" thickBot="1" x14ac:dyDescent="0.3">
      <c r="A6" s="223">
        <v>1</v>
      </c>
      <c r="B6" s="317" t="s">
        <v>52</v>
      </c>
      <c r="C6" s="224" t="s">
        <v>49</v>
      </c>
      <c r="D6" s="320">
        <v>18</v>
      </c>
      <c r="E6" s="218">
        <v>385</v>
      </c>
      <c r="F6" s="121">
        <v>411.99</v>
      </c>
      <c r="G6" s="121">
        <v>394</v>
      </c>
      <c r="H6" s="121">
        <f>AVERAGE(E6:G6)</f>
        <v>396.99666666666667</v>
      </c>
      <c r="I6" s="225">
        <f>SQRT(((SUM((POWER(E6-H6,2)),(POWER(F6-H6,2)),(POWER(G6-H6,2)))/(COLUMNS(E6:G6)-1))))</f>
        <v>13.742271767554792</v>
      </c>
      <c r="J6" s="225">
        <f>I6/H6*100</f>
        <v>3.4615584767852274</v>
      </c>
      <c r="K6" s="226">
        <f>((D6/3)*(SUM(E6:G6)))</f>
        <v>7145.9400000000005</v>
      </c>
      <c r="L6" s="227">
        <f>K6/D6</f>
        <v>396.99666666666667</v>
      </c>
      <c r="M6" s="226">
        <f>ROUND(L6,2)</f>
        <v>397</v>
      </c>
      <c r="N6" s="226">
        <f>M6*D6</f>
        <v>7146</v>
      </c>
      <c r="O6" s="226" t="s">
        <v>203</v>
      </c>
      <c r="P6" s="228"/>
      <c r="Q6" s="228"/>
      <c r="R6" s="228"/>
      <c r="W6" s="228"/>
      <c r="X6" s="228"/>
      <c r="Y6" s="228"/>
    </row>
    <row r="7" spans="1:32" s="229" customFormat="1" ht="70.5" customHeight="1" thickBot="1" x14ac:dyDescent="0.3">
      <c r="A7" s="223">
        <v>2</v>
      </c>
      <c r="B7" s="318" t="s">
        <v>53</v>
      </c>
      <c r="C7" s="224" t="s">
        <v>49</v>
      </c>
      <c r="D7" s="321">
        <v>8</v>
      </c>
      <c r="E7" s="218">
        <v>900</v>
      </c>
      <c r="F7" s="121">
        <v>930.99</v>
      </c>
      <c r="G7" s="121">
        <v>927</v>
      </c>
      <c r="H7" s="121">
        <f>AVERAGE(E7:G7)</f>
        <v>919.32999999999993</v>
      </c>
      <c r="I7" s="225">
        <f>SQRT(((SUM((POWER(E7-H7,2)),(POWER(F7-H7,2)),(POWER(G7-H7,2)))/(COLUMNS(E7:G7)-1))))</f>
        <v>16.85872771000232</v>
      </c>
      <c r="J7" s="225">
        <f>I7/H7*100</f>
        <v>1.8338058923348874</v>
      </c>
      <c r="K7" s="226">
        <f>((D7/3)*(SUM(E7:G7)))</f>
        <v>7354.6399999999994</v>
      </c>
      <c r="L7" s="227">
        <f>K7/D7</f>
        <v>919.32999999999993</v>
      </c>
      <c r="M7" s="226">
        <f>ROUND(L7,2)</f>
        <v>919.33</v>
      </c>
      <c r="N7" s="226">
        <f>M7*D7</f>
        <v>7354.64</v>
      </c>
      <c r="O7" s="226" t="s">
        <v>204</v>
      </c>
      <c r="P7" s="228"/>
      <c r="Q7" s="228"/>
      <c r="R7" s="228"/>
      <c r="W7" s="228"/>
      <c r="X7" s="228"/>
      <c r="Y7" s="228"/>
    </row>
    <row r="8" spans="1:32" s="229" customFormat="1" ht="94.5" customHeight="1" thickBot="1" x14ac:dyDescent="0.3">
      <c r="A8" s="223">
        <v>3</v>
      </c>
      <c r="B8" s="318" t="s">
        <v>237</v>
      </c>
      <c r="C8" s="224" t="s">
        <v>49</v>
      </c>
      <c r="D8" s="321">
        <v>8</v>
      </c>
      <c r="E8" s="218">
        <v>85</v>
      </c>
      <c r="F8" s="121">
        <v>93.99</v>
      </c>
      <c r="G8" s="121">
        <v>89</v>
      </c>
      <c r="H8" s="121">
        <f t="shared" ref="H8:H21" si="0">AVERAGE(E8:G8)</f>
        <v>89.33</v>
      </c>
      <c r="I8" s="225">
        <f t="shared" ref="I8:I21" si="1">SQRT(((SUM((POWER(E8-H8,2)),(POWER(F8-H8,2)),(POWER(G8-H8,2)))/(COLUMNS(E8:G8)-1))))</f>
        <v>4.5040759318643788</v>
      </c>
      <c r="J8" s="225">
        <f t="shared" ref="J8:J21" si="2">I8/H8*100</f>
        <v>5.0420641798548962</v>
      </c>
      <c r="K8" s="226">
        <f t="shared" ref="K8:K21" si="3">((D8/3)*(SUM(E8:G8)))</f>
        <v>714.64</v>
      </c>
      <c r="L8" s="227">
        <f t="shared" ref="L8:L21" si="4">K8/D8</f>
        <v>89.33</v>
      </c>
      <c r="M8" s="226">
        <f t="shared" ref="M8:M21" si="5">ROUND(L8,2)</f>
        <v>89.33</v>
      </c>
      <c r="N8" s="226">
        <f t="shared" ref="N8:N21" si="6">M8*D8</f>
        <v>714.64</v>
      </c>
      <c r="O8" s="226" t="s">
        <v>205</v>
      </c>
      <c r="P8" s="228"/>
      <c r="Q8" s="228"/>
      <c r="R8" s="228"/>
      <c r="W8" s="228"/>
      <c r="X8" s="228"/>
      <c r="Y8" s="228"/>
    </row>
    <row r="9" spans="1:32" s="229" customFormat="1" ht="65.25" customHeight="1" thickBot="1" x14ac:dyDescent="0.3">
      <c r="A9" s="223">
        <v>4</v>
      </c>
      <c r="B9" s="318" t="s">
        <v>55</v>
      </c>
      <c r="C9" s="224" t="s">
        <v>49</v>
      </c>
      <c r="D9" s="321">
        <v>8</v>
      </c>
      <c r="E9" s="218">
        <v>900</v>
      </c>
      <c r="F9" s="121">
        <v>987</v>
      </c>
      <c r="G9" s="121">
        <v>948</v>
      </c>
      <c r="H9" s="121">
        <f t="shared" si="0"/>
        <v>945</v>
      </c>
      <c r="I9" s="225">
        <f t="shared" si="1"/>
        <v>43.577517139001849</v>
      </c>
      <c r="J9" s="225">
        <f t="shared" si="2"/>
        <v>4.6113774750266501</v>
      </c>
      <c r="K9" s="226">
        <f t="shared" si="3"/>
        <v>7560</v>
      </c>
      <c r="L9" s="227">
        <f t="shared" si="4"/>
        <v>945</v>
      </c>
      <c r="M9" s="226">
        <f t="shared" si="5"/>
        <v>945</v>
      </c>
      <c r="N9" s="226">
        <f t="shared" si="6"/>
        <v>7560</v>
      </c>
      <c r="O9" s="226" t="s">
        <v>206</v>
      </c>
      <c r="P9" s="228"/>
      <c r="Q9" s="228"/>
      <c r="R9" s="228"/>
      <c r="W9" s="228"/>
      <c r="X9" s="228"/>
      <c r="Y9" s="228"/>
    </row>
    <row r="10" spans="1:32" s="229" customFormat="1" ht="48" customHeight="1" thickBot="1" x14ac:dyDescent="0.3">
      <c r="A10" s="223">
        <v>5</v>
      </c>
      <c r="B10" s="319" t="s">
        <v>56</v>
      </c>
      <c r="C10" s="224" t="s">
        <v>49</v>
      </c>
      <c r="D10" s="321">
        <v>6</v>
      </c>
      <c r="E10" s="218">
        <v>720</v>
      </c>
      <c r="F10" s="121">
        <v>770.49</v>
      </c>
      <c r="G10" s="121">
        <v>763</v>
      </c>
      <c r="H10" s="121">
        <f t="shared" si="0"/>
        <v>751.1633333333333</v>
      </c>
      <c r="I10" s="225">
        <f t="shared" si="1"/>
        <v>27.246835290237534</v>
      </c>
      <c r="J10" s="225">
        <f t="shared" si="2"/>
        <v>3.6272850498876235</v>
      </c>
      <c r="K10" s="226">
        <f t="shared" si="3"/>
        <v>4506.9799999999996</v>
      </c>
      <c r="L10" s="227">
        <f t="shared" si="4"/>
        <v>751.1633333333333</v>
      </c>
      <c r="M10" s="226">
        <f t="shared" si="5"/>
        <v>751.16</v>
      </c>
      <c r="N10" s="226">
        <f t="shared" si="6"/>
        <v>4506.96</v>
      </c>
      <c r="O10" s="226" t="s">
        <v>206</v>
      </c>
      <c r="P10" s="228"/>
      <c r="Q10" s="228"/>
      <c r="R10" s="228"/>
      <c r="W10" s="228"/>
      <c r="X10" s="228"/>
      <c r="Y10" s="228"/>
    </row>
    <row r="11" spans="1:32" s="229" customFormat="1" ht="51.75" customHeight="1" thickBot="1" x14ac:dyDescent="0.3">
      <c r="A11" s="223">
        <v>6</v>
      </c>
      <c r="B11" s="318" t="s">
        <v>57</v>
      </c>
      <c r="C11" s="224" t="s">
        <v>49</v>
      </c>
      <c r="D11" s="321">
        <v>10</v>
      </c>
      <c r="E11" s="218">
        <v>216</v>
      </c>
      <c r="F11" s="121">
        <v>241.7</v>
      </c>
      <c r="G11" s="121">
        <v>234</v>
      </c>
      <c r="H11" s="121">
        <f t="shared" si="0"/>
        <v>230.56666666666669</v>
      </c>
      <c r="I11" s="225">
        <f t="shared" si="1"/>
        <v>13.189516038632092</v>
      </c>
      <c r="J11" s="225">
        <f t="shared" si="2"/>
        <v>5.720478258767713</v>
      </c>
      <c r="K11" s="226">
        <f t="shared" si="3"/>
        <v>2305.666666666667</v>
      </c>
      <c r="L11" s="227">
        <f t="shared" si="4"/>
        <v>230.56666666666669</v>
      </c>
      <c r="M11" s="226">
        <f t="shared" si="5"/>
        <v>230.57</v>
      </c>
      <c r="N11" s="226">
        <f t="shared" si="6"/>
        <v>2305.6999999999998</v>
      </c>
      <c r="O11" s="226" t="s">
        <v>206</v>
      </c>
      <c r="P11" s="228"/>
      <c r="Q11" s="228"/>
      <c r="R11" s="228"/>
      <c r="W11" s="228"/>
      <c r="X11" s="228"/>
      <c r="Y11" s="228"/>
    </row>
    <row r="12" spans="1:32" s="229" customFormat="1" ht="96" customHeight="1" thickBot="1" x14ac:dyDescent="0.3">
      <c r="A12" s="223">
        <v>7</v>
      </c>
      <c r="B12" s="318" t="s">
        <v>238</v>
      </c>
      <c r="C12" s="224" t="s">
        <v>49</v>
      </c>
      <c r="D12" s="321">
        <v>8</v>
      </c>
      <c r="E12" s="218">
        <v>360</v>
      </c>
      <c r="F12" s="121">
        <v>393</v>
      </c>
      <c r="G12" s="121">
        <v>378</v>
      </c>
      <c r="H12" s="121">
        <f t="shared" si="0"/>
        <v>377</v>
      </c>
      <c r="I12" s="225">
        <f t="shared" si="1"/>
        <v>16.522711641858304</v>
      </c>
      <c r="J12" s="225">
        <f t="shared" si="2"/>
        <v>4.3826821331189132</v>
      </c>
      <c r="K12" s="226">
        <f t="shared" si="3"/>
        <v>3016</v>
      </c>
      <c r="L12" s="227">
        <f t="shared" si="4"/>
        <v>377</v>
      </c>
      <c r="M12" s="226">
        <f t="shared" si="5"/>
        <v>377</v>
      </c>
      <c r="N12" s="226">
        <f t="shared" si="6"/>
        <v>3016</v>
      </c>
      <c r="O12" s="226" t="s">
        <v>207</v>
      </c>
      <c r="P12" s="228"/>
      <c r="Q12" s="228"/>
      <c r="R12" s="228"/>
      <c r="W12" s="228"/>
      <c r="X12" s="228"/>
      <c r="Y12" s="228"/>
    </row>
    <row r="13" spans="1:32" s="229" customFormat="1" ht="48" customHeight="1" thickBot="1" x14ac:dyDescent="0.3">
      <c r="A13" s="223">
        <v>8</v>
      </c>
      <c r="B13" s="318" t="s">
        <v>58</v>
      </c>
      <c r="C13" s="224" t="s">
        <v>49</v>
      </c>
      <c r="D13" s="321">
        <v>8</v>
      </c>
      <c r="E13" s="218">
        <v>264</v>
      </c>
      <c r="F13" s="121">
        <v>303.99</v>
      </c>
      <c r="G13" s="121">
        <v>293</v>
      </c>
      <c r="H13" s="121">
        <f t="shared" si="0"/>
        <v>286.99666666666667</v>
      </c>
      <c r="I13" s="225">
        <f t="shared" si="1"/>
        <v>20.65986527868305</v>
      </c>
      <c r="J13" s="225">
        <f t="shared" si="2"/>
        <v>7.1986429384835073</v>
      </c>
      <c r="K13" s="226">
        <f t="shared" si="3"/>
        <v>2295.9733333333334</v>
      </c>
      <c r="L13" s="227">
        <f t="shared" si="4"/>
        <v>286.99666666666667</v>
      </c>
      <c r="M13" s="226">
        <f t="shared" si="5"/>
        <v>287</v>
      </c>
      <c r="N13" s="226">
        <f t="shared" si="6"/>
        <v>2296</v>
      </c>
      <c r="O13" s="226" t="s">
        <v>208</v>
      </c>
      <c r="P13" s="228"/>
      <c r="Q13" s="228"/>
      <c r="R13" s="228"/>
      <c r="W13" s="228"/>
      <c r="X13" s="228"/>
      <c r="Y13" s="228"/>
    </row>
    <row r="14" spans="1:32" s="229" customFormat="1" ht="120.75" customHeight="1" thickBot="1" x14ac:dyDescent="0.3">
      <c r="A14" s="223">
        <v>9</v>
      </c>
      <c r="B14" s="318" t="s">
        <v>59</v>
      </c>
      <c r="C14" s="224" t="s">
        <v>49</v>
      </c>
      <c r="D14" s="321">
        <v>8</v>
      </c>
      <c r="E14" s="218">
        <v>228</v>
      </c>
      <c r="F14" s="121">
        <v>218.9</v>
      </c>
      <c r="G14" s="121">
        <v>214</v>
      </c>
      <c r="H14" s="121">
        <f t="shared" si="0"/>
        <v>220.29999999999998</v>
      </c>
      <c r="I14" s="225">
        <f t="shared" si="1"/>
        <v>7.104224095564553</v>
      </c>
      <c r="J14" s="225">
        <f t="shared" si="2"/>
        <v>3.2247953225440549</v>
      </c>
      <c r="K14" s="226">
        <f t="shared" si="3"/>
        <v>1762.3999999999999</v>
      </c>
      <c r="L14" s="227">
        <f t="shared" si="4"/>
        <v>220.29999999999998</v>
      </c>
      <c r="M14" s="226">
        <f t="shared" si="5"/>
        <v>220.3</v>
      </c>
      <c r="N14" s="226">
        <f t="shared" si="6"/>
        <v>1762.4</v>
      </c>
      <c r="O14" s="226" t="s">
        <v>205</v>
      </c>
      <c r="P14" s="228"/>
      <c r="Q14" s="228"/>
      <c r="R14" s="228"/>
      <c r="W14" s="228"/>
      <c r="X14" s="228"/>
      <c r="Y14" s="228"/>
    </row>
    <row r="15" spans="1:32" s="229" customFormat="1" ht="48" customHeight="1" thickBot="1" x14ac:dyDescent="0.3">
      <c r="A15" s="223">
        <v>10</v>
      </c>
      <c r="B15" s="319" t="s">
        <v>60</v>
      </c>
      <c r="C15" s="224" t="s">
        <v>49</v>
      </c>
      <c r="D15" s="321">
        <v>4</v>
      </c>
      <c r="E15" s="218">
        <v>1680</v>
      </c>
      <c r="F15" s="218">
        <v>1985</v>
      </c>
      <c r="G15" s="218">
        <v>1931</v>
      </c>
      <c r="H15" s="121">
        <f t="shared" si="0"/>
        <v>1865.3333333333333</v>
      </c>
      <c r="I15" s="225">
        <f t="shared" ref="I15" si="7">SQRT(((SUM((POWER(E15-H15,2)),(POWER(F15-H15,2)),(POWER(G15-H15,2)))/(COLUMNS(E15:G15)-1))))</f>
        <v>162.75851232219264</v>
      </c>
      <c r="J15" s="225">
        <f t="shared" ref="J15" si="8">I15/H15*100</f>
        <v>8.7254384733126873</v>
      </c>
      <c r="K15" s="226">
        <f t="shared" si="3"/>
        <v>7461.333333333333</v>
      </c>
      <c r="L15" s="227">
        <f>K15/D15</f>
        <v>1865.3333333333333</v>
      </c>
      <c r="M15" s="226">
        <f t="shared" si="5"/>
        <v>1865.33</v>
      </c>
      <c r="N15" s="226">
        <f t="shared" si="6"/>
        <v>7461.32</v>
      </c>
      <c r="O15" s="226" t="s">
        <v>209</v>
      </c>
      <c r="P15" s="228"/>
      <c r="Q15" s="228"/>
      <c r="R15" s="228"/>
      <c r="W15" s="228"/>
      <c r="X15" s="228"/>
      <c r="Y15" s="228"/>
    </row>
    <row r="16" spans="1:32" s="229" customFormat="1" ht="53.25" customHeight="1" thickBot="1" x14ac:dyDescent="0.3">
      <c r="A16" s="223">
        <v>11</v>
      </c>
      <c r="B16" s="318" t="s">
        <v>61</v>
      </c>
      <c r="C16" s="224" t="s">
        <v>49</v>
      </c>
      <c r="D16" s="321">
        <v>8</v>
      </c>
      <c r="E16" s="218">
        <v>336</v>
      </c>
      <c r="F16" s="121">
        <v>347</v>
      </c>
      <c r="G16" s="121">
        <v>338</v>
      </c>
      <c r="H16" s="121">
        <f t="shared" ref="H16:H19" si="9">AVERAGE(E16:G16)</f>
        <v>340.33333333333331</v>
      </c>
      <c r="I16" s="225">
        <f t="shared" ref="I16:I19" si="10">SQRT(((SUM((POWER(E16-H16,2)),(POWER(F16-H16,2)),(POWER(G16-H16,2)))/(COLUMNS(E16:G16)-1))))</f>
        <v>5.8594652770823155</v>
      </c>
      <c r="J16" s="225">
        <f t="shared" ref="J16:J19" si="11">I16/H16*100</f>
        <v>1.7216842146177227</v>
      </c>
      <c r="K16" s="226">
        <f t="shared" ref="K16:K19" si="12">((D16/3)*(SUM(E16:G16)))</f>
        <v>2722.6666666666665</v>
      </c>
      <c r="L16" s="227">
        <f t="shared" ref="L16:L19" si="13">K16/D16</f>
        <v>340.33333333333331</v>
      </c>
      <c r="M16" s="226">
        <f t="shared" ref="M16:M19" si="14">ROUND(L16,2)</f>
        <v>340.33</v>
      </c>
      <c r="N16" s="226">
        <f t="shared" ref="N16:N19" si="15">M16*D16</f>
        <v>2722.64</v>
      </c>
      <c r="O16" s="226" t="s">
        <v>210</v>
      </c>
      <c r="P16" s="228"/>
      <c r="Q16" s="228"/>
      <c r="R16" s="228"/>
      <c r="W16" s="228"/>
      <c r="X16" s="228"/>
      <c r="Y16" s="228"/>
    </row>
    <row r="17" spans="1:32" s="229" customFormat="1" ht="48" customHeight="1" thickBot="1" x14ac:dyDescent="0.3">
      <c r="A17" s="223">
        <v>12</v>
      </c>
      <c r="B17" s="318" t="s">
        <v>62</v>
      </c>
      <c r="C17" s="224" t="s">
        <v>49</v>
      </c>
      <c r="D17" s="321">
        <v>8</v>
      </c>
      <c r="E17" s="218">
        <v>260</v>
      </c>
      <c r="F17" s="121">
        <v>293</v>
      </c>
      <c r="G17" s="121">
        <v>278</v>
      </c>
      <c r="H17" s="121">
        <f t="shared" si="9"/>
        <v>277</v>
      </c>
      <c r="I17" s="225">
        <f t="shared" si="10"/>
        <v>16.522711641858304</v>
      </c>
      <c r="J17" s="225">
        <f t="shared" si="11"/>
        <v>5.964877849046319</v>
      </c>
      <c r="K17" s="226">
        <f t="shared" si="12"/>
        <v>2216</v>
      </c>
      <c r="L17" s="227">
        <f t="shared" si="13"/>
        <v>277</v>
      </c>
      <c r="M17" s="226">
        <f t="shared" si="14"/>
        <v>277</v>
      </c>
      <c r="N17" s="226">
        <f t="shared" si="15"/>
        <v>2216</v>
      </c>
      <c r="O17" s="226" t="s">
        <v>211</v>
      </c>
      <c r="P17" s="228"/>
      <c r="Q17" s="228"/>
      <c r="R17" s="228"/>
      <c r="W17" s="228"/>
      <c r="X17" s="228"/>
      <c r="Y17" s="228"/>
    </row>
    <row r="18" spans="1:32" s="229" customFormat="1" ht="119.25" customHeight="1" thickBot="1" x14ac:dyDescent="0.3">
      <c r="A18" s="223">
        <v>13</v>
      </c>
      <c r="B18" s="318" t="s">
        <v>67</v>
      </c>
      <c r="C18" s="224" t="s">
        <v>49</v>
      </c>
      <c r="D18" s="321">
        <v>6</v>
      </c>
      <c r="E18" s="218">
        <v>960</v>
      </c>
      <c r="F18" s="121">
        <v>1175</v>
      </c>
      <c r="G18" s="121">
        <v>1098</v>
      </c>
      <c r="H18" s="121">
        <f t="shared" si="9"/>
        <v>1077.6666666666667</v>
      </c>
      <c r="I18" s="225">
        <f t="shared" si="10"/>
        <v>108.93270093655686</v>
      </c>
      <c r="J18" s="225">
        <f t="shared" si="11"/>
        <v>10.108199901319843</v>
      </c>
      <c r="K18" s="226">
        <f t="shared" si="12"/>
        <v>6466</v>
      </c>
      <c r="L18" s="227">
        <f t="shared" si="13"/>
        <v>1077.6666666666667</v>
      </c>
      <c r="M18" s="226">
        <f t="shared" si="14"/>
        <v>1077.67</v>
      </c>
      <c r="N18" s="226">
        <f t="shared" si="15"/>
        <v>6466.02</v>
      </c>
      <c r="O18" s="226" t="s">
        <v>212</v>
      </c>
      <c r="P18" s="228"/>
      <c r="Q18" s="228"/>
      <c r="R18" s="228"/>
      <c r="W18" s="228"/>
      <c r="X18" s="228"/>
      <c r="Y18" s="228"/>
    </row>
    <row r="19" spans="1:32" s="229" customFormat="1" ht="48" customHeight="1" thickBot="1" x14ac:dyDescent="0.3">
      <c r="A19" s="223">
        <v>14</v>
      </c>
      <c r="B19" s="318" t="s">
        <v>63</v>
      </c>
      <c r="C19" s="224" t="s">
        <v>49</v>
      </c>
      <c r="D19" s="321">
        <v>4</v>
      </c>
      <c r="E19" s="218">
        <v>3336</v>
      </c>
      <c r="F19" s="121">
        <v>4028</v>
      </c>
      <c r="G19" s="121">
        <v>3920</v>
      </c>
      <c r="H19" s="121">
        <f t="shared" si="9"/>
        <v>3761.3333333333335</v>
      </c>
      <c r="I19" s="225">
        <f t="shared" si="10"/>
        <v>372.28662792710315</v>
      </c>
      <c r="J19" s="225">
        <f t="shared" si="11"/>
        <v>9.8977302710147939</v>
      </c>
      <c r="K19" s="226">
        <f t="shared" si="12"/>
        <v>15045.333333333332</v>
      </c>
      <c r="L19" s="227">
        <f t="shared" si="13"/>
        <v>3761.333333333333</v>
      </c>
      <c r="M19" s="226">
        <f t="shared" si="14"/>
        <v>3761.33</v>
      </c>
      <c r="N19" s="226">
        <f t="shared" si="15"/>
        <v>15045.32</v>
      </c>
      <c r="O19" s="226" t="s">
        <v>213</v>
      </c>
      <c r="P19" s="228"/>
      <c r="Q19" s="228"/>
      <c r="R19" s="228"/>
      <c r="W19" s="228"/>
      <c r="X19" s="228"/>
      <c r="Y19" s="228"/>
    </row>
    <row r="20" spans="1:32" s="229" customFormat="1" ht="48" customHeight="1" thickBot="1" x14ac:dyDescent="0.3">
      <c r="A20" s="223">
        <v>15</v>
      </c>
      <c r="B20" s="319" t="s">
        <v>64</v>
      </c>
      <c r="C20" s="224" t="s">
        <v>49</v>
      </c>
      <c r="D20" s="321">
        <v>8</v>
      </c>
      <c r="E20" s="218">
        <v>168</v>
      </c>
      <c r="F20" s="121">
        <v>179</v>
      </c>
      <c r="G20" s="121">
        <v>173</v>
      </c>
      <c r="H20" s="121">
        <f t="shared" si="0"/>
        <v>173.33333333333334</v>
      </c>
      <c r="I20" s="225">
        <f t="shared" si="1"/>
        <v>5.5075705472861012</v>
      </c>
      <c r="J20" s="225">
        <f t="shared" si="2"/>
        <v>3.1774445465112122</v>
      </c>
      <c r="K20" s="226">
        <f t="shared" si="3"/>
        <v>1386.6666666666665</v>
      </c>
      <c r="L20" s="227">
        <f t="shared" si="4"/>
        <v>173.33333333333331</v>
      </c>
      <c r="M20" s="226">
        <f t="shared" si="5"/>
        <v>173.33</v>
      </c>
      <c r="N20" s="226">
        <f t="shared" si="6"/>
        <v>1386.64</v>
      </c>
      <c r="O20" s="226" t="s">
        <v>214</v>
      </c>
      <c r="P20" s="228"/>
      <c r="Q20" s="228"/>
      <c r="R20" s="228"/>
      <c r="W20" s="228"/>
      <c r="X20" s="228"/>
      <c r="Y20" s="228"/>
    </row>
    <row r="21" spans="1:32" s="229" customFormat="1" ht="48" customHeight="1" thickBot="1" x14ac:dyDescent="0.3">
      <c r="A21" s="223">
        <v>16</v>
      </c>
      <c r="B21" s="319" t="s">
        <v>194</v>
      </c>
      <c r="C21" s="224" t="s">
        <v>49</v>
      </c>
      <c r="D21" s="321">
        <v>8</v>
      </c>
      <c r="E21" s="218">
        <v>156</v>
      </c>
      <c r="F21" s="121">
        <v>186</v>
      </c>
      <c r="G21" s="121">
        <v>173</v>
      </c>
      <c r="H21" s="121">
        <f t="shared" si="0"/>
        <v>171.66666666666666</v>
      </c>
      <c r="I21" s="225">
        <f t="shared" si="1"/>
        <v>15.044378795195678</v>
      </c>
      <c r="J21" s="225">
        <f t="shared" si="2"/>
        <v>8.7637158030266082</v>
      </c>
      <c r="K21" s="226">
        <f t="shared" si="3"/>
        <v>1373.3333333333333</v>
      </c>
      <c r="L21" s="227">
        <f t="shared" si="4"/>
        <v>171.66666666666666</v>
      </c>
      <c r="M21" s="226">
        <f t="shared" si="5"/>
        <v>171.67</v>
      </c>
      <c r="N21" s="226">
        <f t="shared" si="6"/>
        <v>1373.36</v>
      </c>
      <c r="O21" s="226" t="s">
        <v>215</v>
      </c>
      <c r="P21" s="228"/>
      <c r="Q21" s="228"/>
      <c r="R21" s="228"/>
      <c r="W21" s="228"/>
      <c r="X21" s="228"/>
      <c r="Y21" s="228"/>
    </row>
    <row r="22" spans="1:32" s="229" customFormat="1" ht="63.75" customHeight="1" thickBot="1" x14ac:dyDescent="0.3">
      <c r="A22" s="223">
        <v>17</v>
      </c>
      <c r="B22" s="319" t="s">
        <v>239</v>
      </c>
      <c r="C22" s="224" t="s">
        <v>49</v>
      </c>
      <c r="D22" s="321">
        <v>8</v>
      </c>
      <c r="E22" s="218">
        <v>192</v>
      </c>
      <c r="F22" s="121">
        <v>193.4</v>
      </c>
      <c r="G22" s="121">
        <v>198</v>
      </c>
      <c r="H22" s="121">
        <f t="shared" ref="H22:H25" si="16">AVERAGE(E22:G22)</f>
        <v>194.46666666666667</v>
      </c>
      <c r="I22" s="225">
        <f t="shared" ref="I22:I25" si="17">SQRT(((SUM((POWER(E22-H22,2)),(POWER(F22-H22,2)),(POWER(G22-H22,2)))/(COLUMNS(E22:G22)-1))))</f>
        <v>3.1390019645316132</v>
      </c>
      <c r="J22" s="225">
        <f t="shared" ref="J22:J25" si="18">I22/H22*100</f>
        <v>1.6141593921143023</v>
      </c>
      <c r="K22" s="226">
        <f t="shared" ref="K22:K25" si="19">((D22/3)*(SUM(E22:G22)))</f>
        <v>1555.7333333333331</v>
      </c>
      <c r="L22" s="227">
        <f t="shared" ref="L22:L25" si="20">K22/D22</f>
        <v>194.46666666666664</v>
      </c>
      <c r="M22" s="226">
        <f t="shared" ref="M22:M25" si="21">ROUND(L22,2)</f>
        <v>194.47</v>
      </c>
      <c r="N22" s="226">
        <f t="shared" ref="N22:N25" si="22">M22*D22</f>
        <v>1555.76</v>
      </c>
      <c r="O22" s="226" t="s">
        <v>216</v>
      </c>
      <c r="P22" s="228"/>
      <c r="Q22" s="228"/>
      <c r="R22" s="228"/>
      <c r="W22" s="228"/>
      <c r="X22" s="228"/>
      <c r="Y22" s="228"/>
    </row>
    <row r="23" spans="1:32" s="229" customFormat="1" ht="48" customHeight="1" thickBot="1" x14ac:dyDescent="0.3">
      <c r="A23" s="223">
        <v>18</v>
      </c>
      <c r="B23" s="319" t="s">
        <v>195</v>
      </c>
      <c r="C23" s="224" t="s">
        <v>49</v>
      </c>
      <c r="D23" s="321">
        <v>4</v>
      </c>
      <c r="E23" s="218">
        <v>294</v>
      </c>
      <c r="F23" s="121">
        <v>384</v>
      </c>
      <c r="G23" s="121">
        <v>345</v>
      </c>
      <c r="H23" s="121">
        <f t="shared" si="16"/>
        <v>341</v>
      </c>
      <c r="I23" s="225">
        <f t="shared" si="17"/>
        <v>45.133136385587029</v>
      </c>
      <c r="J23" s="225">
        <f t="shared" si="18"/>
        <v>13.235523866741064</v>
      </c>
      <c r="K23" s="226">
        <f t="shared" si="19"/>
        <v>1364</v>
      </c>
      <c r="L23" s="227">
        <f t="shared" si="20"/>
        <v>341</v>
      </c>
      <c r="M23" s="226">
        <f t="shared" si="21"/>
        <v>341</v>
      </c>
      <c r="N23" s="226">
        <f t="shared" si="22"/>
        <v>1364</v>
      </c>
      <c r="O23" s="226" t="s">
        <v>217</v>
      </c>
      <c r="P23" s="228"/>
      <c r="Q23" s="228"/>
      <c r="R23" s="228"/>
      <c r="W23" s="228"/>
      <c r="X23" s="228"/>
      <c r="Y23" s="228"/>
    </row>
    <row r="24" spans="1:32" s="229" customFormat="1" ht="48" customHeight="1" thickBot="1" x14ac:dyDescent="0.3">
      <c r="A24" s="223">
        <v>19</v>
      </c>
      <c r="B24" s="319" t="s">
        <v>240</v>
      </c>
      <c r="C24" s="224" t="s">
        <v>49</v>
      </c>
      <c r="D24" s="321">
        <v>4</v>
      </c>
      <c r="E24" s="218">
        <v>1980</v>
      </c>
      <c r="F24" s="121">
        <v>2198</v>
      </c>
      <c r="G24" s="121">
        <v>2180</v>
      </c>
      <c r="H24" s="121">
        <f t="shared" si="16"/>
        <v>2119.3333333333335</v>
      </c>
      <c r="I24" s="225">
        <f t="shared" si="17"/>
        <v>121.00137740262849</v>
      </c>
      <c r="J24" s="225">
        <f t="shared" si="18"/>
        <v>5.7094075528135484</v>
      </c>
      <c r="K24" s="226">
        <f t="shared" si="19"/>
        <v>8477.3333333333321</v>
      </c>
      <c r="L24" s="227">
        <f t="shared" si="20"/>
        <v>2119.333333333333</v>
      </c>
      <c r="M24" s="226">
        <f t="shared" si="21"/>
        <v>2119.33</v>
      </c>
      <c r="N24" s="226">
        <f t="shared" si="22"/>
        <v>8477.32</v>
      </c>
      <c r="O24" s="226" t="s">
        <v>218</v>
      </c>
      <c r="P24" s="228"/>
      <c r="Q24" s="228"/>
      <c r="R24" s="228"/>
      <c r="W24" s="228"/>
      <c r="X24" s="228"/>
      <c r="Y24" s="228"/>
    </row>
    <row r="25" spans="1:32" s="229" customFormat="1" ht="48" customHeight="1" thickBot="1" x14ac:dyDescent="0.3">
      <c r="A25" s="223">
        <v>20</v>
      </c>
      <c r="B25" s="319" t="s">
        <v>196</v>
      </c>
      <c r="C25" s="224" t="s">
        <v>49</v>
      </c>
      <c r="D25" s="321">
        <v>4</v>
      </c>
      <c r="E25" s="218">
        <v>660</v>
      </c>
      <c r="F25" s="121">
        <v>684</v>
      </c>
      <c r="G25" s="121">
        <v>679</v>
      </c>
      <c r="H25" s="121">
        <f t="shared" si="16"/>
        <v>674.33333333333337</v>
      </c>
      <c r="I25" s="225">
        <f t="shared" si="17"/>
        <v>12.662279942148386</v>
      </c>
      <c r="J25" s="225">
        <f t="shared" si="18"/>
        <v>1.8777478905805813</v>
      </c>
      <c r="K25" s="226">
        <f t="shared" si="19"/>
        <v>2697.333333333333</v>
      </c>
      <c r="L25" s="227">
        <f t="shared" si="20"/>
        <v>674.33333333333326</v>
      </c>
      <c r="M25" s="226">
        <f t="shared" si="21"/>
        <v>674.33</v>
      </c>
      <c r="N25" s="226">
        <f t="shared" si="22"/>
        <v>2697.32</v>
      </c>
      <c r="O25" s="226" t="s">
        <v>219</v>
      </c>
      <c r="P25" s="228"/>
      <c r="Q25" s="228"/>
      <c r="R25" s="228"/>
      <c r="W25" s="228"/>
      <c r="X25" s="228"/>
      <c r="Y25" s="228"/>
    </row>
    <row r="26" spans="1:32" s="260" customFormat="1" ht="24.75" customHeight="1" x14ac:dyDescent="0.2">
      <c r="A26" s="448" t="s">
        <v>26</v>
      </c>
      <c r="B26" s="448"/>
      <c r="C26" s="448"/>
      <c r="D26" s="448"/>
      <c r="E26" s="448"/>
      <c r="F26" s="448"/>
      <c r="G26" s="448"/>
      <c r="H26" s="448"/>
      <c r="I26" s="276"/>
      <c r="J26" s="276"/>
      <c r="K26" s="276"/>
      <c r="L26" s="277"/>
      <c r="M26" s="278"/>
      <c r="N26" s="277">
        <f>SUM(N6:N25)</f>
        <v>87428.040000000008</v>
      </c>
      <c r="O26" s="277"/>
      <c r="P26" s="279"/>
      <c r="Q26" s="270"/>
      <c r="R26" s="270"/>
      <c r="S26" s="270"/>
      <c r="T26" s="270"/>
      <c r="V26" s="270"/>
      <c r="W26" s="270"/>
      <c r="X26" s="270"/>
      <c r="Y26" s="270"/>
    </row>
    <row r="27" spans="1:32" x14ac:dyDescent="0.25">
      <c r="A27" s="252"/>
      <c r="B27" s="252"/>
      <c r="C27" s="252"/>
      <c r="D27" s="252"/>
      <c r="E27" s="252"/>
      <c r="F27" s="252"/>
      <c r="G27" s="252"/>
      <c r="H27" s="252"/>
      <c r="I27" s="252"/>
      <c r="J27" s="252"/>
      <c r="K27" s="252"/>
      <c r="L27" s="252"/>
      <c r="M27" s="252"/>
      <c r="N27" s="252"/>
      <c r="O27" s="252"/>
      <c r="P27" s="252"/>
      <c r="Q27" s="252"/>
      <c r="R27" s="252"/>
      <c r="S27" s="252"/>
      <c r="T27" s="252"/>
      <c r="U27" s="252"/>
      <c r="V27" s="252"/>
      <c r="W27" s="280"/>
      <c r="X27" s="252"/>
      <c r="Y27" s="280"/>
      <c r="Z27" s="252"/>
      <c r="AA27" s="252"/>
      <c r="AB27" s="252"/>
      <c r="AC27" s="252"/>
      <c r="AD27" s="252"/>
      <c r="AE27" s="252"/>
      <c r="AF27" s="252"/>
    </row>
    <row r="28" spans="1:32" ht="15" customHeight="1" x14ac:dyDescent="0.25">
      <c r="A28" s="449" t="s">
        <v>68</v>
      </c>
      <c r="B28" s="449"/>
      <c r="C28" s="449"/>
      <c r="D28" s="449"/>
      <c r="E28" s="449"/>
      <c r="F28" s="449"/>
      <c r="G28" s="449"/>
      <c r="H28" s="449"/>
      <c r="I28" s="449"/>
      <c r="J28" s="449"/>
      <c r="K28" s="449"/>
      <c r="L28" s="449"/>
      <c r="M28" s="449"/>
      <c r="N28" s="449"/>
      <c r="O28" s="253"/>
      <c r="P28" s="281"/>
      <c r="Q28" s="281"/>
      <c r="R28" s="281"/>
      <c r="S28" s="281"/>
      <c r="T28" s="282"/>
      <c r="U28" s="281"/>
      <c r="V28" s="281"/>
      <c r="W28" s="282"/>
      <c r="X28" s="282"/>
      <c r="Y28" s="282"/>
      <c r="Z28" s="281"/>
      <c r="AA28" s="281"/>
      <c r="AB28" s="281"/>
      <c r="AC28" s="281"/>
      <c r="AD28" s="281"/>
      <c r="AE28" s="281"/>
      <c r="AF28" s="281"/>
    </row>
    <row r="29" spans="1:32" ht="15.75" thickBot="1" x14ac:dyDescent="0.3">
      <c r="A29" s="253"/>
      <c r="B29" s="253"/>
      <c r="C29" s="253"/>
      <c r="D29" s="253"/>
      <c r="E29" s="253"/>
      <c r="F29" s="253"/>
      <c r="G29" s="253"/>
      <c r="H29" s="253"/>
      <c r="I29" s="253"/>
      <c r="J29" s="253"/>
      <c r="K29" s="253"/>
      <c r="L29" s="253"/>
      <c r="M29" s="253"/>
      <c r="N29" s="253"/>
      <c r="O29" s="253"/>
      <c r="P29" s="253"/>
      <c r="Q29" s="253"/>
      <c r="R29" s="253"/>
      <c r="S29" s="253"/>
      <c r="T29" s="253"/>
      <c r="U29" s="253"/>
      <c r="V29" s="253"/>
      <c r="W29" s="283"/>
      <c r="X29" s="283"/>
      <c r="Y29" s="283"/>
      <c r="Z29" s="253"/>
      <c r="AA29" s="253"/>
      <c r="AB29" s="253"/>
      <c r="AC29" s="253"/>
      <c r="AD29" s="253"/>
      <c r="AE29" s="253"/>
      <c r="AF29" s="253"/>
    </row>
    <row r="30" spans="1:32" ht="15.75" thickBot="1" x14ac:dyDescent="0.3">
      <c r="A30" s="461" t="s">
        <v>69</v>
      </c>
      <c r="B30" s="462"/>
      <c r="C30" s="462"/>
      <c r="D30" s="463"/>
      <c r="E30" s="261"/>
      <c r="W30" s="284"/>
      <c r="X30" s="284"/>
      <c r="Y30" s="284"/>
    </row>
    <row r="31" spans="1:32" ht="15.75" thickBot="1" x14ac:dyDescent="0.3">
      <c r="A31" s="464" t="s">
        <v>70</v>
      </c>
      <c r="B31" s="464"/>
      <c r="C31" s="464"/>
      <c r="D31" s="464"/>
      <c r="E31" s="261"/>
      <c r="W31" s="284"/>
      <c r="X31" s="284"/>
      <c r="Y31" s="284"/>
    </row>
    <row r="32" spans="1:32" x14ac:dyDescent="0.25">
      <c r="A32" s="465" t="s">
        <v>71</v>
      </c>
      <c r="B32" s="465"/>
      <c r="C32" s="465"/>
      <c r="D32" s="465"/>
      <c r="E32" s="261"/>
      <c r="W32" s="284"/>
      <c r="X32" s="284"/>
      <c r="Y32" s="284"/>
    </row>
    <row r="33" spans="1:28" ht="16.5" thickBot="1" x14ac:dyDescent="0.3">
      <c r="A33" s="466" t="s">
        <v>72</v>
      </c>
      <c r="B33" s="466"/>
      <c r="C33" s="466"/>
      <c r="D33" s="466"/>
      <c r="E33" s="262"/>
      <c r="F33" s="263"/>
      <c r="G33" s="263"/>
      <c r="H33" s="263"/>
      <c r="I33" s="263"/>
      <c r="J33" s="263"/>
      <c r="K33" s="263"/>
      <c r="L33" s="263"/>
      <c r="M33" s="263"/>
      <c r="N33" s="263"/>
      <c r="O33" s="263"/>
      <c r="P33" s="263"/>
      <c r="Q33" s="263"/>
      <c r="R33" s="263"/>
      <c r="S33" s="263"/>
      <c r="T33" s="263"/>
      <c r="U33" s="263"/>
      <c r="V33" s="263"/>
      <c r="W33" s="285"/>
      <c r="X33" s="285"/>
      <c r="Y33" s="285"/>
      <c r="Z33" s="263"/>
      <c r="AA33" s="263"/>
      <c r="AB33" s="263"/>
    </row>
  </sheetData>
  <mergeCells count="19">
    <mergeCell ref="A30:D30"/>
    <mergeCell ref="A31:D31"/>
    <mergeCell ref="A32:D32"/>
    <mergeCell ref="A33:D33"/>
    <mergeCell ref="O3:O4"/>
    <mergeCell ref="A5:N5"/>
    <mergeCell ref="S5:U5"/>
    <mergeCell ref="V5:X5"/>
    <mergeCell ref="A26:H26"/>
    <mergeCell ref="A28:N28"/>
    <mergeCell ref="M1:N2"/>
    <mergeCell ref="A2:K2"/>
    <mergeCell ref="A3:A4"/>
    <mergeCell ref="B3:B4"/>
    <mergeCell ref="C3:C4"/>
    <mergeCell ref="D3:D4"/>
    <mergeCell ref="E3:G3"/>
    <mergeCell ref="H3:J3"/>
    <mergeCell ref="K3:N3"/>
  </mergeCells>
  <pageMargins left="0.7" right="0.7" top="0.75" bottom="0.75" header="0.3" footer="0.3"/>
  <pageSetup paperSize="9" orientation="portrait" verticalDpi="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4"/>
  <sheetViews>
    <sheetView workbookViewId="0">
      <selection activeCell="S4" sqref="S4"/>
    </sheetView>
  </sheetViews>
  <sheetFormatPr defaultRowHeight="15" x14ac:dyDescent="0.25"/>
  <cols>
    <col min="1" max="1" width="4.140625" customWidth="1"/>
    <col min="2" max="2" width="39.140625" customWidth="1"/>
    <col min="3" max="3" width="5.85546875" customWidth="1"/>
    <col min="4" max="4" width="9.28515625" bestFit="1" customWidth="1"/>
    <col min="5" max="5" width="12.85546875" customWidth="1"/>
    <col min="6" max="6" width="15.140625" customWidth="1"/>
    <col min="7" max="7" width="14.140625" customWidth="1"/>
    <col min="8" max="8" width="14" customWidth="1"/>
    <col min="9" max="9" width="17.85546875" customWidth="1"/>
    <col min="10" max="10" width="16.28515625" customWidth="1"/>
    <col min="11" max="11" width="21.42578125" customWidth="1"/>
    <col min="12" max="12" width="9.85546875" bestFit="1" customWidth="1"/>
    <col min="13" max="13" width="9.28515625" bestFit="1" customWidth="1"/>
    <col min="14" max="14" width="9.85546875" style="289" bestFit="1" customWidth="1"/>
    <col min="15" max="15" width="13.5703125" customWidth="1"/>
    <col min="19" max="19" width="9.28515625" bestFit="1" customWidth="1"/>
    <col min="20" max="21" width="10.7109375" bestFit="1" customWidth="1"/>
    <col min="22" max="22" width="9.28515625" bestFit="1" customWidth="1"/>
    <col min="23" max="23" width="14.7109375" bestFit="1" customWidth="1"/>
    <col min="24" max="24" width="11.42578125" bestFit="1" customWidth="1"/>
    <col min="25" max="25" width="9.28515625" bestFit="1" customWidth="1"/>
    <col min="28" max="28" width="9.28515625" bestFit="1" customWidth="1"/>
  </cols>
  <sheetData>
    <row r="1" spans="1:32" s="3" customFormat="1" ht="12.75" x14ac:dyDescent="0.2">
      <c r="B1" s="17"/>
      <c r="C1" s="17"/>
      <c r="E1" s="117"/>
      <c r="F1" s="117"/>
      <c r="G1" s="117"/>
      <c r="K1" s="12"/>
      <c r="M1" s="387"/>
      <c r="N1" s="388"/>
      <c r="O1" s="298"/>
      <c r="P1" s="45"/>
      <c r="Q1" s="45"/>
      <c r="R1" s="45"/>
      <c r="S1" s="297"/>
      <c r="T1" s="297"/>
      <c r="U1" s="297"/>
      <c r="V1" s="297"/>
      <c r="W1" s="99"/>
      <c r="X1" s="99"/>
      <c r="Y1" s="99"/>
      <c r="Z1" s="298"/>
      <c r="AA1" s="298"/>
      <c r="AB1" s="298"/>
      <c r="AC1" s="298"/>
      <c r="AD1" s="298"/>
      <c r="AE1" s="298"/>
      <c r="AF1" s="298"/>
    </row>
    <row r="2" spans="1:32" s="3" customFormat="1" ht="12.75" x14ac:dyDescent="0.2">
      <c r="A2" s="390" t="s">
        <v>11</v>
      </c>
      <c r="B2" s="390"/>
      <c r="C2" s="390"/>
      <c r="D2" s="390"/>
      <c r="E2" s="390"/>
      <c r="F2" s="390"/>
      <c r="G2" s="390"/>
      <c r="H2" s="390"/>
      <c r="I2" s="390"/>
      <c r="J2" s="390"/>
      <c r="K2" s="391"/>
      <c r="M2" s="389"/>
      <c r="N2" s="389"/>
      <c r="O2" s="205"/>
      <c r="P2" s="46"/>
      <c r="Q2" s="46"/>
      <c r="R2" s="46"/>
      <c r="S2" s="298"/>
      <c r="T2" s="298"/>
      <c r="U2" s="298"/>
      <c r="V2" s="298"/>
      <c r="W2" s="100"/>
      <c r="X2" s="100"/>
      <c r="Y2" s="100"/>
      <c r="Z2" s="298"/>
      <c r="AA2" s="298"/>
      <c r="AB2" s="298"/>
      <c r="AC2" s="298"/>
      <c r="AD2" s="298"/>
      <c r="AE2" s="298"/>
      <c r="AF2" s="298"/>
    </row>
    <row r="3" spans="1:32" s="3" customFormat="1" ht="12.75" x14ac:dyDescent="0.2">
      <c r="A3" s="393" t="s">
        <v>0</v>
      </c>
      <c r="B3" s="373" t="s">
        <v>2</v>
      </c>
      <c r="C3" s="373" t="s">
        <v>1</v>
      </c>
      <c r="D3" s="373" t="s">
        <v>3</v>
      </c>
      <c r="E3" s="404" t="s">
        <v>34</v>
      </c>
      <c r="F3" s="404"/>
      <c r="G3" s="404"/>
      <c r="H3" s="376" t="s">
        <v>31</v>
      </c>
      <c r="I3" s="376"/>
      <c r="J3" s="376"/>
      <c r="K3" s="377" t="s">
        <v>12</v>
      </c>
      <c r="L3" s="397"/>
      <c r="M3" s="397"/>
      <c r="N3" s="398"/>
      <c r="O3" s="307" t="s">
        <v>173</v>
      </c>
      <c r="P3" s="37"/>
      <c r="Q3" s="37"/>
      <c r="R3" s="37"/>
      <c r="W3" s="101"/>
      <c r="X3" s="101"/>
      <c r="Y3" s="101"/>
    </row>
    <row r="4" spans="1:32" s="3" customFormat="1" ht="127.5" x14ac:dyDescent="0.2">
      <c r="A4" s="393"/>
      <c r="B4" s="373"/>
      <c r="C4" s="373"/>
      <c r="D4" s="373"/>
      <c r="E4" s="118" t="s">
        <v>36</v>
      </c>
      <c r="F4" s="118" t="s">
        <v>38</v>
      </c>
      <c r="G4" s="119" t="s">
        <v>37</v>
      </c>
      <c r="H4" s="4" t="s">
        <v>8</v>
      </c>
      <c r="I4" s="4" t="s">
        <v>6</v>
      </c>
      <c r="J4" s="304" t="s">
        <v>7</v>
      </c>
      <c r="K4" s="301" t="s">
        <v>13</v>
      </c>
      <c r="L4" s="302" t="s">
        <v>28</v>
      </c>
      <c r="M4" s="302" t="s">
        <v>29</v>
      </c>
      <c r="N4" s="286" t="s">
        <v>30</v>
      </c>
      <c r="O4" s="309" t="s">
        <v>233</v>
      </c>
      <c r="P4" s="96"/>
      <c r="Q4" s="96"/>
      <c r="R4" s="96"/>
      <c r="W4" s="101"/>
      <c r="X4" s="101"/>
      <c r="Y4" s="101"/>
    </row>
    <row r="5" spans="1:32" s="2" customFormat="1" ht="12.75" x14ac:dyDescent="0.2">
      <c r="A5" s="394" t="s">
        <v>231</v>
      </c>
      <c r="B5" s="395"/>
      <c r="C5" s="395"/>
      <c r="D5" s="395"/>
      <c r="E5" s="395"/>
      <c r="F5" s="395"/>
      <c r="G5" s="395"/>
      <c r="H5" s="395"/>
      <c r="I5" s="395"/>
      <c r="J5" s="395"/>
      <c r="K5" s="395"/>
      <c r="L5" s="395"/>
      <c r="M5" s="395"/>
      <c r="N5" s="395"/>
      <c r="O5" s="295"/>
      <c r="P5" s="142"/>
      <c r="Q5" s="142"/>
      <c r="R5" s="142"/>
      <c r="S5" s="410"/>
      <c r="T5" s="410"/>
      <c r="U5" s="410"/>
      <c r="V5" s="410"/>
      <c r="W5" s="410"/>
      <c r="X5" s="410"/>
      <c r="Y5" s="105" t="s">
        <v>100</v>
      </c>
    </row>
    <row r="6" spans="1:32" s="94" customFormat="1" ht="97.5" customHeight="1" x14ac:dyDescent="0.25">
      <c r="A6" s="40">
        <v>1</v>
      </c>
      <c r="B6" s="221" t="s">
        <v>232</v>
      </c>
      <c r="C6" s="183" t="s">
        <v>49</v>
      </c>
      <c r="D6" s="183">
        <v>1</v>
      </c>
      <c r="E6" s="222">
        <v>133710</v>
      </c>
      <c r="F6" s="222">
        <v>147877</v>
      </c>
      <c r="G6" s="222">
        <v>149000</v>
      </c>
      <c r="H6" s="146">
        <f>AVERAGE(E6:G6)</f>
        <v>143529</v>
      </c>
      <c r="I6" s="147">
        <f>SQRT(((SUM((POWER(E6-H6,2)),(POWER(F6-H6,2)),(POWER(G6-H6,2)))/(COLUMNS(E6:G6)-1))))</f>
        <v>8522.0216498199534</v>
      </c>
      <c r="J6" s="147">
        <f>I6/H6*100</f>
        <v>5.9374911340704344</v>
      </c>
      <c r="K6" s="303">
        <f>((D6/3)*(SUM(E6:G6)))</f>
        <v>143529</v>
      </c>
      <c r="L6" s="149">
        <f>K6/D6</f>
        <v>143529</v>
      </c>
      <c r="M6" s="303">
        <f>ROUND(L6,2)</f>
        <v>143529</v>
      </c>
      <c r="N6" s="146">
        <f>M6*D6</f>
        <v>143529</v>
      </c>
      <c r="O6" s="308" t="s">
        <v>233</v>
      </c>
      <c r="P6" s="93"/>
      <c r="Q6" s="93"/>
      <c r="R6" s="93"/>
      <c r="W6" s="102"/>
      <c r="X6" s="102"/>
      <c r="Y6" s="102">
        <f>G6*D6</f>
        <v>149000</v>
      </c>
    </row>
    <row r="7" spans="1:32" s="3" customFormat="1" ht="12.75" x14ac:dyDescent="0.2">
      <c r="A7" s="386" t="s">
        <v>26</v>
      </c>
      <c r="B7" s="386"/>
      <c r="C7" s="386"/>
      <c r="D7" s="386"/>
      <c r="E7" s="386"/>
      <c r="F7" s="386"/>
      <c r="G7" s="386"/>
      <c r="H7" s="386"/>
      <c r="I7" s="299"/>
      <c r="J7" s="299"/>
      <c r="K7" s="299"/>
      <c r="L7" s="34"/>
      <c r="M7" s="35"/>
      <c r="N7" s="36">
        <f>SUM(N6:N6)</f>
        <v>143529</v>
      </c>
      <c r="O7" s="34"/>
      <c r="P7" s="36"/>
      <c r="Q7" s="39"/>
      <c r="R7" s="39"/>
      <c r="S7" s="39"/>
      <c r="T7" s="39"/>
      <c r="V7" s="39"/>
      <c r="W7" s="101"/>
      <c r="X7" s="39"/>
      <c r="Y7" s="101">
        <f>SUM(Y6:Y6)</f>
        <v>149000</v>
      </c>
    </row>
    <row r="8" spans="1:32" x14ac:dyDescent="0.25">
      <c r="A8" s="300"/>
      <c r="B8" s="300"/>
      <c r="C8" s="300"/>
      <c r="D8" s="300"/>
      <c r="E8" s="122"/>
      <c r="F8" s="122"/>
      <c r="G8" s="122"/>
      <c r="H8" s="300"/>
      <c r="I8" s="300"/>
      <c r="J8" s="300"/>
      <c r="K8" s="300"/>
      <c r="L8" s="300"/>
      <c r="M8" s="300"/>
      <c r="N8" s="287"/>
      <c r="O8" s="300"/>
      <c r="P8" s="300"/>
      <c r="Q8" s="300"/>
      <c r="R8" s="300"/>
      <c r="S8" s="300"/>
      <c r="T8" s="300"/>
      <c r="U8" s="300"/>
      <c r="V8" s="300"/>
      <c r="W8" s="103"/>
      <c r="X8" s="300"/>
      <c r="Y8" s="103">
        <f>Y7/1.2*0.2</f>
        <v>24833.333333333336</v>
      </c>
      <c r="Z8" s="300"/>
      <c r="AA8" s="300"/>
      <c r="AB8" s="300"/>
      <c r="AC8" s="300"/>
      <c r="AD8" s="300"/>
      <c r="AE8" s="300"/>
      <c r="AF8" s="300"/>
    </row>
    <row r="9" spans="1:32" ht="15" customHeight="1" x14ac:dyDescent="0.25">
      <c r="A9" s="399" t="s">
        <v>192</v>
      </c>
      <c r="B9" s="399"/>
      <c r="C9" s="399"/>
      <c r="D9" s="399"/>
      <c r="E9" s="399"/>
      <c r="F9" s="399"/>
      <c r="G9" s="399"/>
      <c r="H9" s="399"/>
      <c r="I9" s="399"/>
      <c r="J9" s="399"/>
      <c r="K9" s="399"/>
      <c r="L9" s="399"/>
      <c r="M9" s="399"/>
      <c r="N9" s="399"/>
      <c r="O9" s="296"/>
      <c r="P9" s="97"/>
      <c r="Q9" s="97"/>
      <c r="R9" s="97"/>
      <c r="S9" s="97"/>
      <c r="T9" s="98"/>
      <c r="U9" s="97"/>
      <c r="V9" s="97"/>
      <c r="W9" s="98"/>
      <c r="X9" s="98"/>
      <c r="Y9" s="98"/>
      <c r="Z9" s="97"/>
      <c r="AA9" s="97"/>
      <c r="AB9" s="97"/>
      <c r="AC9" s="97"/>
      <c r="AD9" s="97"/>
      <c r="AE9" s="97"/>
      <c r="AF9" s="97"/>
    </row>
    <row r="10" spans="1:32" ht="15.75" thickBot="1" x14ac:dyDescent="0.3">
      <c r="A10" s="296"/>
      <c r="B10" s="296"/>
      <c r="C10" s="296"/>
      <c r="D10" s="296"/>
      <c r="E10" s="123"/>
      <c r="F10" s="123"/>
      <c r="G10" s="123"/>
      <c r="H10" s="296"/>
      <c r="I10" s="296"/>
      <c r="J10" s="296"/>
      <c r="K10" s="296"/>
      <c r="L10" s="296"/>
      <c r="M10" s="296"/>
      <c r="N10" s="288"/>
      <c r="O10" s="296"/>
      <c r="P10" s="296"/>
      <c r="Q10" s="296"/>
      <c r="R10" s="296"/>
      <c r="S10" s="296"/>
      <c r="T10" s="296"/>
      <c r="U10" s="296"/>
      <c r="V10" s="296"/>
      <c r="W10" s="104"/>
      <c r="X10" s="104"/>
      <c r="Y10" s="104"/>
      <c r="Z10" s="296"/>
      <c r="AA10" s="296"/>
      <c r="AB10" s="296"/>
      <c r="AC10" s="296"/>
      <c r="AD10" s="296"/>
      <c r="AE10" s="296"/>
      <c r="AF10" s="296"/>
    </row>
    <row r="11" spans="1:32" ht="15.75" thickBot="1" x14ac:dyDescent="0.3">
      <c r="A11" s="400"/>
      <c r="B11" s="401"/>
      <c r="C11" s="401"/>
      <c r="D11" s="402"/>
      <c r="E11" s="124"/>
      <c r="F11" s="125"/>
      <c r="G11" s="125"/>
      <c r="W11" s="75"/>
      <c r="X11" s="75"/>
      <c r="Y11" s="75"/>
    </row>
    <row r="12" spans="1:32" ht="15.75" thickBot="1" x14ac:dyDescent="0.3">
      <c r="A12" s="383" t="s">
        <v>70</v>
      </c>
      <c r="B12" s="383"/>
      <c r="C12" s="383"/>
      <c r="D12" s="383"/>
      <c r="E12" s="124"/>
      <c r="F12" s="125"/>
      <c r="G12" s="125"/>
      <c r="W12" s="75"/>
      <c r="X12" s="75"/>
      <c r="Y12" s="75"/>
    </row>
    <row r="13" spans="1:32" x14ac:dyDescent="0.25">
      <c r="A13" s="384" t="s">
        <v>71</v>
      </c>
      <c r="B13" s="384"/>
      <c r="C13" s="384"/>
      <c r="D13" s="384"/>
      <c r="E13" s="124"/>
      <c r="F13" s="125"/>
      <c r="G13" s="125"/>
      <c r="W13" s="75"/>
      <c r="X13" s="75"/>
      <c r="Y13" s="75"/>
    </row>
    <row r="14" spans="1:32" ht="16.5" thickBot="1" x14ac:dyDescent="0.3">
      <c r="A14" s="385" t="s">
        <v>72</v>
      </c>
      <c r="B14" s="385"/>
      <c r="C14" s="385"/>
      <c r="D14" s="385"/>
      <c r="E14" s="126"/>
      <c r="F14" s="127"/>
      <c r="G14" s="127"/>
      <c r="H14" s="72"/>
      <c r="I14" s="72"/>
      <c r="J14" s="72"/>
      <c r="K14" s="72"/>
      <c r="L14" s="72"/>
      <c r="M14" s="72"/>
      <c r="N14" s="290"/>
      <c r="O14" s="72"/>
      <c r="P14" s="72"/>
      <c r="Q14" s="72"/>
      <c r="R14" s="72"/>
      <c r="S14" s="72"/>
      <c r="T14" s="72"/>
      <c r="U14" s="72"/>
      <c r="V14" s="72"/>
      <c r="W14" s="76"/>
      <c r="X14" s="76"/>
      <c r="Y14" s="76"/>
      <c r="Z14" s="72"/>
      <c r="AA14" s="72"/>
      <c r="AB14" s="72"/>
    </row>
  </sheetData>
  <mergeCells count="18">
    <mergeCell ref="A13:D13"/>
    <mergeCell ref="A14:D14"/>
    <mergeCell ref="S5:U5"/>
    <mergeCell ref="V5:X5"/>
    <mergeCell ref="A9:N9"/>
    <mergeCell ref="A11:D11"/>
    <mergeCell ref="A12:D12"/>
    <mergeCell ref="A7:H7"/>
    <mergeCell ref="A5:N5"/>
    <mergeCell ref="M1:N2"/>
    <mergeCell ref="A2:K2"/>
    <mergeCell ref="A3:A4"/>
    <mergeCell ref="B3:B4"/>
    <mergeCell ref="C3:C4"/>
    <mergeCell ref="D3:D4"/>
    <mergeCell ref="E3:G3"/>
    <mergeCell ref="H3:J3"/>
    <mergeCell ref="K3:N3"/>
  </mergeCells>
  <pageMargins left="0.7" right="0.7" top="0.75" bottom="0.75" header="0.3" footer="0.3"/>
  <pageSetup paperSize="9" orientation="portrait" verticalDpi="0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5"/>
  <sheetViews>
    <sheetView workbookViewId="0">
      <selection sqref="A1:XFD1048576"/>
    </sheetView>
  </sheetViews>
  <sheetFormatPr defaultRowHeight="15" x14ac:dyDescent="0.25"/>
  <cols>
    <col min="1" max="1" width="4.140625" style="254" customWidth="1"/>
    <col min="2" max="2" width="42.42578125" style="254" customWidth="1"/>
    <col min="3" max="3" width="5.85546875" style="254" customWidth="1"/>
    <col min="4" max="4" width="9.28515625" style="254" bestFit="1" customWidth="1"/>
    <col min="5" max="5" width="12.85546875" style="254" customWidth="1"/>
    <col min="6" max="6" width="15.140625" style="254" customWidth="1"/>
    <col min="7" max="7" width="14.140625" style="254" customWidth="1"/>
    <col min="8" max="8" width="14" style="254" customWidth="1"/>
    <col min="9" max="9" width="17.85546875" style="254" customWidth="1"/>
    <col min="10" max="10" width="16.28515625" style="254" customWidth="1"/>
    <col min="11" max="11" width="21.42578125" style="254" customWidth="1"/>
    <col min="12" max="12" width="9.85546875" style="254" bestFit="1" customWidth="1"/>
    <col min="13" max="14" width="9.28515625" style="254" bestFit="1" customWidth="1"/>
    <col min="15" max="15" width="23.28515625" style="254" customWidth="1"/>
    <col min="16" max="18" width="9.140625" style="254"/>
    <col min="19" max="19" width="9.28515625" style="254" bestFit="1" customWidth="1"/>
    <col min="20" max="21" width="10.7109375" style="254" bestFit="1" customWidth="1"/>
    <col min="22" max="22" width="9.28515625" style="254" bestFit="1" customWidth="1"/>
    <col min="23" max="23" width="14.7109375" style="254" bestFit="1" customWidth="1"/>
    <col min="24" max="24" width="11.42578125" style="254" bestFit="1" customWidth="1"/>
    <col min="25" max="25" width="9.28515625" style="254" bestFit="1" customWidth="1"/>
    <col min="26" max="27" width="9.140625" style="254"/>
    <col min="28" max="28" width="9.28515625" style="254" bestFit="1" customWidth="1"/>
    <col min="29" max="16384" width="9.140625" style="254"/>
  </cols>
  <sheetData>
    <row r="1" spans="1:32" s="260" customFormat="1" ht="48" customHeight="1" x14ac:dyDescent="0.2">
      <c r="B1" s="251"/>
      <c r="C1" s="251"/>
      <c r="K1" s="264"/>
      <c r="M1" s="450"/>
      <c r="N1" s="451"/>
      <c r="O1" s="316"/>
      <c r="P1" s="315"/>
      <c r="Q1" s="315"/>
      <c r="R1" s="315"/>
      <c r="S1" s="315"/>
      <c r="T1" s="315"/>
      <c r="U1" s="315"/>
      <c r="V1" s="315"/>
      <c r="W1" s="267"/>
      <c r="X1" s="267"/>
      <c r="Y1" s="267"/>
      <c r="Z1" s="316"/>
      <c r="AA1" s="316"/>
      <c r="AB1" s="316"/>
      <c r="AC1" s="316"/>
      <c r="AD1" s="316"/>
      <c r="AE1" s="316"/>
      <c r="AF1" s="316"/>
    </row>
    <row r="2" spans="1:32" s="260" customFormat="1" ht="39" customHeight="1" x14ac:dyDescent="0.2">
      <c r="A2" s="453" t="s">
        <v>11</v>
      </c>
      <c r="B2" s="453"/>
      <c r="C2" s="453"/>
      <c r="D2" s="453"/>
      <c r="E2" s="453"/>
      <c r="F2" s="453"/>
      <c r="G2" s="453"/>
      <c r="H2" s="453"/>
      <c r="I2" s="453"/>
      <c r="J2" s="453"/>
      <c r="K2" s="454"/>
      <c r="M2" s="452"/>
      <c r="N2" s="452"/>
      <c r="O2" s="268"/>
      <c r="P2" s="316"/>
      <c r="Q2" s="316"/>
      <c r="R2" s="316"/>
      <c r="S2" s="316"/>
      <c r="T2" s="316"/>
      <c r="U2" s="316"/>
      <c r="V2" s="316"/>
      <c r="W2" s="269"/>
      <c r="X2" s="269"/>
      <c r="Y2" s="269"/>
      <c r="Z2" s="316"/>
      <c r="AA2" s="316"/>
      <c r="AB2" s="316"/>
      <c r="AC2" s="316"/>
      <c r="AD2" s="316"/>
      <c r="AE2" s="316"/>
      <c r="AF2" s="316"/>
    </row>
    <row r="3" spans="1:32" s="260" customFormat="1" ht="39" customHeight="1" x14ac:dyDescent="0.2">
      <c r="A3" s="455" t="s">
        <v>0</v>
      </c>
      <c r="B3" s="456" t="s">
        <v>2</v>
      </c>
      <c r="C3" s="456" t="s">
        <v>1</v>
      </c>
      <c r="D3" s="456" t="s">
        <v>3</v>
      </c>
      <c r="E3" s="456" t="s">
        <v>34</v>
      </c>
      <c r="F3" s="456"/>
      <c r="G3" s="456"/>
      <c r="H3" s="457" t="s">
        <v>31</v>
      </c>
      <c r="I3" s="457"/>
      <c r="J3" s="457"/>
      <c r="K3" s="458" t="s">
        <v>12</v>
      </c>
      <c r="L3" s="459"/>
      <c r="M3" s="459"/>
      <c r="N3" s="460"/>
      <c r="O3" s="467" t="s">
        <v>173</v>
      </c>
      <c r="W3" s="270"/>
      <c r="X3" s="270"/>
      <c r="Y3" s="270"/>
    </row>
    <row r="4" spans="1:32" s="260" customFormat="1" ht="159" customHeight="1" x14ac:dyDescent="0.2">
      <c r="A4" s="455"/>
      <c r="B4" s="456"/>
      <c r="C4" s="456"/>
      <c r="D4" s="456"/>
      <c r="E4" s="119" t="s">
        <v>36</v>
      </c>
      <c r="F4" s="119" t="s">
        <v>38</v>
      </c>
      <c r="G4" s="119" t="s">
        <v>37</v>
      </c>
      <c r="H4" s="119" t="s">
        <v>8</v>
      </c>
      <c r="I4" s="119" t="s">
        <v>6</v>
      </c>
      <c r="J4" s="119" t="s">
        <v>220</v>
      </c>
      <c r="K4" s="177" t="s">
        <v>221</v>
      </c>
      <c r="L4" s="119" t="s">
        <v>28</v>
      </c>
      <c r="M4" s="119" t="s">
        <v>29</v>
      </c>
      <c r="N4" s="119" t="s">
        <v>30</v>
      </c>
      <c r="O4" s="467"/>
      <c r="P4" s="271"/>
      <c r="Q4" s="271"/>
      <c r="R4" s="271"/>
      <c r="W4" s="270"/>
      <c r="X4" s="270"/>
      <c r="Y4" s="270"/>
    </row>
    <row r="5" spans="1:32" s="275" customFormat="1" ht="18.75" customHeight="1" x14ac:dyDescent="0.2">
      <c r="A5" s="468" t="s">
        <v>222</v>
      </c>
      <c r="B5" s="469"/>
      <c r="C5" s="469"/>
      <c r="D5" s="469"/>
      <c r="E5" s="469"/>
      <c r="F5" s="469"/>
      <c r="G5" s="469"/>
      <c r="H5" s="469"/>
      <c r="I5" s="469"/>
      <c r="J5" s="469"/>
      <c r="K5" s="469"/>
      <c r="L5" s="469"/>
      <c r="M5" s="469"/>
      <c r="N5" s="469"/>
      <c r="O5" s="311"/>
      <c r="P5" s="312"/>
      <c r="Q5" s="312"/>
      <c r="R5" s="312"/>
      <c r="S5" s="447"/>
      <c r="T5" s="447"/>
      <c r="U5" s="447"/>
      <c r="V5" s="447"/>
      <c r="W5" s="447"/>
      <c r="X5" s="447"/>
      <c r="Y5" s="274"/>
    </row>
    <row r="6" spans="1:32" s="229" customFormat="1" ht="48" customHeight="1" x14ac:dyDescent="0.25">
      <c r="A6" s="223">
        <v>2</v>
      </c>
      <c r="B6" s="250" t="s">
        <v>234</v>
      </c>
      <c r="C6" s="224" t="s">
        <v>40</v>
      </c>
      <c r="D6" s="224">
        <v>100.7</v>
      </c>
      <c r="E6" s="218">
        <v>264</v>
      </c>
      <c r="F6" s="121">
        <v>276</v>
      </c>
      <c r="G6" s="121">
        <v>273</v>
      </c>
      <c r="H6" s="121">
        <f>AVERAGE(E6:G6)</f>
        <v>271</v>
      </c>
      <c r="I6" s="225">
        <f>SQRT(((SUM((POWER(E6-H6,2)),(POWER(F6-H6,2)),(POWER(G6-H6,2)))/(COLUMNS(E6:G6)-1))))</f>
        <v>6.2449979983983983</v>
      </c>
      <c r="J6" s="225">
        <f>I6/H6*100</f>
        <v>2.3044273056820654</v>
      </c>
      <c r="K6" s="226">
        <f>((D6/3)*(SUM(E6:G6)))</f>
        <v>27289.700000000004</v>
      </c>
      <c r="L6" s="227">
        <f>K6/D6</f>
        <v>271.00000000000006</v>
      </c>
      <c r="M6" s="226">
        <f>ROUND(L6,2)</f>
        <v>271</v>
      </c>
      <c r="N6" s="226">
        <f>M6*D6</f>
        <v>27289.7</v>
      </c>
      <c r="O6" s="226"/>
      <c r="P6" s="228"/>
      <c r="Q6" s="228"/>
      <c r="R6" s="228"/>
      <c r="W6" s="228"/>
      <c r="X6" s="228"/>
      <c r="Y6" s="228"/>
    </row>
    <row r="7" spans="1:32" s="229" customFormat="1" ht="70.5" customHeight="1" x14ac:dyDescent="0.25">
      <c r="A7" s="223">
        <v>3</v>
      </c>
      <c r="B7" s="250" t="s">
        <v>235</v>
      </c>
      <c r="C7" s="224" t="s">
        <v>40</v>
      </c>
      <c r="D7" s="224">
        <v>105.6</v>
      </c>
      <c r="E7" s="218">
        <v>254</v>
      </c>
      <c r="F7" s="121">
        <v>264</v>
      </c>
      <c r="G7" s="121">
        <v>259.5</v>
      </c>
      <c r="H7" s="121">
        <f>AVERAGE(E7:G7)</f>
        <v>259.16666666666669</v>
      </c>
      <c r="I7" s="225">
        <f>SQRT(((SUM((POWER(E7-H7,2)),(POWER(F7-H7,2)),(POWER(G7-H7,2)))/(COLUMNS(E7:G7)-1))))</f>
        <v>5.0083264004389063</v>
      </c>
      <c r="J7" s="225">
        <f>I7/H7*100</f>
        <v>1.9324732091725683</v>
      </c>
      <c r="K7" s="226">
        <f>((D7/3)*(SUM(E7:G7)))</f>
        <v>27367.999999999996</v>
      </c>
      <c r="L7" s="227">
        <f>K7/D7</f>
        <v>259.16666666666663</v>
      </c>
      <c r="M7" s="226">
        <f>ROUND(L7,2)</f>
        <v>259.17</v>
      </c>
      <c r="N7" s="226">
        <f>M7*D7</f>
        <v>27368.351999999999</v>
      </c>
      <c r="O7" s="226"/>
      <c r="P7" s="228"/>
      <c r="Q7" s="228"/>
      <c r="R7" s="228"/>
      <c r="W7" s="228"/>
      <c r="X7" s="228"/>
      <c r="Y7" s="228"/>
    </row>
    <row r="8" spans="1:32" s="260" customFormat="1" ht="24.75" customHeight="1" x14ac:dyDescent="0.2">
      <c r="A8" s="448" t="s">
        <v>26</v>
      </c>
      <c r="B8" s="448"/>
      <c r="C8" s="448"/>
      <c r="D8" s="448"/>
      <c r="E8" s="448"/>
      <c r="F8" s="448"/>
      <c r="G8" s="448"/>
      <c r="H8" s="448"/>
      <c r="I8" s="313"/>
      <c r="J8" s="313"/>
      <c r="K8" s="313"/>
      <c r="L8" s="277"/>
      <c r="M8" s="278"/>
      <c r="N8" s="277">
        <f>SUM(N6:N7)</f>
        <v>54658.051999999996</v>
      </c>
      <c r="O8" s="277"/>
      <c r="P8" s="279"/>
      <c r="Q8" s="270"/>
      <c r="R8" s="270"/>
      <c r="S8" s="270"/>
      <c r="T8" s="270"/>
      <c r="V8" s="270"/>
      <c r="W8" s="270"/>
      <c r="X8" s="270"/>
      <c r="Y8" s="270"/>
    </row>
    <row r="9" spans="1:32" x14ac:dyDescent="0.25">
      <c r="A9" s="252"/>
      <c r="B9" s="252"/>
      <c r="C9" s="252"/>
      <c r="D9" s="252"/>
      <c r="E9" s="252"/>
      <c r="F9" s="252"/>
      <c r="G9" s="252"/>
      <c r="H9" s="252"/>
      <c r="I9" s="252"/>
      <c r="J9" s="252"/>
      <c r="K9" s="252"/>
      <c r="L9" s="252"/>
      <c r="M9" s="252"/>
      <c r="N9" s="252"/>
      <c r="O9" s="252"/>
      <c r="P9" s="252"/>
      <c r="Q9" s="252"/>
      <c r="R9" s="252"/>
      <c r="S9" s="252"/>
      <c r="T9" s="252"/>
      <c r="U9" s="252"/>
      <c r="V9" s="252"/>
      <c r="W9" s="280"/>
      <c r="X9" s="252"/>
      <c r="Y9" s="280"/>
      <c r="Z9" s="252"/>
      <c r="AA9" s="252"/>
      <c r="AB9" s="252"/>
      <c r="AC9" s="252"/>
      <c r="AD9" s="252"/>
      <c r="AE9" s="252"/>
      <c r="AF9" s="252"/>
    </row>
    <row r="10" spans="1:32" ht="15" customHeight="1" x14ac:dyDescent="0.25">
      <c r="A10" s="449" t="s">
        <v>236</v>
      </c>
      <c r="B10" s="449"/>
      <c r="C10" s="449"/>
      <c r="D10" s="449"/>
      <c r="E10" s="449"/>
      <c r="F10" s="449"/>
      <c r="G10" s="449"/>
      <c r="H10" s="449"/>
      <c r="I10" s="449"/>
      <c r="J10" s="449"/>
      <c r="K10" s="449"/>
      <c r="L10" s="449"/>
      <c r="M10" s="449"/>
      <c r="N10" s="449"/>
      <c r="O10" s="314"/>
      <c r="P10" s="281"/>
      <c r="Q10" s="281"/>
      <c r="R10" s="281"/>
      <c r="S10" s="281"/>
      <c r="T10" s="282"/>
      <c r="U10" s="281"/>
      <c r="V10" s="281"/>
      <c r="W10" s="282"/>
      <c r="X10" s="282"/>
      <c r="Y10" s="282"/>
      <c r="Z10" s="281"/>
      <c r="AA10" s="281"/>
      <c r="AB10" s="281"/>
      <c r="AC10" s="281"/>
      <c r="AD10" s="281"/>
      <c r="AE10" s="281"/>
      <c r="AF10" s="281"/>
    </row>
    <row r="11" spans="1:32" ht="15.75" thickBot="1" x14ac:dyDescent="0.3">
      <c r="A11" s="314"/>
      <c r="B11" s="314"/>
      <c r="C11" s="314"/>
      <c r="D11" s="314"/>
      <c r="E11" s="314"/>
      <c r="F11" s="314"/>
      <c r="G11" s="314"/>
      <c r="H11" s="314"/>
      <c r="I11" s="314"/>
      <c r="J11" s="314"/>
      <c r="K11" s="314"/>
      <c r="L11" s="314"/>
      <c r="M11" s="314"/>
      <c r="N11" s="314"/>
      <c r="O11" s="314"/>
      <c r="P11" s="314"/>
      <c r="Q11" s="314"/>
      <c r="R11" s="314"/>
      <c r="S11" s="314"/>
      <c r="T11" s="314"/>
      <c r="U11" s="314"/>
      <c r="V11" s="314"/>
      <c r="W11" s="283"/>
      <c r="X11" s="283"/>
      <c r="Y11" s="283"/>
      <c r="Z11" s="314"/>
      <c r="AA11" s="314"/>
      <c r="AB11" s="314"/>
      <c r="AC11" s="314"/>
      <c r="AD11" s="314"/>
      <c r="AE11" s="314"/>
      <c r="AF11" s="314"/>
    </row>
    <row r="12" spans="1:32" ht="15.75" thickBot="1" x14ac:dyDescent="0.3">
      <c r="A12" s="461" t="s">
        <v>69</v>
      </c>
      <c r="B12" s="462"/>
      <c r="C12" s="462"/>
      <c r="D12" s="463"/>
      <c r="E12" s="261"/>
      <c r="W12" s="284"/>
      <c r="X12" s="284"/>
      <c r="Y12" s="284"/>
    </row>
    <row r="13" spans="1:32" ht="15.75" thickBot="1" x14ac:dyDescent="0.3">
      <c r="A13" s="464" t="s">
        <v>70</v>
      </c>
      <c r="B13" s="464"/>
      <c r="C13" s="464"/>
      <c r="D13" s="464"/>
      <c r="E13" s="261"/>
      <c r="W13" s="284"/>
      <c r="X13" s="284"/>
      <c r="Y13" s="284"/>
    </row>
    <row r="14" spans="1:32" x14ac:dyDescent="0.25">
      <c r="A14" s="465" t="s">
        <v>71</v>
      </c>
      <c r="B14" s="465"/>
      <c r="C14" s="465"/>
      <c r="D14" s="465"/>
      <c r="E14" s="261"/>
      <c r="W14" s="284"/>
      <c r="X14" s="284"/>
      <c r="Y14" s="284"/>
    </row>
    <row r="15" spans="1:32" ht="16.5" thickBot="1" x14ac:dyDescent="0.3">
      <c r="A15" s="466" t="s">
        <v>72</v>
      </c>
      <c r="B15" s="466"/>
      <c r="C15" s="466"/>
      <c r="D15" s="466"/>
      <c r="E15" s="262"/>
      <c r="F15" s="263"/>
      <c r="G15" s="263"/>
      <c r="H15" s="263"/>
      <c r="I15" s="263"/>
      <c r="J15" s="263"/>
      <c r="K15" s="263"/>
      <c r="L15" s="263"/>
      <c r="M15" s="263"/>
      <c r="N15" s="263"/>
      <c r="O15" s="263"/>
      <c r="P15" s="263"/>
      <c r="Q15" s="263"/>
      <c r="R15" s="263"/>
      <c r="S15" s="263"/>
      <c r="T15" s="263"/>
      <c r="U15" s="263"/>
      <c r="V15" s="263"/>
      <c r="W15" s="285"/>
      <c r="X15" s="285"/>
      <c r="Y15" s="285"/>
      <c r="Z15" s="263"/>
      <c r="AA15" s="263"/>
      <c r="AB15" s="263"/>
    </row>
  </sheetData>
  <mergeCells count="19">
    <mergeCell ref="A12:D12"/>
    <mergeCell ref="A13:D13"/>
    <mergeCell ref="A14:D14"/>
    <mergeCell ref="A15:D15"/>
    <mergeCell ref="O3:O4"/>
    <mergeCell ref="A5:N5"/>
    <mergeCell ref="S5:U5"/>
    <mergeCell ref="V5:X5"/>
    <mergeCell ref="A8:H8"/>
    <mergeCell ref="A10:N10"/>
    <mergeCell ref="M1:N2"/>
    <mergeCell ref="A2:K2"/>
    <mergeCell ref="A3:A4"/>
    <mergeCell ref="B3:B4"/>
    <mergeCell ref="C3:C4"/>
    <mergeCell ref="D3:D4"/>
    <mergeCell ref="E3:G3"/>
    <mergeCell ref="H3:J3"/>
    <mergeCell ref="K3:N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62"/>
  <sheetViews>
    <sheetView view="pageBreakPreview" topLeftCell="A4" zoomScale="60" zoomScaleNormal="70" workbookViewId="0">
      <selection sqref="A1:XFD1048576"/>
    </sheetView>
  </sheetViews>
  <sheetFormatPr defaultRowHeight="12.75" x14ac:dyDescent="0.2"/>
  <cols>
    <col min="1" max="1" width="4.140625" style="3" customWidth="1"/>
    <col min="2" max="2" width="36.28515625" style="3" customWidth="1"/>
    <col min="3" max="3" width="5.85546875" style="3" customWidth="1"/>
    <col min="4" max="4" width="6.85546875" style="3" customWidth="1"/>
    <col min="5" max="5" width="13.85546875" style="107" customWidth="1"/>
    <col min="6" max="6" width="14.7109375" style="107" customWidth="1"/>
    <col min="7" max="7" width="14.5703125" style="107" customWidth="1"/>
    <col min="8" max="8" width="15.5703125" style="3" customWidth="1"/>
    <col min="9" max="9" width="15.42578125" style="3" customWidth="1"/>
    <col min="10" max="10" width="14.28515625" style="3" customWidth="1"/>
    <col min="11" max="11" width="28" style="3" customWidth="1"/>
    <col min="12" max="12" width="13.5703125" style="3" customWidth="1"/>
    <col min="13" max="13" width="10.85546875" style="3" customWidth="1"/>
    <col min="14" max="14" width="23" style="3" customWidth="1"/>
    <col min="15" max="15" width="9.7109375" style="29" bestFit="1" customWidth="1"/>
    <col min="16" max="16" width="12.28515625" style="29" customWidth="1"/>
    <col min="17" max="17" width="13.42578125" style="29" customWidth="1"/>
    <col min="18" max="16384" width="9.140625" style="3"/>
  </cols>
  <sheetData>
    <row r="1" spans="1:29" ht="48" customHeight="1" x14ac:dyDescent="0.2">
      <c r="B1" s="17"/>
      <c r="C1" s="17"/>
      <c r="K1" s="12"/>
      <c r="M1" s="387"/>
      <c r="N1" s="388"/>
      <c r="O1" s="45"/>
      <c r="P1" s="45"/>
      <c r="Q1" s="45"/>
      <c r="R1" s="27"/>
      <c r="S1" s="27"/>
      <c r="T1" s="27"/>
      <c r="U1" s="27"/>
      <c r="V1" s="27"/>
      <c r="W1" s="28"/>
      <c r="X1" s="28"/>
      <c r="Y1" s="28"/>
      <c r="Z1" s="28"/>
      <c r="AA1" s="28"/>
      <c r="AB1" s="28"/>
      <c r="AC1" s="28"/>
    </row>
    <row r="2" spans="1:29" ht="39" customHeight="1" x14ac:dyDescent="0.2">
      <c r="A2" s="390" t="s">
        <v>11</v>
      </c>
      <c r="B2" s="390"/>
      <c r="C2" s="390"/>
      <c r="D2" s="390"/>
      <c r="E2" s="390"/>
      <c r="F2" s="390"/>
      <c r="G2" s="390"/>
      <c r="H2" s="390"/>
      <c r="I2" s="390"/>
      <c r="J2" s="390"/>
      <c r="K2" s="391"/>
      <c r="M2" s="389"/>
      <c r="N2" s="389"/>
      <c r="O2" s="46"/>
      <c r="P2" s="46"/>
      <c r="Q2" s="46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</row>
    <row r="3" spans="1:29" ht="39" customHeight="1" x14ac:dyDescent="0.2">
      <c r="A3" s="393" t="s">
        <v>0</v>
      </c>
      <c r="B3" s="373" t="s">
        <v>2</v>
      </c>
      <c r="C3" s="373" t="s">
        <v>1</v>
      </c>
      <c r="D3" s="373" t="s">
        <v>3</v>
      </c>
      <c r="E3" s="392" t="s">
        <v>34</v>
      </c>
      <c r="F3" s="392"/>
      <c r="G3" s="392"/>
      <c r="H3" s="376" t="s">
        <v>31</v>
      </c>
      <c r="I3" s="376"/>
      <c r="J3" s="376"/>
      <c r="K3" s="377" t="s">
        <v>12</v>
      </c>
      <c r="L3" s="397"/>
      <c r="M3" s="397"/>
      <c r="N3" s="398"/>
      <c r="O3" s="37"/>
      <c r="P3" s="37"/>
      <c r="Q3" s="37"/>
    </row>
    <row r="4" spans="1:29" ht="159" customHeight="1" x14ac:dyDescent="0.2">
      <c r="A4" s="393"/>
      <c r="B4" s="373"/>
      <c r="C4" s="373"/>
      <c r="D4" s="373"/>
      <c r="E4" s="108" t="s">
        <v>36</v>
      </c>
      <c r="F4" s="108" t="s">
        <v>38</v>
      </c>
      <c r="G4" s="109" t="s">
        <v>37</v>
      </c>
      <c r="H4" s="4" t="s">
        <v>8</v>
      </c>
      <c r="I4" s="4" t="s">
        <v>6</v>
      </c>
      <c r="J4" s="6" t="s">
        <v>7</v>
      </c>
      <c r="K4" s="1" t="s">
        <v>35</v>
      </c>
      <c r="L4" s="24" t="s">
        <v>28</v>
      </c>
      <c r="M4" s="24" t="s">
        <v>29</v>
      </c>
      <c r="N4" s="24" t="s">
        <v>30</v>
      </c>
      <c r="O4" s="37"/>
      <c r="P4" s="37"/>
      <c r="Q4" s="37"/>
    </row>
    <row r="5" spans="1:29" s="2" customFormat="1" ht="18.75" customHeight="1" thickBot="1" x14ac:dyDescent="0.25">
      <c r="A5" s="394" t="s">
        <v>39</v>
      </c>
      <c r="B5" s="395"/>
      <c r="C5" s="395"/>
      <c r="D5" s="395"/>
      <c r="E5" s="395"/>
      <c r="F5" s="395"/>
      <c r="G5" s="395"/>
      <c r="H5" s="395"/>
      <c r="I5" s="395"/>
      <c r="J5" s="395"/>
      <c r="K5" s="395"/>
      <c r="L5" s="395"/>
      <c r="M5" s="395"/>
      <c r="N5" s="396"/>
      <c r="O5" s="47"/>
      <c r="P5" s="47"/>
      <c r="Q5" s="47"/>
    </row>
    <row r="6" spans="1:29" s="33" customFormat="1" ht="48" customHeight="1" thickBot="1" x14ac:dyDescent="0.3">
      <c r="A6" s="40">
        <v>1</v>
      </c>
      <c r="B6" s="50" t="s">
        <v>41</v>
      </c>
      <c r="C6" s="53" t="s">
        <v>49</v>
      </c>
      <c r="D6" s="53">
        <v>1</v>
      </c>
      <c r="E6" s="110">
        <v>30000</v>
      </c>
      <c r="F6" s="111">
        <v>43600</v>
      </c>
      <c r="G6" s="111">
        <v>57000</v>
      </c>
      <c r="H6" s="41">
        <f t="shared" ref="H6:H13" si="0">AVERAGE(E6:G6)</f>
        <v>43533.333333333336</v>
      </c>
      <c r="I6" s="42">
        <f>SQRT(((SUM((POWER(E6-H6,2)),(POWER(F6-H6,2)),(POWER(G6-H6,2)))/(COLUMNS(E6:G6)-1))))</f>
        <v>13500.123456225625</v>
      </c>
      <c r="J6" s="42">
        <f t="shared" ref="J6:J13" si="1">I6/H6*100</f>
        <v>31.011003345081832</v>
      </c>
      <c r="K6" s="38">
        <f>((D6/3)*(SUM(E6:G6)))</f>
        <v>43533.333333333328</v>
      </c>
      <c r="L6" s="43">
        <f>K6/D6</f>
        <v>43533.333333333328</v>
      </c>
      <c r="M6" s="38">
        <f t="shared" ref="M6:M13" si="2">ROUND(L6,2)</f>
        <v>43533.33</v>
      </c>
      <c r="N6" s="44">
        <f>M6*D6</f>
        <v>43533.33</v>
      </c>
      <c r="O6" s="48">
        <f>G6+P6</f>
        <v>68400</v>
      </c>
      <c r="P6" s="48">
        <f>G6/100*20</f>
        <v>11400</v>
      </c>
      <c r="Q6" s="48"/>
    </row>
    <row r="7" spans="1:29" s="33" customFormat="1" ht="48" customHeight="1" thickBot="1" x14ac:dyDescent="0.3">
      <c r="A7" s="40">
        <v>2</v>
      </c>
      <c r="B7" s="51" t="s">
        <v>42</v>
      </c>
      <c r="C7" s="53" t="s">
        <v>49</v>
      </c>
      <c r="D7" s="53">
        <v>1</v>
      </c>
      <c r="E7" s="110">
        <v>30000</v>
      </c>
      <c r="F7" s="111">
        <v>36300</v>
      </c>
      <c r="G7" s="111">
        <v>20000</v>
      </c>
      <c r="H7" s="41">
        <f t="shared" si="0"/>
        <v>28766.666666666668</v>
      </c>
      <c r="I7" s="42">
        <f>SQRT(((SUM((POWER(E7-H7,2)),(POWER(F7-H7,2)),(POWER(G7-H7,2)))/(COLUMNS(E7:G7)-1))))</f>
        <v>8219.6918028192104</v>
      </c>
      <c r="J7" s="42">
        <f t="shared" si="1"/>
        <v>28.573667912465389</v>
      </c>
      <c r="K7" s="38">
        <f>((D7/3)*(SUM(E7:G7)))</f>
        <v>28766.666666666664</v>
      </c>
      <c r="L7" s="43">
        <f>K7/D7</f>
        <v>28766.666666666664</v>
      </c>
      <c r="M7" s="38">
        <f t="shared" si="2"/>
        <v>28766.67</v>
      </c>
      <c r="N7" s="44">
        <f>M7*D7</f>
        <v>28766.67</v>
      </c>
      <c r="O7" s="48">
        <f t="shared" ref="O7:O13" si="3">G7+P7</f>
        <v>24000</v>
      </c>
      <c r="P7" s="48">
        <f t="shared" ref="P7:P13" si="4">G7/100*20</f>
        <v>4000</v>
      </c>
      <c r="Q7" s="48"/>
    </row>
    <row r="8" spans="1:29" s="33" customFormat="1" ht="48" customHeight="1" thickBot="1" x14ac:dyDescent="0.3">
      <c r="A8" s="40">
        <v>3</v>
      </c>
      <c r="B8" s="51" t="s">
        <v>43</v>
      </c>
      <c r="C8" s="53" t="s">
        <v>49</v>
      </c>
      <c r="D8" s="53">
        <v>1</v>
      </c>
      <c r="E8" s="110">
        <v>30000</v>
      </c>
      <c r="F8" s="111">
        <v>41200</v>
      </c>
      <c r="G8" s="111">
        <v>57000</v>
      </c>
      <c r="H8" s="41">
        <f t="shared" si="0"/>
        <v>42733.333333333336</v>
      </c>
      <c r="I8" s="42">
        <f t="shared" ref="I8:I13" si="5">SQRT(((SUM((POWER(E8-H8,2)),(POWER(F8-H8,2)),(POWER(G8-H8,2)))/(COLUMNS(E8:G8)-1))))</f>
        <v>13565.151430534541</v>
      </c>
      <c r="J8" s="42">
        <f t="shared" si="1"/>
        <v>31.743724096414681</v>
      </c>
      <c r="K8" s="38">
        <f t="shared" ref="K8:K13" si="6">((D8/3)*(SUM(E8:G8)))</f>
        <v>42733.333333333328</v>
      </c>
      <c r="L8" s="43">
        <f t="shared" ref="L8:L13" si="7">K8/D8</f>
        <v>42733.333333333328</v>
      </c>
      <c r="M8" s="38">
        <f t="shared" si="2"/>
        <v>42733.33</v>
      </c>
      <c r="N8" s="44">
        <f t="shared" ref="N8:N13" si="8">M8*D8</f>
        <v>42733.33</v>
      </c>
      <c r="O8" s="48">
        <f t="shared" si="3"/>
        <v>68400</v>
      </c>
      <c r="P8" s="48">
        <f t="shared" si="4"/>
        <v>11400</v>
      </c>
      <c r="Q8" s="48"/>
    </row>
    <row r="9" spans="1:29" s="33" customFormat="1" ht="48" customHeight="1" thickBot="1" x14ac:dyDescent="0.3">
      <c r="A9" s="40">
        <v>4</v>
      </c>
      <c r="B9" s="51" t="s">
        <v>44</v>
      </c>
      <c r="C9" s="53" t="s">
        <v>49</v>
      </c>
      <c r="D9" s="53">
        <v>1</v>
      </c>
      <c r="E9" s="110">
        <v>30000</v>
      </c>
      <c r="F9" s="111">
        <v>34400</v>
      </c>
      <c r="G9" s="111">
        <v>20000</v>
      </c>
      <c r="H9" s="41">
        <f t="shared" si="0"/>
        <v>28133.333333333332</v>
      </c>
      <c r="I9" s="42">
        <f t="shared" si="5"/>
        <v>7379.2501877449122</v>
      </c>
      <c r="J9" s="42">
        <f t="shared" si="1"/>
        <v>26.229562278714141</v>
      </c>
      <c r="K9" s="38">
        <f t="shared" si="6"/>
        <v>28133.333333333332</v>
      </c>
      <c r="L9" s="43">
        <f t="shared" si="7"/>
        <v>28133.333333333332</v>
      </c>
      <c r="M9" s="38">
        <f t="shared" si="2"/>
        <v>28133.33</v>
      </c>
      <c r="N9" s="44">
        <f t="shared" si="8"/>
        <v>28133.33</v>
      </c>
      <c r="O9" s="48">
        <f t="shared" si="3"/>
        <v>24000</v>
      </c>
      <c r="P9" s="48">
        <f t="shared" si="4"/>
        <v>4000</v>
      </c>
      <c r="Q9" s="48"/>
    </row>
    <row r="10" spans="1:29" s="33" customFormat="1" ht="48" customHeight="1" thickBot="1" x14ac:dyDescent="0.3">
      <c r="A10" s="40">
        <v>5</v>
      </c>
      <c r="B10" s="51" t="s">
        <v>45</v>
      </c>
      <c r="C10" s="53" t="s">
        <v>49</v>
      </c>
      <c r="D10" s="53">
        <v>1</v>
      </c>
      <c r="E10" s="110">
        <v>30000</v>
      </c>
      <c r="F10" s="111">
        <v>43600</v>
      </c>
      <c r="G10" s="111">
        <v>57000</v>
      </c>
      <c r="H10" s="41">
        <f t="shared" si="0"/>
        <v>43533.333333333336</v>
      </c>
      <c r="I10" s="42">
        <f t="shared" si="5"/>
        <v>13500.123456225625</v>
      </c>
      <c r="J10" s="42">
        <f t="shared" si="1"/>
        <v>31.011003345081832</v>
      </c>
      <c r="K10" s="38">
        <f t="shared" si="6"/>
        <v>43533.333333333328</v>
      </c>
      <c r="L10" s="43">
        <f t="shared" si="7"/>
        <v>43533.333333333328</v>
      </c>
      <c r="M10" s="38">
        <f t="shared" si="2"/>
        <v>43533.33</v>
      </c>
      <c r="N10" s="44">
        <f t="shared" si="8"/>
        <v>43533.33</v>
      </c>
      <c r="O10" s="48">
        <f t="shared" si="3"/>
        <v>68400</v>
      </c>
      <c r="P10" s="48">
        <f t="shared" si="4"/>
        <v>11400</v>
      </c>
      <c r="Q10" s="48"/>
    </row>
    <row r="11" spans="1:29" s="33" customFormat="1" ht="48" customHeight="1" thickBot="1" x14ac:dyDescent="0.3">
      <c r="A11" s="40">
        <v>6</v>
      </c>
      <c r="B11" s="51" t="s">
        <v>46</v>
      </c>
      <c r="C11" s="53" t="s">
        <v>49</v>
      </c>
      <c r="D11" s="53">
        <v>1</v>
      </c>
      <c r="E11" s="110">
        <v>30000</v>
      </c>
      <c r="F11" s="111">
        <v>36300</v>
      </c>
      <c r="G11" s="111">
        <v>20000</v>
      </c>
      <c r="H11" s="41">
        <f t="shared" si="0"/>
        <v>28766.666666666668</v>
      </c>
      <c r="I11" s="42">
        <f t="shared" si="5"/>
        <v>8219.6918028192104</v>
      </c>
      <c r="J11" s="42">
        <f t="shared" si="1"/>
        <v>28.573667912465389</v>
      </c>
      <c r="K11" s="38">
        <f t="shared" si="6"/>
        <v>28766.666666666664</v>
      </c>
      <c r="L11" s="43">
        <f t="shared" si="7"/>
        <v>28766.666666666664</v>
      </c>
      <c r="M11" s="38">
        <f t="shared" si="2"/>
        <v>28766.67</v>
      </c>
      <c r="N11" s="44">
        <f t="shared" si="8"/>
        <v>28766.67</v>
      </c>
      <c r="O11" s="48">
        <f t="shared" si="3"/>
        <v>24000</v>
      </c>
      <c r="P11" s="48">
        <f t="shared" si="4"/>
        <v>4000</v>
      </c>
      <c r="Q11" s="48"/>
    </row>
    <row r="12" spans="1:29" s="33" customFormat="1" ht="48" customHeight="1" thickBot="1" x14ac:dyDescent="0.3">
      <c r="A12" s="40">
        <v>7</v>
      </c>
      <c r="B12" s="51" t="s">
        <v>47</v>
      </c>
      <c r="C12" s="53" t="s">
        <v>49</v>
      </c>
      <c r="D12" s="53">
        <v>1</v>
      </c>
      <c r="E12" s="110">
        <v>30000</v>
      </c>
      <c r="F12" s="111">
        <v>43600</v>
      </c>
      <c r="G12" s="111">
        <v>57000</v>
      </c>
      <c r="H12" s="41">
        <f t="shared" si="0"/>
        <v>43533.333333333336</v>
      </c>
      <c r="I12" s="42">
        <f t="shared" si="5"/>
        <v>13500.123456225625</v>
      </c>
      <c r="J12" s="42">
        <f t="shared" si="1"/>
        <v>31.011003345081832</v>
      </c>
      <c r="K12" s="38">
        <f t="shared" si="6"/>
        <v>43533.333333333328</v>
      </c>
      <c r="L12" s="43">
        <f t="shared" si="7"/>
        <v>43533.333333333328</v>
      </c>
      <c r="M12" s="38">
        <f t="shared" si="2"/>
        <v>43533.33</v>
      </c>
      <c r="N12" s="44">
        <f t="shared" si="8"/>
        <v>43533.33</v>
      </c>
      <c r="O12" s="48">
        <f t="shared" si="3"/>
        <v>68400</v>
      </c>
      <c r="P12" s="48">
        <f t="shared" si="4"/>
        <v>11400</v>
      </c>
      <c r="Q12" s="48"/>
    </row>
    <row r="13" spans="1:29" s="33" customFormat="1" ht="48" customHeight="1" thickBot="1" x14ac:dyDescent="0.3">
      <c r="A13" s="40">
        <v>8</v>
      </c>
      <c r="B13" s="51" t="s">
        <v>48</v>
      </c>
      <c r="C13" s="53" t="s">
        <v>49</v>
      </c>
      <c r="D13" s="53">
        <v>1</v>
      </c>
      <c r="E13" s="110">
        <v>30000</v>
      </c>
      <c r="F13" s="111">
        <v>36300</v>
      </c>
      <c r="G13" s="111">
        <v>20000</v>
      </c>
      <c r="H13" s="41">
        <f t="shared" si="0"/>
        <v>28766.666666666668</v>
      </c>
      <c r="I13" s="42">
        <f t="shared" si="5"/>
        <v>8219.6918028192104</v>
      </c>
      <c r="J13" s="42">
        <f t="shared" si="1"/>
        <v>28.573667912465389</v>
      </c>
      <c r="K13" s="38">
        <f t="shared" si="6"/>
        <v>28766.666666666664</v>
      </c>
      <c r="L13" s="43">
        <f t="shared" si="7"/>
        <v>28766.666666666664</v>
      </c>
      <c r="M13" s="38">
        <f t="shared" si="2"/>
        <v>28766.67</v>
      </c>
      <c r="N13" s="44">
        <f t="shared" si="8"/>
        <v>28766.67</v>
      </c>
      <c r="O13" s="48">
        <f t="shared" si="3"/>
        <v>24000</v>
      </c>
      <c r="P13" s="48">
        <f t="shared" si="4"/>
        <v>4000</v>
      </c>
      <c r="Q13" s="48"/>
    </row>
    <row r="14" spans="1:29" ht="24.75" customHeight="1" x14ac:dyDescent="0.2">
      <c r="A14" s="386" t="s">
        <v>26</v>
      </c>
      <c r="B14" s="386"/>
      <c r="C14" s="386"/>
      <c r="D14" s="386"/>
      <c r="E14" s="386"/>
      <c r="F14" s="386"/>
      <c r="G14" s="386"/>
      <c r="H14" s="386"/>
      <c r="I14" s="49"/>
      <c r="J14" s="49"/>
      <c r="K14" s="49"/>
      <c r="L14" s="34"/>
      <c r="M14" s="35"/>
      <c r="N14" s="52">
        <f>SUM(N6:N13)</f>
        <v>287766.65999999997</v>
      </c>
      <c r="O14" s="36"/>
      <c r="P14" s="39"/>
      <c r="Q14" s="39"/>
      <c r="R14" s="39"/>
    </row>
    <row r="15" spans="1:29" customFormat="1" ht="15" x14ac:dyDescent="0.25">
      <c r="A15" s="399" t="s">
        <v>68</v>
      </c>
      <c r="B15" s="399"/>
      <c r="C15" s="399"/>
      <c r="D15" s="399"/>
      <c r="E15" s="399"/>
      <c r="F15" s="399"/>
      <c r="G15" s="399"/>
      <c r="H15" s="399"/>
      <c r="I15" s="399"/>
      <c r="J15" s="399"/>
      <c r="K15" s="399"/>
      <c r="L15" s="399"/>
      <c r="M15" s="399"/>
      <c r="N15" s="399"/>
      <c r="O15" s="399"/>
      <c r="P15" s="399"/>
      <c r="Q15" s="399"/>
      <c r="R15" s="399"/>
      <c r="S15" s="399"/>
      <c r="T15" s="399"/>
      <c r="U15" s="399"/>
      <c r="V15" s="399"/>
      <c r="W15" s="399"/>
      <c r="X15" s="399"/>
      <c r="Y15" s="399"/>
      <c r="Z15" s="399"/>
      <c r="AA15" s="399"/>
      <c r="AB15" s="399"/>
      <c r="AC15" s="399"/>
    </row>
    <row r="16" spans="1:29" customFormat="1" ht="15.75" thickBot="1" x14ac:dyDescent="0.3">
      <c r="A16" s="67"/>
      <c r="B16" s="67"/>
      <c r="C16" s="67"/>
      <c r="D16" s="67"/>
      <c r="E16" s="112"/>
      <c r="F16" s="112"/>
      <c r="G16" s="112"/>
      <c r="H16" s="68"/>
      <c r="I16" s="68"/>
      <c r="J16" s="68"/>
      <c r="K16" s="68"/>
      <c r="L16" s="68"/>
      <c r="M16" s="68"/>
      <c r="N16" s="68"/>
      <c r="O16" s="68"/>
      <c r="P16" s="68"/>
      <c r="Q16" s="68"/>
      <c r="R16" s="68"/>
      <c r="S16" s="68"/>
      <c r="T16" s="68"/>
      <c r="U16" s="68"/>
      <c r="V16" s="68"/>
      <c r="W16" s="68"/>
      <c r="X16" s="68"/>
      <c r="Y16" s="68"/>
      <c r="Z16" s="69"/>
      <c r="AA16" s="68"/>
      <c r="AB16" s="68"/>
      <c r="AC16" s="68"/>
    </row>
    <row r="17" spans="1:25" customFormat="1" ht="15.75" thickBot="1" x14ac:dyDescent="0.3">
      <c r="A17" s="400" t="s">
        <v>69</v>
      </c>
      <c r="B17" s="401"/>
      <c r="C17" s="401"/>
      <c r="D17" s="402"/>
      <c r="E17" s="113"/>
      <c r="F17" s="113"/>
      <c r="G17" s="113"/>
    </row>
    <row r="18" spans="1:25" customFormat="1" ht="15" x14ac:dyDescent="0.25">
      <c r="A18" s="380"/>
      <c r="B18" s="381"/>
      <c r="C18" s="381"/>
      <c r="D18" s="382"/>
      <c r="E18" s="114"/>
      <c r="F18" s="113"/>
      <c r="G18" s="113"/>
    </row>
    <row r="19" spans="1:25" customFormat="1" ht="15.75" thickBot="1" x14ac:dyDescent="0.3">
      <c r="A19" s="383" t="s">
        <v>70</v>
      </c>
      <c r="B19" s="383"/>
      <c r="C19" s="383"/>
      <c r="D19" s="383"/>
      <c r="E19" s="114"/>
      <c r="F19" s="113"/>
      <c r="G19" s="113"/>
    </row>
    <row r="20" spans="1:25" customFormat="1" ht="15" x14ac:dyDescent="0.25">
      <c r="A20" s="384" t="s">
        <v>71</v>
      </c>
      <c r="B20" s="384"/>
      <c r="C20" s="384"/>
      <c r="D20" s="384"/>
      <c r="E20" s="114"/>
      <c r="F20" s="113"/>
      <c r="G20" s="113"/>
    </row>
    <row r="21" spans="1:25" customFormat="1" ht="16.5" thickBot="1" x14ac:dyDescent="0.3">
      <c r="A21" s="385" t="s">
        <v>72</v>
      </c>
      <c r="B21" s="385"/>
      <c r="C21" s="385"/>
      <c r="D21" s="385"/>
      <c r="E21" s="115"/>
      <c r="F21" s="116"/>
      <c r="G21" s="116"/>
      <c r="H21" s="72"/>
      <c r="I21" s="72"/>
      <c r="J21" s="72"/>
      <c r="K21" s="72"/>
      <c r="L21" s="72"/>
      <c r="M21" s="72"/>
      <c r="N21" s="72"/>
      <c r="O21" s="72"/>
      <c r="P21" s="72"/>
      <c r="Q21" s="72"/>
      <c r="R21" s="72"/>
      <c r="S21" s="72"/>
      <c r="T21" s="72"/>
      <c r="U21" s="72"/>
      <c r="V21" s="72"/>
      <c r="W21" s="72"/>
      <c r="X21" s="72"/>
      <c r="Y21" s="72"/>
    </row>
    <row r="22" spans="1:25" x14ac:dyDescent="0.2">
      <c r="A22" s="37"/>
      <c r="B22" s="37"/>
      <c r="C22" s="37"/>
      <c r="D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</row>
    <row r="23" spans="1:25" x14ac:dyDescent="0.2">
      <c r="A23" s="37"/>
      <c r="B23" s="37"/>
      <c r="C23" s="37"/>
      <c r="D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</row>
    <row r="24" spans="1:25" x14ac:dyDescent="0.2">
      <c r="A24" s="37"/>
      <c r="B24" s="37"/>
      <c r="C24" s="37"/>
      <c r="D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</row>
    <row r="25" spans="1:25" x14ac:dyDescent="0.2">
      <c r="A25" s="37"/>
      <c r="B25" s="37"/>
      <c r="C25" s="37"/>
      <c r="D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</row>
    <row r="26" spans="1:25" x14ac:dyDescent="0.2">
      <c r="A26" s="37"/>
      <c r="B26" s="37"/>
      <c r="C26" s="37"/>
      <c r="D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</row>
    <row r="27" spans="1:25" x14ac:dyDescent="0.2">
      <c r="A27" s="37"/>
      <c r="B27" s="37"/>
      <c r="C27" s="37"/>
      <c r="D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</row>
    <row r="28" spans="1:25" x14ac:dyDescent="0.2">
      <c r="A28" s="37"/>
      <c r="B28" s="37"/>
      <c r="C28" s="37"/>
      <c r="D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</row>
    <row r="29" spans="1:25" x14ac:dyDescent="0.2">
      <c r="A29" s="37"/>
      <c r="B29" s="37"/>
      <c r="C29" s="37"/>
      <c r="D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</row>
    <row r="30" spans="1:25" x14ac:dyDescent="0.2">
      <c r="A30" s="37"/>
      <c r="B30" s="37"/>
      <c r="C30" s="37"/>
      <c r="D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</row>
    <row r="31" spans="1:25" x14ac:dyDescent="0.2">
      <c r="A31" s="37"/>
      <c r="B31" s="37"/>
      <c r="C31" s="37"/>
      <c r="D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</row>
    <row r="32" spans="1:25" x14ac:dyDescent="0.2">
      <c r="A32" s="37"/>
      <c r="B32" s="37"/>
      <c r="C32" s="37"/>
      <c r="D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</row>
    <row r="33" spans="1:18" x14ac:dyDescent="0.2">
      <c r="A33" s="37"/>
      <c r="B33" s="37"/>
      <c r="C33" s="37"/>
      <c r="D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</row>
    <row r="34" spans="1:18" x14ac:dyDescent="0.2">
      <c r="A34" s="37"/>
      <c r="B34" s="37"/>
      <c r="C34" s="37"/>
      <c r="D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</row>
    <row r="35" spans="1:18" x14ac:dyDescent="0.2">
      <c r="A35" s="37"/>
      <c r="B35" s="37"/>
      <c r="C35" s="37"/>
      <c r="D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</row>
    <row r="36" spans="1:18" x14ac:dyDescent="0.2">
      <c r="A36" s="37"/>
      <c r="B36" s="37"/>
      <c r="C36" s="37"/>
      <c r="D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</row>
    <row r="37" spans="1:18" x14ac:dyDescent="0.2">
      <c r="A37" s="37"/>
      <c r="B37" s="37"/>
      <c r="C37" s="37"/>
      <c r="D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</row>
    <row r="38" spans="1:18" x14ac:dyDescent="0.2">
      <c r="A38" s="37"/>
      <c r="B38" s="37"/>
      <c r="C38" s="37"/>
      <c r="D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</row>
    <row r="39" spans="1:18" x14ac:dyDescent="0.2">
      <c r="A39" s="37"/>
      <c r="B39" s="37"/>
      <c r="C39" s="37"/>
      <c r="D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</row>
    <row r="40" spans="1:18" x14ac:dyDescent="0.2">
      <c r="A40" s="37"/>
      <c r="B40" s="37"/>
      <c r="C40" s="37"/>
      <c r="D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</row>
    <row r="41" spans="1:18" x14ac:dyDescent="0.2">
      <c r="A41" s="37"/>
      <c r="B41" s="37"/>
      <c r="C41" s="37"/>
      <c r="D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</row>
    <row r="42" spans="1:18" x14ac:dyDescent="0.2">
      <c r="A42" s="37"/>
      <c r="B42" s="37"/>
      <c r="C42" s="37"/>
      <c r="D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</row>
    <row r="43" spans="1:18" x14ac:dyDescent="0.2">
      <c r="A43" s="37"/>
      <c r="B43" s="37"/>
      <c r="C43" s="37"/>
      <c r="D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</row>
    <row r="44" spans="1:18" x14ac:dyDescent="0.2">
      <c r="A44" s="37"/>
      <c r="B44" s="37"/>
      <c r="C44" s="37"/>
      <c r="D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</row>
    <row r="45" spans="1:18" x14ac:dyDescent="0.2">
      <c r="A45" s="37"/>
      <c r="B45" s="37"/>
      <c r="C45" s="37"/>
      <c r="D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</row>
    <row r="46" spans="1:18" x14ac:dyDescent="0.2">
      <c r="A46" s="37"/>
      <c r="B46" s="37"/>
      <c r="C46" s="37"/>
      <c r="D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</row>
    <row r="47" spans="1:18" x14ac:dyDescent="0.2">
      <c r="A47" s="37"/>
      <c r="B47" s="37"/>
      <c r="C47" s="37"/>
      <c r="D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</row>
    <row r="48" spans="1:18" x14ac:dyDescent="0.2">
      <c r="A48" s="37"/>
      <c r="B48" s="37"/>
      <c r="C48" s="37"/>
      <c r="D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</row>
    <row r="49" spans="1:18" x14ac:dyDescent="0.2">
      <c r="A49" s="37"/>
      <c r="B49" s="37"/>
      <c r="C49" s="37"/>
      <c r="D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</row>
    <row r="50" spans="1:18" x14ac:dyDescent="0.2">
      <c r="A50" s="37"/>
      <c r="B50" s="37"/>
      <c r="C50" s="37"/>
      <c r="D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</row>
    <row r="51" spans="1:18" x14ac:dyDescent="0.2">
      <c r="A51" s="37"/>
      <c r="B51" s="37"/>
      <c r="C51" s="37"/>
      <c r="D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</row>
    <row r="52" spans="1:18" x14ac:dyDescent="0.2">
      <c r="A52" s="37"/>
      <c r="B52" s="37"/>
      <c r="C52" s="37"/>
      <c r="D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</row>
    <row r="53" spans="1:18" x14ac:dyDescent="0.2">
      <c r="A53" s="37"/>
      <c r="B53" s="37"/>
      <c r="C53" s="37"/>
      <c r="D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</row>
    <row r="54" spans="1:18" x14ac:dyDescent="0.2">
      <c r="A54" s="37"/>
      <c r="B54" s="37"/>
      <c r="C54" s="37"/>
      <c r="D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</row>
    <row r="55" spans="1:18" x14ac:dyDescent="0.2">
      <c r="A55" s="37"/>
      <c r="B55" s="37"/>
      <c r="C55" s="37"/>
      <c r="D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</row>
    <row r="56" spans="1:18" x14ac:dyDescent="0.2">
      <c r="A56" s="37"/>
      <c r="B56" s="37"/>
      <c r="C56" s="37"/>
      <c r="D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</row>
    <row r="57" spans="1:18" x14ac:dyDescent="0.2">
      <c r="A57" s="37"/>
      <c r="B57" s="37"/>
      <c r="C57" s="37"/>
      <c r="D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</row>
    <row r="58" spans="1:18" x14ac:dyDescent="0.2">
      <c r="A58" s="37"/>
      <c r="B58" s="37"/>
      <c r="C58" s="37"/>
      <c r="D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</row>
    <row r="59" spans="1:18" x14ac:dyDescent="0.2">
      <c r="A59" s="37"/>
      <c r="B59" s="37"/>
      <c r="C59" s="37"/>
      <c r="D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</row>
    <row r="60" spans="1:18" x14ac:dyDescent="0.2">
      <c r="A60" s="37"/>
      <c r="B60" s="37"/>
      <c r="C60" s="37"/>
      <c r="D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</row>
    <row r="61" spans="1:18" x14ac:dyDescent="0.2">
      <c r="A61" s="37"/>
      <c r="B61" s="37"/>
      <c r="C61" s="37"/>
      <c r="D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</row>
    <row r="62" spans="1:18" x14ac:dyDescent="0.2">
      <c r="A62" s="37"/>
      <c r="B62" s="37"/>
      <c r="C62" s="37"/>
      <c r="D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</row>
    <row r="63" spans="1:18" x14ac:dyDescent="0.2">
      <c r="A63" s="37"/>
      <c r="B63" s="37"/>
      <c r="C63" s="37"/>
      <c r="D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</row>
    <row r="64" spans="1:18" x14ac:dyDescent="0.2">
      <c r="A64" s="37"/>
      <c r="B64" s="37"/>
      <c r="C64" s="37"/>
      <c r="D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</row>
    <row r="65" spans="1:18" x14ac:dyDescent="0.2">
      <c r="A65" s="37"/>
      <c r="B65" s="37"/>
      <c r="C65" s="37"/>
      <c r="D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</row>
    <row r="66" spans="1:18" x14ac:dyDescent="0.2">
      <c r="A66" s="37"/>
      <c r="B66" s="37"/>
      <c r="C66" s="37"/>
      <c r="D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</row>
    <row r="67" spans="1:18" x14ac:dyDescent="0.2">
      <c r="A67" s="37"/>
      <c r="B67" s="37"/>
      <c r="C67" s="37"/>
      <c r="D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</row>
    <row r="68" spans="1:18" x14ac:dyDescent="0.2">
      <c r="A68" s="37"/>
      <c r="B68" s="37"/>
      <c r="C68" s="37"/>
      <c r="D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</row>
    <row r="69" spans="1:18" x14ac:dyDescent="0.2">
      <c r="A69" s="37"/>
      <c r="B69" s="37"/>
      <c r="C69" s="37"/>
      <c r="D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</row>
    <row r="70" spans="1:18" x14ac:dyDescent="0.2">
      <c r="A70" s="37"/>
      <c r="B70" s="37"/>
      <c r="C70" s="37"/>
      <c r="D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</row>
    <row r="71" spans="1:18" x14ac:dyDescent="0.2">
      <c r="A71" s="37"/>
      <c r="B71" s="37"/>
      <c r="C71" s="37"/>
      <c r="D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</row>
    <row r="72" spans="1:18" x14ac:dyDescent="0.2">
      <c r="A72" s="37"/>
      <c r="B72" s="37"/>
      <c r="C72" s="37"/>
      <c r="D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</row>
    <row r="73" spans="1:18" x14ac:dyDescent="0.2">
      <c r="A73" s="37"/>
      <c r="B73" s="37"/>
      <c r="C73" s="37"/>
      <c r="D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</row>
    <row r="74" spans="1:18" x14ac:dyDescent="0.2">
      <c r="A74" s="37"/>
      <c r="B74" s="37"/>
      <c r="C74" s="37"/>
      <c r="D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</row>
    <row r="75" spans="1:18" x14ac:dyDescent="0.2">
      <c r="A75" s="37"/>
      <c r="B75" s="37"/>
      <c r="C75" s="37"/>
      <c r="D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</row>
    <row r="76" spans="1:18" x14ac:dyDescent="0.2">
      <c r="A76" s="37"/>
      <c r="B76" s="37"/>
      <c r="C76" s="37"/>
      <c r="D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</row>
    <row r="77" spans="1:18" x14ac:dyDescent="0.2">
      <c r="A77" s="37"/>
      <c r="B77" s="37"/>
      <c r="C77" s="37"/>
      <c r="D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</row>
    <row r="78" spans="1:18" x14ac:dyDescent="0.2">
      <c r="A78" s="37"/>
      <c r="B78" s="37"/>
      <c r="C78" s="37"/>
      <c r="D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</row>
    <row r="79" spans="1:18" x14ac:dyDescent="0.2">
      <c r="A79" s="37"/>
      <c r="B79" s="37"/>
      <c r="C79" s="37"/>
      <c r="D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</row>
    <row r="80" spans="1:18" x14ac:dyDescent="0.2">
      <c r="A80" s="37"/>
      <c r="B80" s="37"/>
      <c r="C80" s="37"/>
      <c r="D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</row>
    <row r="81" spans="1:18" x14ac:dyDescent="0.2">
      <c r="A81" s="37"/>
      <c r="B81" s="37"/>
      <c r="C81" s="37"/>
      <c r="D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</row>
    <row r="82" spans="1:18" x14ac:dyDescent="0.2">
      <c r="A82" s="37"/>
      <c r="B82" s="37"/>
      <c r="C82" s="37"/>
      <c r="D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</row>
    <row r="83" spans="1:18" x14ac:dyDescent="0.2">
      <c r="A83" s="37"/>
      <c r="B83" s="37"/>
      <c r="C83" s="37"/>
      <c r="D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</row>
    <row r="84" spans="1:18" x14ac:dyDescent="0.2">
      <c r="A84" s="37"/>
      <c r="B84" s="37"/>
      <c r="C84" s="37"/>
      <c r="D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</row>
    <row r="85" spans="1:18" x14ac:dyDescent="0.2">
      <c r="A85" s="37"/>
      <c r="B85" s="37"/>
      <c r="C85" s="37"/>
      <c r="D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</row>
    <row r="86" spans="1:18" x14ac:dyDescent="0.2">
      <c r="A86" s="37"/>
      <c r="B86" s="37"/>
      <c r="C86" s="37"/>
      <c r="D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</row>
    <row r="87" spans="1:18" x14ac:dyDescent="0.2">
      <c r="A87" s="37"/>
      <c r="B87" s="37"/>
      <c r="C87" s="37"/>
      <c r="D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</row>
    <row r="88" spans="1:18" x14ac:dyDescent="0.2">
      <c r="A88" s="37"/>
      <c r="B88" s="37"/>
      <c r="C88" s="37"/>
      <c r="D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</row>
    <row r="89" spans="1:18" x14ac:dyDescent="0.2">
      <c r="A89" s="37"/>
      <c r="B89" s="37"/>
      <c r="C89" s="37"/>
      <c r="D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</row>
    <row r="90" spans="1:18" x14ac:dyDescent="0.2">
      <c r="A90" s="37"/>
      <c r="B90" s="37"/>
      <c r="C90" s="37"/>
      <c r="D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</row>
    <row r="91" spans="1:18" x14ac:dyDescent="0.2">
      <c r="A91" s="37"/>
      <c r="B91" s="37"/>
      <c r="C91" s="37"/>
      <c r="D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</row>
    <row r="92" spans="1:18" x14ac:dyDescent="0.2">
      <c r="A92" s="37"/>
      <c r="B92" s="37"/>
      <c r="C92" s="37"/>
      <c r="D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</row>
    <row r="93" spans="1:18" x14ac:dyDescent="0.2">
      <c r="A93" s="37"/>
      <c r="B93" s="37"/>
      <c r="C93" s="37"/>
      <c r="D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</row>
    <row r="94" spans="1:18" x14ac:dyDescent="0.2">
      <c r="A94" s="37"/>
      <c r="B94" s="37"/>
      <c r="C94" s="37"/>
      <c r="D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</row>
    <row r="95" spans="1:18" x14ac:dyDescent="0.2">
      <c r="A95" s="37"/>
      <c r="B95" s="37"/>
      <c r="C95" s="37"/>
      <c r="D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</row>
    <row r="96" spans="1:18" x14ac:dyDescent="0.2">
      <c r="A96" s="37"/>
      <c r="B96" s="37"/>
      <c r="C96" s="37"/>
      <c r="D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</row>
    <row r="97" spans="1:18" x14ac:dyDescent="0.2">
      <c r="A97" s="37"/>
      <c r="B97" s="37"/>
      <c r="C97" s="37"/>
      <c r="D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</row>
    <row r="98" spans="1:18" x14ac:dyDescent="0.2">
      <c r="A98" s="37"/>
      <c r="B98" s="37"/>
      <c r="C98" s="37"/>
      <c r="D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</row>
    <row r="99" spans="1:18" x14ac:dyDescent="0.2">
      <c r="A99" s="37"/>
      <c r="B99" s="37"/>
      <c r="C99" s="37"/>
      <c r="D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</row>
    <row r="100" spans="1:18" x14ac:dyDescent="0.2">
      <c r="A100" s="37"/>
      <c r="B100" s="37"/>
      <c r="C100" s="37"/>
      <c r="D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</row>
    <row r="101" spans="1:18" x14ac:dyDescent="0.2">
      <c r="A101" s="37"/>
      <c r="B101" s="37"/>
      <c r="C101" s="37"/>
      <c r="D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</row>
    <row r="102" spans="1:18" x14ac:dyDescent="0.2">
      <c r="A102" s="37"/>
      <c r="B102" s="37"/>
      <c r="C102" s="37"/>
      <c r="D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</row>
    <row r="103" spans="1:18" x14ac:dyDescent="0.2">
      <c r="A103" s="37"/>
      <c r="B103" s="37"/>
      <c r="C103" s="37"/>
      <c r="D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</row>
    <row r="104" spans="1:18" x14ac:dyDescent="0.2">
      <c r="A104" s="37"/>
      <c r="B104" s="37"/>
      <c r="C104" s="37"/>
      <c r="D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</row>
    <row r="105" spans="1:18" x14ac:dyDescent="0.2">
      <c r="A105" s="37"/>
      <c r="B105" s="37"/>
      <c r="C105" s="37"/>
      <c r="D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</row>
    <row r="106" spans="1:18" x14ac:dyDescent="0.2">
      <c r="A106" s="37"/>
      <c r="B106" s="37"/>
      <c r="C106" s="37"/>
      <c r="D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</row>
    <row r="107" spans="1:18" x14ac:dyDescent="0.2">
      <c r="A107" s="37"/>
      <c r="B107" s="37"/>
      <c r="C107" s="37"/>
      <c r="D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</row>
    <row r="108" spans="1:18" x14ac:dyDescent="0.2">
      <c r="A108" s="37"/>
      <c r="B108" s="37"/>
      <c r="C108" s="37"/>
      <c r="D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</row>
    <row r="109" spans="1:18" x14ac:dyDescent="0.2">
      <c r="A109" s="37"/>
      <c r="B109" s="37"/>
      <c r="C109" s="37"/>
      <c r="D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</row>
    <row r="110" spans="1:18" x14ac:dyDescent="0.2">
      <c r="A110" s="37"/>
      <c r="B110" s="37"/>
      <c r="C110" s="37"/>
      <c r="D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</row>
    <row r="111" spans="1:18" x14ac:dyDescent="0.2">
      <c r="A111" s="37"/>
      <c r="B111" s="37"/>
      <c r="C111" s="37"/>
      <c r="D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</row>
    <row r="112" spans="1:18" x14ac:dyDescent="0.2">
      <c r="A112" s="37"/>
      <c r="B112" s="37"/>
      <c r="C112" s="37"/>
      <c r="D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</row>
    <row r="113" spans="1:18" x14ac:dyDescent="0.2">
      <c r="A113" s="37"/>
      <c r="B113" s="37"/>
      <c r="C113" s="37"/>
      <c r="D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</row>
    <row r="114" spans="1:18" x14ac:dyDescent="0.2">
      <c r="A114" s="37"/>
      <c r="B114" s="37"/>
      <c r="C114" s="37"/>
      <c r="D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</row>
    <row r="115" spans="1:18" x14ac:dyDescent="0.2">
      <c r="A115" s="37"/>
      <c r="B115" s="37"/>
      <c r="C115" s="37"/>
      <c r="D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</row>
    <row r="116" spans="1:18" x14ac:dyDescent="0.2">
      <c r="A116" s="37"/>
      <c r="B116" s="37"/>
      <c r="C116" s="37"/>
      <c r="D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</row>
    <row r="117" spans="1:18" x14ac:dyDescent="0.2">
      <c r="A117" s="37"/>
      <c r="B117" s="37"/>
      <c r="C117" s="37"/>
      <c r="D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</row>
    <row r="118" spans="1:18" x14ac:dyDescent="0.2">
      <c r="A118" s="37"/>
      <c r="B118" s="37"/>
      <c r="C118" s="37"/>
      <c r="D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</row>
    <row r="119" spans="1:18" x14ac:dyDescent="0.2">
      <c r="A119" s="37"/>
      <c r="B119" s="37"/>
      <c r="C119" s="37"/>
      <c r="D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</row>
    <row r="120" spans="1:18" x14ac:dyDescent="0.2">
      <c r="A120" s="37"/>
      <c r="B120" s="37"/>
      <c r="C120" s="37"/>
      <c r="D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</row>
    <row r="121" spans="1:18" x14ac:dyDescent="0.2">
      <c r="A121" s="37"/>
      <c r="B121" s="37"/>
      <c r="C121" s="37"/>
      <c r="D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</row>
    <row r="122" spans="1:18" x14ac:dyDescent="0.2">
      <c r="A122" s="37"/>
      <c r="B122" s="37"/>
      <c r="C122" s="37"/>
      <c r="D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</row>
    <row r="123" spans="1:18" x14ac:dyDescent="0.2">
      <c r="A123" s="37"/>
      <c r="B123" s="37"/>
      <c r="C123" s="37"/>
      <c r="D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</row>
    <row r="124" spans="1:18" x14ac:dyDescent="0.2">
      <c r="A124" s="37"/>
      <c r="B124" s="37"/>
      <c r="C124" s="37"/>
      <c r="D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</row>
    <row r="125" spans="1:18" x14ac:dyDescent="0.2">
      <c r="A125" s="37"/>
      <c r="B125" s="37"/>
      <c r="C125" s="37"/>
      <c r="D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</row>
    <row r="126" spans="1:18" x14ac:dyDescent="0.2">
      <c r="A126" s="37"/>
      <c r="B126" s="37"/>
      <c r="C126" s="37"/>
      <c r="D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</row>
    <row r="127" spans="1:18" x14ac:dyDescent="0.2">
      <c r="A127" s="37"/>
      <c r="B127" s="37"/>
      <c r="C127" s="37"/>
      <c r="D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</row>
    <row r="128" spans="1:18" x14ac:dyDescent="0.2">
      <c r="A128" s="37"/>
      <c r="B128" s="37"/>
      <c r="C128" s="37"/>
      <c r="D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</row>
    <row r="129" spans="1:18" x14ac:dyDescent="0.2">
      <c r="A129" s="37"/>
      <c r="B129" s="37"/>
      <c r="C129" s="37"/>
      <c r="D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</row>
    <row r="130" spans="1:18" x14ac:dyDescent="0.2">
      <c r="A130" s="37"/>
      <c r="B130" s="37"/>
      <c r="C130" s="37"/>
      <c r="D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</row>
    <row r="131" spans="1:18" x14ac:dyDescent="0.2">
      <c r="A131" s="37"/>
      <c r="B131" s="37"/>
      <c r="C131" s="37"/>
      <c r="D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</row>
    <row r="132" spans="1:18" x14ac:dyDescent="0.2">
      <c r="A132" s="37"/>
      <c r="B132" s="37"/>
      <c r="C132" s="37"/>
      <c r="D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</row>
    <row r="133" spans="1:18" x14ac:dyDescent="0.2">
      <c r="A133" s="37"/>
      <c r="B133" s="37"/>
      <c r="C133" s="37"/>
      <c r="D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</row>
    <row r="134" spans="1:18" x14ac:dyDescent="0.2">
      <c r="A134" s="37"/>
      <c r="B134" s="37"/>
      <c r="C134" s="37"/>
      <c r="D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</row>
    <row r="135" spans="1:18" x14ac:dyDescent="0.2">
      <c r="A135" s="37"/>
      <c r="B135" s="37"/>
      <c r="C135" s="37"/>
      <c r="D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</row>
    <row r="136" spans="1:18" x14ac:dyDescent="0.2">
      <c r="A136" s="37"/>
      <c r="B136" s="37"/>
      <c r="C136" s="37"/>
      <c r="D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</row>
    <row r="137" spans="1:18" x14ac:dyDescent="0.2">
      <c r="A137" s="37"/>
      <c r="B137" s="37"/>
      <c r="C137" s="37"/>
      <c r="D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</row>
    <row r="138" spans="1:18" x14ac:dyDescent="0.2">
      <c r="A138" s="37"/>
      <c r="B138" s="37"/>
      <c r="C138" s="37"/>
      <c r="D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</row>
    <row r="139" spans="1:18" x14ac:dyDescent="0.2">
      <c r="A139" s="37"/>
      <c r="B139" s="37"/>
      <c r="C139" s="37"/>
      <c r="D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</row>
    <row r="140" spans="1:18" x14ac:dyDescent="0.2">
      <c r="A140" s="37"/>
      <c r="B140" s="37"/>
      <c r="C140" s="37"/>
      <c r="D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</row>
    <row r="141" spans="1:18" x14ac:dyDescent="0.2">
      <c r="A141" s="37"/>
      <c r="B141" s="37"/>
      <c r="C141" s="37"/>
      <c r="D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</row>
    <row r="142" spans="1:18" x14ac:dyDescent="0.2">
      <c r="A142" s="37"/>
      <c r="B142" s="37"/>
      <c r="C142" s="37"/>
      <c r="D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</row>
    <row r="143" spans="1:18" x14ac:dyDescent="0.2">
      <c r="A143" s="37"/>
      <c r="B143" s="37"/>
      <c r="C143" s="37"/>
      <c r="D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</row>
    <row r="144" spans="1:18" x14ac:dyDescent="0.2">
      <c r="A144" s="37"/>
      <c r="B144" s="37"/>
      <c r="C144" s="37"/>
      <c r="D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</row>
    <row r="145" spans="1:18" x14ac:dyDescent="0.2">
      <c r="A145" s="37"/>
      <c r="B145" s="37"/>
      <c r="C145" s="37"/>
      <c r="D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</row>
    <row r="146" spans="1:18" x14ac:dyDescent="0.2">
      <c r="A146" s="37"/>
      <c r="B146" s="37"/>
      <c r="C146" s="37"/>
      <c r="D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</row>
    <row r="147" spans="1:18" x14ac:dyDescent="0.2">
      <c r="A147" s="37"/>
      <c r="B147" s="37"/>
      <c r="C147" s="37"/>
      <c r="D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</row>
    <row r="148" spans="1:18" x14ac:dyDescent="0.2">
      <c r="A148" s="37"/>
      <c r="B148" s="37"/>
      <c r="C148" s="37"/>
      <c r="D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</row>
    <row r="149" spans="1:18" x14ac:dyDescent="0.2">
      <c r="A149" s="37"/>
      <c r="B149" s="37"/>
      <c r="C149" s="37"/>
      <c r="D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</row>
    <row r="150" spans="1:18" x14ac:dyDescent="0.2">
      <c r="A150" s="37"/>
      <c r="B150" s="37"/>
      <c r="C150" s="37"/>
      <c r="D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</row>
    <row r="151" spans="1:18" x14ac:dyDescent="0.2">
      <c r="A151" s="37"/>
      <c r="B151" s="37"/>
      <c r="C151" s="37"/>
      <c r="D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</row>
    <row r="152" spans="1:18" x14ac:dyDescent="0.2">
      <c r="A152" s="37"/>
      <c r="B152" s="37"/>
      <c r="C152" s="37"/>
      <c r="D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</row>
    <row r="153" spans="1:18" x14ac:dyDescent="0.2">
      <c r="A153" s="37"/>
      <c r="B153" s="37"/>
      <c r="C153" s="37"/>
      <c r="D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</row>
    <row r="154" spans="1:18" x14ac:dyDescent="0.2">
      <c r="A154" s="37"/>
      <c r="B154" s="37"/>
      <c r="C154" s="37"/>
      <c r="D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</row>
    <row r="155" spans="1:18" x14ac:dyDescent="0.2">
      <c r="A155" s="37"/>
      <c r="B155" s="37"/>
      <c r="C155" s="37"/>
      <c r="D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</row>
    <row r="156" spans="1:18" x14ac:dyDescent="0.2">
      <c r="A156" s="37"/>
      <c r="B156" s="37"/>
      <c r="C156" s="37"/>
      <c r="D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</row>
    <row r="157" spans="1:18" x14ac:dyDescent="0.2">
      <c r="A157" s="37"/>
      <c r="B157" s="37"/>
      <c r="C157" s="37"/>
      <c r="D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</row>
    <row r="158" spans="1:18" x14ac:dyDescent="0.2">
      <c r="A158" s="37"/>
      <c r="B158" s="37"/>
      <c r="C158" s="37"/>
      <c r="D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</row>
    <row r="159" spans="1:18" x14ac:dyDescent="0.2">
      <c r="A159" s="37"/>
      <c r="B159" s="37"/>
      <c r="C159" s="37"/>
      <c r="D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</row>
    <row r="160" spans="1:18" x14ac:dyDescent="0.2">
      <c r="A160" s="37"/>
      <c r="B160" s="37"/>
      <c r="C160" s="37"/>
      <c r="D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</row>
    <row r="161" spans="1:18" x14ac:dyDescent="0.2">
      <c r="A161" s="37"/>
      <c r="B161" s="37"/>
      <c r="C161" s="37"/>
      <c r="D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</row>
    <row r="162" spans="1:18" x14ac:dyDescent="0.2">
      <c r="A162" s="37"/>
      <c r="B162" s="37"/>
      <c r="C162" s="37"/>
      <c r="D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</row>
  </sheetData>
  <mergeCells count="17">
    <mergeCell ref="A5:N5"/>
    <mergeCell ref="D3:D4"/>
    <mergeCell ref="K3:N3"/>
    <mergeCell ref="A15:AC15"/>
    <mergeCell ref="A17:D17"/>
    <mergeCell ref="M1:N2"/>
    <mergeCell ref="A2:K2"/>
    <mergeCell ref="E3:G3"/>
    <mergeCell ref="H3:J3"/>
    <mergeCell ref="A3:A4"/>
    <mergeCell ref="B3:B4"/>
    <mergeCell ref="C3:C4"/>
    <mergeCell ref="A18:D18"/>
    <mergeCell ref="A19:D19"/>
    <mergeCell ref="A20:D20"/>
    <mergeCell ref="A21:D21"/>
    <mergeCell ref="A14:H14"/>
  </mergeCells>
  <pageMargins left="1.05" right="0.70866141732283472" top="0.74803149606299213" bottom="0.74803149606299213" header="0.31496062992125984" footer="0.31496062992125984"/>
  <pageSetup paperSize="9" scale="50" orientation="landscape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9"/>
  <sheetViews>
    <sheetView workbookViewId="0">
      <selection sqref="A1:XFD1048576"/>
    </sheetView>
  </sheetViews>
  <sheetFormatPr defaultRowHeight="15" x14ac:dyDescent="0.25"/>
  <cols>
    <col min="1" max="1" width="4.140625" style="254" customWidth="1"/>
    <col min="2" max="2" width="42.42578125" style="254" customWidth="1"/>
    <col min="3" max="3" width="5.85546875" style="254" customWidth="1"/>
    <col min="4" max="4" width="9.28515625" style="254" bestFit="1" customWidth="1"/>
    <col min="5" max="5" width="12.85546875" style="254" customWidth="1"/>
    <col min="6" max="6" width="15.140625" style="254" customWidth="1"/>
    <col min="7" max="7" width="14.140625" style="254" customWidth="1"/>
    <col min="8" max="8" width="14" style="254" customWidth="1"/>
    <col min="9" max="9" width="17.85546875" style="254" customWidth="1"/>
    <col min="10" max="10" width="16.28515625" style="254" customWidth="1"/>
    <col min="11" max="11" width="21.42578125" style="254" customWidth="1"/>
    <col min="12" max="12" width="9.85546875" style="254" bestFit="1" customWidth="1"/>
    <col min="13" max="14" width="9.28515625" style="254" bestFit="1" customWidth="1"/>
    <col min="15" max="15" width="23.28515625" style="254" customWidth="1"/>
    <col min="16" max="18" width="9.140625" style="254"/>
    <col min="19" max="19" width="9.28515625" style="254" bestFit="1" customWidth="1"/>
    <col min="20" max="21" width="10.7109375" style="254" bestFit="1" customWidth="1"/>
    <col min="22" max="22" width="9.28515625" style="254" bestFit="1" customWidth="1"/>
    <col min="23" max="23" width="14.7109375" style="254" bestFit="1" customWidth="1"/>
    <col min="24" max="24" width="11.42578125" style="254" bestFit="1" customWidth="1"/>
    <col min="25" max="25" width="9.28515625" style="254" bestFit="1" customWidth="1"/>
    <col min="26" max="27" width="9.140625" style="254"/>
    <col min="28" max="28" width="9.28515625" style="254" bestFit="1" customWidth="1"/>
    <col min="29" max="16384" width="9.140625" style="254"/>
  </cols>
  <sheetData>
    <row r="1" spans="1:32" s="260" customFormat="1" ht="48" customHeight="1" x14ac:dyDescent="0.2">
      <c r="B1" s="251"/>
      <c r="C1" s="251"/>
      <c r="K1" s="264"/>
      <c r="M1" s="450"/>
      <c r="N1" s="451"/>
      <c r="O1" s="316"/>
      <c r="P1" s="315"/>
      <c r="Q1" s="315"/>
      <c r="R1" s="315"/>
      <c r="S1" s="315"/>
      <c r="T1" s="315"/>
      <c r="U1" s="315"/>
      <c r="V1" s="315"/>
      <c r="W1" s="267"/>
      <c r="X1" s="267"/>
      <c r="Y1" s="267"/>
      <c r="Z1" s="316"/>
      <c r="AA1" s="316"/>
      <c r="AB1" s="316"/>
      <c r="AC1" s="316"/>
      <c r="AD1" s="316"/>
      <c r="AE1" s="316"/>
      <c r="AF1" s="316"/>
    </row>
    <row r="2" spans="1:32" s="260" customFormat="1" ht="39" customHeight="1" x14ac:dyDescent="0.2">
      <c r="A2" s="453" t="s">
        <v>11</v>
      </c>
      <c r="B2" s="453"/>
      <c r="C2" s="453"/>
      <c r="D2" s="453"/>
      <c r="E2" s="453"/>
      <c r="F2" s="453"/>
      <c r="G2" s="453"/>
      <c r="H2" s="453"/>
      <c r="I2" s="453"/>
      <c r="J2" s="453"/>
      <c r="K2" s="454"/>
      <c r="M2" s="452"/>
      <c r="N2" s="452"/>
      <c r="O2" s="268"/>
      <c r="P2" s="316"/>
      <c r="Q2" s="316"/>
      <c r="R2" s="316"/>
      <c r="S2" s="316"/>
      <c r="T2" s="316"/>
      <c r="U2" s="316"/>
      <c r="V2" s="316"/>
      <c r="W2" s="269"/>
      <c r="X2" s="269"/>
      <c r="Y2" s="269"/>
      <c r="Z2" s="316"/>
      <c r="AA2" s="316"/>
      <c r="AB2" s="316"/>
      <c r="AC2" s="316"/>
      <c r="AD2" s="316"/>
      <c r="AE2" s="316"/>
      <c r="AF2" s="316"/>
    </row>
    <row r="3" spans="1:32" s="260" customFormat="1" ht="39" customHeight="1" x14ac:dyDescent="0.2">
      <c r="A3" s="455" t="s">
        <v>0</v>
      </c>
      <c r="B3" s="456" t="s">
        <v>2</v>
      </c>
      <c r="C3" s="456" t="s">
        <v>1</v>
      </c>
      <c r="D3" s="456" t="s">
        <v>3</v>
      </c>
      <c r="E3" s="456" t="s">
        <v>34</v>
      </c>
      <c r="F3" s="456"/>
      <c r="G3" s="456"/>
      <c r="H3" s="457" t="s">
        <v>31</v>
      </c>
      <c r="I3" s="457"/>
      <c r="J3" s="457"/>
      <c r="K3" s="458" t="s">
        <v>12</v>
      </c>
      <c r="L3" s="459"/>
      <c r="M3" s="459"/>
      <c r="N3" s="460"/>
      <c r="O3" s="467" t="s">
        <v>173</v>
      </c>
      <c r="W3" s="270"/>
      <c r="X3" s="270"/>
      <c r="Y3" s="270"/>
    </row>
    <row r="4" spans="1:32" s="260" customFormat="1" ht="159" customHeight="1" x14ac:dyDescent="0.2">
      <c r="A4" s="455"/>
      <c r="B4" s="456"/>
      <c r="C4" s="456"/>
      <c r="D4" s="456"/>
      <c r="E4" s="119" t="s">
        <v>36</v>
      </c>
      <c r="F4" s="119" t="s">
        <v>38</v>
      </c>
      <c r="G4" s="119" t="s">
        <v>37</v>
      </c>
      <c r="H4" s="119" t="s">
        <v>8</v>
      </c>
      <c r="I4" s="119" t="s">
        <v>6</v>
      </c>
      <c r="J4" s="119" t="s">
        <v>220</v>
      </c>
      <c r="K4" s="177" t="s">
        <v>221</v>
      </c>
      <c r="L4" s="119" t="s">
        <v>28</v>
      </c>
      <c r="M4" s="119" t="s">
        <v>29</v>
      </c>
      <c r="N4" s="119" t="s">
        <v>30</v>
      </c>
      <c r="O4" s="467"/>
      <c r="P4" s="271"/>
      <c r="Q4" s="271"/>
      <c r="R4" s="271"/>
      <c r="W4" s="270"/>
      <c r="X4" s="270"/>
      <c r="Y4" s="270"/>
    </row>
    <row r="5" spans="1:32" s="275" customFormat="1" ht="18.75" customHeight="1" thickBot="1" x14ac:dyDescent="0.25">
      <c r="A5" s="468" t="s">
        <v>222</v>
      </c>
      <c r="B5" s="469"/>
      <c r="C5" s="469"/>
      <c r="D5" s="469"/>
      <c r="E5" s="469"/>
      <c r="F5" s="469"/>
      <c r="G5" s="469"/>
      <c r="H5" s="469"/>
      <c r="I5" s="469"/>
      <c r="J5" s="469"/>
      <c r="K5" s="469"/>
      <c r="L5" s="469"/>
      <c r="M5" s="469"/>
      <c r="N5" s="469"/>
      <c r="O5" s="311"/>
      <c r="P5" s="312"/>
      <c r="Q5" s="312"/>
      <c r="R5" s="312"/>
      <c r="S5" s="447"/>
      <c r="T5" s="447"/>
      <c r="U5" s="447"/>
      <c r="V5" s="447"/>
      <c r="W5" s="447"/>
      <c r="X5" s="447"/>
      <c r="Y5" s="274"/>
    </row>
    <row r="6" spans="1:32" s="229" customFormat="1" ht="48" customHeight="1" thickBot="1" x14ac:dyDescent="0.3">
      <c r="A6" s="223">
        <v>1</v>
      </c>
      <c r="B6" s="317" t="s">
        <v>241</v>
      </c>
      <c r="C6" s="224" t="s">
        <v>130</v>
      </c>
      <c r="D6" s="320">
        <v>50</v>
      </c>
      <c r="E6" s="218">
        <v>95</v>
      </c>
      <c r="F6" s="121">
        <v>102</v>
      </c>
      <c r="G6" s="121">
        <v>99.5</v>
      </c>
      <c r="H6" s="121">
        <f>AVERAGE(E6:G6)</f>
        <v>98.833333333333329</v>
      </c>
      <c r="I6" s="225">
        <f>SQRT(((SUM((POWER(E6-H6,2)),(POWER(F6-H6,2)),(POWER(G6-H6,2)))/(COLUMNS(E6:G6)-1))))</f>
        <v>3.5472994422987938</v>
      </c>
      <c r="J6" s="225">
        <f>I6/H6*100</f>
        <v>3.5891731288014781</v>
      </c>
      <c r="K6" s="226">
        <f>((D6/3)*(SUM(E6:G6)))</f>
        <v>4941.666666666667</v>
      </c>
      <c r="L6" s="227">
        <f>K6/D6</f>
        <v>98.833333333333343</v>
      </c>
      <c r="M6" s="226">
        <f>ROUND(L6,2)</f>
        <v>98.83</v>
      </c>
      <c r="N6" s="226">
        <f>M6*D6</f>
        <v>4941.5</v>
      </c>
      <c r="O6" s="226" t="s">
        <v>203</v>
      </c>
      <c r="P6" s="228"/>
      <c r="Q6" s="228"/>
      <c r="R6" s="228"/>
      <c r="W6" s="228"/>
      <c r="X6" s="228"/>
      <c r="Y6" s="228"/>
    </row>
    <row r="7" spans="1:32" s="229" customFormat="1" ht="70.5" customHeight="1" thickBot="1" x14ac:dyDescent="0.3">
      <c r="A7" s="223">
        <v>2</v>
      </c>
      <c r="B7" s="318" t="s">
        <v>145</v>
      </c>
      <c r="C7" s="224" t="s">
        <v>130</v>
      </c>
      <c r="D7" s="321">
        <v>15</v>
      </c>
      <c r="E7" s="218">
        <v>467</v>
      </c>
      <c r="F7" s="121">
        <v>498</v>
      </c>
      <c r="G7" s="121">
        <v>489</v>
      </c>
      <c r="H7" s="121">
        <f>AVERAGE(E7:G7)</f>
        <v>484.66666666666669</v>
      </c>
      <c r="I7" s="225">
        <f>SQRT(((SUM((POWER(E7-H7,2)),(POWER(F7-H7,2)),(POWER(G7-H7,2)))/(COLUMNS(E7:G7)-1))))</f>
        <v>15.947831618540913</v>
      </c>
      <c r="J7" s="225">
        <f>I7/H7*100</f>
        <v>3.2904741991487443</v>
      </c>
      <c r="K7" s="226">
        <f>((D7/3)*(SUM(E7:G7)))</f>
        <v>7270</v>
      </c>
      <c r="L7" s="227">
        <f>K7/D7</f>
        <v>484.66666666666669</v>
      </c>
      <c r="M7" s="226">
        <f>ROUND(L7,2)</f>
        <v>484.67</v>
      </c>
      <c r="N7" s="226">
        <f>M7*D7</f>
        <v>7270.05</v>
      </c>
      <c r="O7" s="226" t="s">
        <v>204</v>
      </c>
      <c r="P7" s="228"/>
      <c r="Q7" s="228"/>
      <c r="R7" s="228"/>
      <c r="W7" s="228"/>
      <c r="X7" s="228"/>
      <c r="Y7" s="228"/>
    </row>
    <row r="8" spans="1:32" s="229" customFormat="1" ht="94.5" customHeight="1" thickBot="1" x14ac:dyDescent="0.3">
      <c r="A8" s="223">
        <v>3</v>
      </c>
      <c r="B8" s="318" t="s">
        <v>146</v>
      </c>
      <c r="C8" s="224" t="s">
        <v>130</v>
      </c>
      <c r="D8" s="321">
        <v>30</v>
      </c>
      <c r="E8" s="218">
        <v>457</v>
      </c>
      <c r="F8" s="121">
        <v>498</v>
      </c>
      <c r="G8" s="121">
        <v>489</v>
      </c>
      <c r="H8" s="121">
        <f t="shared" ref="H8:H11" si="0">AVERAGE(E8:G8)</f>
        <v>481.33333333333331</v>
      </c>
      <c r="I8" s="225">
        <f t="shared" ref="I8:I11" si="1">SQRT(((SUM((POWER(E8-H8,2)),(POWER(F8-H8,2)),(POWER(G8-H8,2)))/(COLUMNS(E8:G8)-1))))</f>
        <v>21.548395145191982</v>
      </c>
      <c r="J8" s="225">
        <f t="shared" ref="J8:J11" si="2">I8/H8*100</f>
        <v>4.4768133958155092</v>
      </c>
      <c r="K8" s="226">
        <f t="shared" ref="K8:K11" si="3">((D8/3)*(SUM(E8:G8)))</f>
        <v>14440</v>
      </c>
      <c r="L8" s="227">
        <f t="shared" ref="L8:L11" si="4">K8/D8</f>
        <v>481.33333333333331</v>
      </c>
      <c r="M8" s="226">
        <f t="shared" ref="M8:M11" si="5">ROUND(L8,2)</f>
        <v>481.33</v>
      </c>
      <c r="N8" s="226">
        <f t="shared" ref="N8:N11" si="6">M8*D8</f>
        <v>14439.9</v>
      </c>
      <c r="O8" s="226" t="s">
        <v>205</v>
      </c>
      <c r="P8" s="228"/>
      <c r="Q8" s="228"/>
      <c r="R8" s="228"/>
      <c r="W8" s="228"/>
      <c r="X8" s="228"/>
      <c r="Y8" s="228"/>
    </row>
    <row r="9" spans="1:32" s="229" customFormat="1" ht="65.25" customHeight="1" thickBot="1" x14ac:dyDescent="0.3">
      <c r="A9" s="223">
        <v>4</v>
      </c>
      <c r="B9" s="318" t="s">
        <v>73</v>
      </c>
      <c r="C9" s="224" t="s">
        <v>130</v>
      </c>
      <c r="D9" s="321">
        <v>100</v>
      </c>
      <c r="E9" s="218">
        <v>139</v>
      </c>
      <c r="F9" s="121">
        <v>156.99</v>
      </c>
      <c r="G9" s="121">
        <v>146</v>
      </c>
      <c r="H9" s="121">
        <f t="shared" si="0"/>
        <v>147.33000000000001</v>
      </c>
      <c r="I9" s="225">
        <f t="shared" si="1"/>
        <v>9.0684452912282651</v>
      </c>
      <c r="J9" s="225">
        <f>I9/H9*100</f>
        <v>6.1551926228387055</v>
      </c>
      <c r="K9" s="226">
        <f t="shared" si="3"/>
        <v>14733.000000000002</v>
      </c>
      <c r="L9" s="227">
        <f t="shared" si="4"/>
        <v>147.33000000000001</v>
      </c>
      <c r="M9" s="226">
        <f t="shared" si="5"/>
        <v>147.33000000000001</v>
      </c>
      <c r="N9" s="226">
        <f t="shared" si="6"/>
        <v>14733.000000000002</v>
      </c>
      <c r="O9" s="226" t="s">
        <v>206</v>
      </c>
      <c r="P9" s="228"/>
      <c r="Q9" s="228"/>
      <c r="R9" s="228"/>
      <c r="W9" s="228"/>
      <c r="X9" s="228"/>
      <c r="Y9" s="228"/>
    </row>
    <row r="10" spans="1:32" s="229" customFormat="1" ht="48" customHeight="1" thickBot="1" x14ac:dyDescent="0.3">
      <c r="A10" s="223">
        <v>5</v>
      </c>
      <c r="B10" s="318" t="s">
        <v>147</v>
      </c>
      <c r="C10" s="224" t="s">
        <v>130</v>
      </c>
      <c r="D10" s="321">
        <v>50</v>
      </c>
      <c r="E10" s="218">
        <v>139</v>
      </c>
      <c r="F10" s="121">
        <v>156.99</v>
      </c>
      <c r="G10" s="121">
        <v>146</v>
      </c>
      <c r="H10" s="121">
        <f t="shared" si="0"/>
        <v>147.33000000000001</v>
      </c>
      <c r="I10" s="225">
        <f t="shared" si="1"/>
        <v>9.0684452912282651</v>
      </c>
      <c r="J10" s="225">
        <f t="shared" si="2"/>
        <v>6.1551926228387055</v>
      </c>
      <c r="K10" s="226">
        <f t="shared" si="3"/>
        <v>7366.5000000000009</v>
      </c>
      <c r="L10" s="227">
        <f t="shared" si="4"/>
        <v>147.33000000000001</v>
      </c>
      <c r="M10" s="226">
        <f t="shared" si="5"/>
        <v>147.33000000000001</v>
      </c>
      <c r="N10" s="226">
        <f t="shared" si="6"/>
        <v>7366.5000000000009</v>
      </c>
      <c r="O10" s="226" t="s">
        <v>206</v>
      </c>
      <c r="P10" s="228"/>
      <c r="Q10" s="228"/>
      <c r="R10" s="228"/>
      <c r="W10" s="228"/>
      <c r="X10" s="228"/>
      <c r="Y10" s="228"/>
    </row>
    <row r="11" spans="1:32" s="229" customFormat="1" ht="51.75" customHeight="1" thickBot="1" x14ac:dyDescent="0.3">
      <c r="A11" s="223">
        <v>6</v>
      </c>
      <c r="B11" s="318" t="s">
        <v>75</v>
      </c>
      <c r="C11" s="224" t="s">
        <v>130</v>
      </c>
      <c r="D11" s="321">
        <v>10</v>
      </c>
      <c r="E11" s="218">
        <v>139</v>
      </c>
      <c r="F11" s="121">
        <v>156.99</v>
      </c>
      <c r="G11" s="121">
        <v>146</v>
      </c>
      <c r="H11" s="121">
        <f t="shared" si="0"/>
        <v>147.33000000000001</v>
      </c>
      <c r="I11" s="225">
        <f t="shared" si="1"/>
        <v>9.0684452912282651</v>
      </c>
      <c r="J11" s="225">
        <f t="shared" si="2"/>
        <v>6.1551926228387055</v>
      </c>
      <c r="K11" s="226">
        <f t="shared" si="3"/>
        <v>1473.3000000000002</v>
      </c>
      <c r="L11" s="227">
        <f t="shared" si="4"/>
        <v>147.33000000000001</v>
      </c>
      <c r="M11" s="226">
        <f t="shared" si="5"/>
        <v>147.33000000000001</v>
      </c>
      <c r="N11" s="226">
        <f t="shared" si="6"/>
        <v>1473.3000000000002</v>
      </c>
      <c r="O11" s="226" t="s">
        <v>206</v>
      </c>
      <c r="P11" s="228"/>
      <c r="Q11" s="228"/>
      <c r="R11" s="228"/>
      <c r="W11" s="228"/>
      <c r="X11" s="228"/>
      <c r="Y11" s="228"/>
    </row>
    <row r="12" spans="1:32" s="260" customFormat="1" ht="24.75" customHeight="1" x14ac:dyDescent="0.2">
      <c r="A12" s="448" t="s">
        <v>26</v>
      </c>
      <c r="B12" s="448"/>
      <c r="C12" s="448"/>
      <c r="D12" s="448"/>
      <c r="E12" s="448"/>
      <c r="F12" s="448"/>
      <c r="G12" s="448"/>
      <c r="H12" s="448"/>
      <c r="I12" s="313"/>
      <c r="J12" s="313"/>
      <c r="K12" s="313"/>
      <c r="L12" s="277"/>
      <c r="M12" s="278"/>
      <c r="N12" s="277">
        <f>SUM(N6:N11)</f>
        <v>50224.25</v>
      </c>
      <c r="O12" s="277"/>
      <c r="P12" s="279"/>
      <c r="Q12" s="270"/>
      <c r="R12" s="270"/>
      <c r="S12" s="270"/>
      <c r="T12" s="270"/>
      <c r="V12" s="270"/>
      <c r="W12" s="270"/>
      <c r="X12" s="270"/>
      <c r="Y12" s="270"/>
    </row>
    <row r="13" spans="1:32" x14ac:dyDescent="0.25">
      <c r="A13" s="252"/>
      <c r="B13" s="252"/>
      <c r="C13" s="252"/>
      <c r="D13" s="252"/>
      <c r="E13" s="252"/>
      <c r="F13" s="252"/>
      <c r="G13" s="252"/>
      <c r="H13" s="252"/>
      <c r="I13" s="252"/>
      <c r="J13" s="252"/>
      <c r="K13" s="252"/>
      <c r="L13" s="252"/>
      <c r="M13" s="252"/>
      <c r="N13" s="252"/>
      <c r="O13" s="252"/>
      <c r="P13" s="252"/>
      <c r="Q13" s="252"/>
      <c r="R13" s="252"/>
      <c r="S13" s="252"/>
      <c r="T13" s="252"/>
      <c r="U13" s="252"/>
      <c r="V13" s="252"/>
      <c r="W13" s="280"/>
      <c r="X13" s="252"/>
      <c r="Y13" s="280"/>
      <c r="Z13" s="252"/>
      <c r="AA13" s="252"/>
      <c r="AB13" s="252"/>
      <c r="AC13" s="252"/>
      <c r="AD13" s="252"/>
      <c r="AE13" s="252"/>
      <c r="AF13" s="252"/>
    </row>
    <row r="14" spans="1:32" ht="15" customHeight="1" x14ac:dyDescent="0.25">
      <c r="A14" s="449" t="s">
        <v>68</v>
      </c>
      <c r="B14" s="449"/>
      <c r="C14" s="449"/>
      <c r="D14" s="449"/>
      <c r="E14" s="449"/>
      <c r="F14" s="449"/>
      <c r="G14" s="449"/>
      <c r="H14" s="449"/>
      <c r="I14" s="449"/>
      <c r="J14" s="449"/>
      <c r="K14" s="449"/>
      <c r="L14" s="449"/>
      <c r="M14" s="449"/>
      <c r="N14" s="449"/>
      <c r="O14" s="314"/>
      <c r="P14" s="281"/>
      <c r="Q14" s="281"/>
      <c r="R14" s="281"/>
      <c r="S14" s="281"/>
      <c r="T14" s="282"/>
      <c r="U14" s="281"/>
      <c r="V14" s="281"/>
      <c r="W14" s="282"/>
      <c r="X14" s="282"/>
      <c r="Y14" s="282"/>
      <c r="Z14" s="281"/>
      <c r="AA14" s="281"/>
      <c r="AB14" s="281"/>
      <c r="AC14" s="281"/>
      <c r="AD14" s="281"/>
      <c r="AE14" s="281"/>
      <c r="AF14" s="281"/>
    </row>
    <row r="15" spans="1:32" ht="15.75" thickBot="1" x14ac:dyDescent="0.3">
      <c r="A15" s="314"/>
      <c r="B15" s="314"/>
      <c r="C15" s="314"/>
      <c r="D15" s="314"/>
      <c r="E15" s="314"/>
      <c r="F15" s="314"/>
      <c r="G15" s="314"/>
      <c r="H15" s="314"/>
      <c r="I15" s="314"/>
      <c r="J15" s="314"/>
      <c r="K15" s="314"/>
      <c r="L15" s="314"/>
      <c r="M15" s="314"/>
      <c r="N15" s="314"/>
      <c r="O15" s="314"/>
      <c r="P15" s="314"/>
      <c r="Q15" s="314"/>
      <c r="R15" s="314"/>
      <c r="S15" s="314"/>
      <c r="T15" s="314"/>
      <c r="U15" s="314"/>
      <c r="V15" s="314"/>
      <c r="W15" s="283"/>
      <c r="X15" s="283"/>
      <c r="Y15" s="283"/>
      <c r="Z15" s="314"/>
      <c r="AA15" s="314"/>
      <c r="AB15" s="314"/>
      <c r="AC15" s="314"/>
      <c r="AD15" s="314"/>
      <c r="AE15" s="314"/>
      <c r="AF15" s="314"/>
    </row>
    <row r="16" spans="1:32" ht="15.75" thickBot="1" x14ac:dyDescent="0.3">
      <c r="A16" s="461" t="s">
        <v>69</v>
      </c>
      <c r="B16" s="462"/>
      <c r="C16" s="462"/>
      <c r="D16" s="463"/>
      <c r="E16" s="261"/>
      <c r="W16" s="284"/>
      <c r="X16" s="284"/>
      <c r="Y16" s="284"/>
    </row>
    <row r="17" spans="1:28" ht="15.75" thickBot="1" x14ac:dyDescent="0.3">
      <c r="A17" s="464" t="s">
        <v>70</v>
      </c>
      <c r="B17" s="464"/>
      <c r="C17" s="464"/>
      <c r="D17" s="464"/>
      <c r="E17" s="261"/>
      <c r="W17" s="284"/>
      <c r="X17" s="284"/>
      <c r="Y17" s="284"/>
    </row>
    <row r="18" spans="1:28" x14ac:dyDescent="0.25">
      <c r="A18" s="465" t="s">
        <v>71</v>
      </c>
      <c r="B18" s="465"/>
      <c r="C18" s="465"/>
      <c r="D18" s="465"/>
      <c r="E18" s="261"/>
      <c r="W18" s="284"/>
      <c r="X18" s="284"/>
      <c r="Y18" s="284"/>
    </row>
    <row r="19" spans="1:28" ht="16.5" thickBot="1" x14ac:dyDescent="0.3">
      <c r="A19" s="466" t="s">
        <v>72</v>
      </c>
      <c r="B19" s="466"/>
      <c r="C19" s="466"/>
      <c r="D19" s="466"/>
      <c r="E19" s="262"/>
      <c r="F19" s="263"/>
      <c r="G19" s="263"/>
      <c r="H19" s="263"/>
      <c r="I19" s="263"/>
      <c r="J19" s="263"/>
      <c r="K19" s="263"/>
      <c r="L19" s="263"/>
      <c r="M19" s="263"/>
      <c r="N19" s="263"/>
      <c r="O19" s="263"/>
      <c r="P19" s="263"/>
      <c r="Q19" s="263"/>
      <c r="R19" s="263"/>
      <c r="S19" s="263"/>
      <c r="T19" s="263"/>
      <c r="U19" s="263"/>
      <c r="V19" s="263"/>
      <c r="W19" s="285"/>
      <c r="X19" s="285"/>
      <c r="Y19" s="285"/>
      <c r="Z19" s="263"/>
      <c r="AA19" s="263"/>
      <c r="AB19" s="263"/>
    </row>
  </sheetData>
  <mergeCells count="19">
    <mergeCell ref="A16:D16"/>
    <mergeCell ref="A17:D17"/>
    <mergeCell ref="A18:D18"/>
    <mergeCell ref="A19:D19"/>
    <mergeCell ref="O3:O4"/>
    <mergeCell ref="A5:N5"/>
    <mergeCell ref="S5:U5"/>
    <mergeCell ref="V5:X5"/>
    <mergeCell ref="A12:H12"/>
    <mergeCell ref="A14:N14"/>
    <mergeCell ref="M1:N2"/>
    <mergeCell ref="A2:K2"/>
    <mergeCell ref="A3:A4"/>
    <mergeCell ref="B3:B4"/>
    <mergeCell ref="C3:C4"/>
    <mergeCell ref="D3:D4"/>
    <mergeCell ref="E3:G3"/>
    <mergeCell ref="H3:J3"/>
    <mergeCell ref="K3:N3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1"/>
  <sheetViews>
    <sheetView workbookViewId="0">
      <selection sqref="A1:XFD1048576"/>
    </sheetView>
  </sheetViews>
  <sheetFormatPr defaultRowHeight="15" x14ac:dyDescent="0.25"/>
  <cols>
    <col min="1" max="1" width="4.140625" style="254" customWidth="1"/>
    <col min="2" max="2" width="42.42578125" style="254" customWidth="1"/>
    <col min="3" max="3" width="5.85546875" style="254" customWidth="1"/>
    <col min="4" max="4" width="9.28515625" style="254" bestFit="1" customWidth="1"/>
    <col min="5" max="5" width="12.85546875" style="254" customWidth="1"/>
    <col min="6" max="6" width="15.140625" style="254" customWidth="1"/>
    <col min="7" max="7" width="14.140625" style="254" customWidth="1"/>
    <col min="8" max="8" width="14" style="254" customWidth="1"/>
    <col min="9" max="9" width="17.85546875" style="254" customWidth="1"/>
    <col min="10" max="10" width="16.28515625" style="254" customWidth="1"/>
    <col min="11" max="11" width="21.42578125" style="254" customWidth="1"/>
    <col min="12" max="12" width="9.85546875" style="254" bestFit="1" customWidth="1"/>
    <col min="13" max="14" width="9.28515625" style="254" bestFit="1" customWidth="1"/>
    <col min="15" max="15" width="23.28515625" style="254" customWidth="1"/>
    <col min="16" max="18" width="9.140625" style="254"/>
    <col min="19" max="19" width="9.28515625" style="254" bestFit="1" customWidth="1"/>
    <col min="20" max="21" width="10.7109375" style="254" bestFit="1" customWidth="1"/>
    <col min="22" max="22" width="9.28515625" style="254" bestFit="1" customWidth="1"/>
    <col min="23" max="23" width="14.7109375" style="254" bestFit="1" customWidth="1"/>
    <col min="24" max="24" width="11.42578125" style="254" bestFit="1" customWidth="1"/>
    <col min="25" max="25" width="9.28515625" style="254" bestFit="1" customWidth="1"/>
    <col min="26" max="27" width="9.140625" style="254"/>
    <col min="28" max="28" width="9.28515625" style="254" bestFit="1" customWidth="1"/>
    <col min="29" max="16384" width="9.140625" style="254"/>
  </cols>
  <sheetData>
    <row r="1" spans="1:32" s="260" customFormat="1" ht="48" customHeight="1" x14ac:dyDescent="0.2">
      <c r="B1" s="251"/>
      <c r="C1" s="251"/>
      <c r="K1" s="264"/>
      <c r="M1" s="450"/>
      <c r="N1" s="451"/>
      <c r="O1" s="316"/>
      <c r="P1" s="315"/>
      <c r="Q1" s="315"/>
      <c r="R1" s="315"/>
      <c r="S1" s="315"/>
      <c r="T1" s="315"/>
      <c r="U1" s="315"/>
      <c r="V1" s="315"/>
      <c r="W1" s="267"/>
      <c r="X1" s="267"/>
      <c r="Y1" s="267"/>
      <c r="Z1" s="316"/>
      <c r="AA1" s="316"/>
      <c r="AB1" s="316"/>
      <c r="AC1" s="316"/>
      <c r="AD1" s="316"/>
      <c r="AE1" s="316"/>
      <c r="AF1" s="316"/>
    </row>
    <row r="2" spans="1:32" s="260" customFormat="1" ht="39" customHeight="1" x14ac:dyDescent="0.2">
      <c r="A2" s="453" t="s">
        <v>11</v>
      </c>
      <c r="B2" s="453"/>
      <c r="C2" s="453"/>
      <c r="D2" s="453"/>
      <c r="E2" s="453"/>
      <c r="F2" s="453"/>
      <c r="G2" s="453"/>
      <c r="H2" s="453"/>
      <c r="I2" s="453"/>
      <c r="J2" s="453"/>
      <c r="K2" s="454"/>
      <c r="M2" s="452"/>
      <c r="N2" s="452"/>
      <c r="O2" s="268"/>
      <c r="P2" s="316"/>
      <c r="Q2" s="316"/>
      <c r="R2" s="316"/>
      <c r="S2" s="316"/>
      <c r="T2" s="316"/>
      <c r="U2" s="316"/>
      <c r="V2" s="316"/>
      <c r="W2" s="269"/>
      <c r="X2" s="269"/>
      <c r="Y2" s="269"/>
      <c r="Z2" s="316"/>
      <c r="AA2" s="316"/>
      <c r="AB2" s="316"/>
      <c r="AC2" s="316"/>
      <c r="AD2" s="316"/>
      <c r="AE2" s="316"/>
      <c r="AF2" s="316"/>
    </row>
    <row r="3" spans="1:32" s="260" customFormat="1" ht="39" customHeight="1" x14ac:dyDescent="0.2">
      <c r="A3" s="455" t="s">
        <v>0</v>
      </c>
      <c r="B3" s="456" t="s">
        <v>2</v>
      </c>
      <c r="C3" s="456" t="s">
        <v>1</v>
      </c>
      <c r="D3" s="456" t="s">
        <v>3</v>
      </c>
      <c r="E3" s="456" t="s">
        <v>34</v>
      </c>
      <c r="F3" s="456"/>
      <c r="G3" s="456"/>
      <c r="H3" s="457" t="s">
        <v>31</v>
      </c>
      <c r="I3" s="457"/>
      <c r="J3" s="457"/>
      <c r="K3" s="458" t="s">
        <v>12</v>
      </c>
      <c r="L3" s="459"/>
      <c r="M3" s="459"/>
      <c r="N3" s="460"/>
      <c r="O3" s="467" t="s">
        <v>173</v>
      </c>
      <c r="W3" s="270"/>
      <c r="X3" s="270"/>
      <c r="Y3" s="270"/>
    </row>
    <row r="4" spans="1:32" s="260" customFormat="1" ht="159" customHeight="1" x14ac:dyDescent="0.2">
      <c r="A4" s="455"/>
      <c r="B4" s="456"/>
      <c r="C4" s="456"/>
      <c r="D4" s="456"/>
      <c r="E4" s="119" t="s">
        <v>36</v>
      </c>
      <c r="F4" s="119" t="s">
        <v>38</v>
      </c>
      <c r="G4" s="119" t="s">
        <v>37</v>
      </c>
      <c r="H4" s="119" t="s">
        <v>8</v>
      </c>
      <c r="I4" s="119" t="s">
        <v>6</v>
      </c>
      <c r="J4" s="119" t="s">
        <v>220</v>
      </c>
      <c r="K4" s="177" t="s">
        <v>221</v>
      </c>
      <c r="L4" s="119" t="s">
        <v>28</v>
      </c>
      <c r="M4" s="119" t="s">
        <v>29</v>
      </c>
      <c r="N4" s="119" t="s">
        <v>30</v>
      </c>
      <c r="O4" s="467"/>
      <c r="P4" s="271"/>
      <c r="Q4" s="271"/>
      <c r="R4" s="271"/>
      <c r="W4" s="270"/>
      <c r="X4" s="270"/>
      <c r="Y4" s="270"/>
    </row>
    <row r="5" spans="1:32" s="275" customFormat="1" ht="18.75" customHeight="1" thickBot="1" x14ac:dyDescent="0.25">
      <c r="A5" s="468" t="s">
        <v>222</v>
      </c>
      <c r="B5" s="469"/>
      <c r="C5" s="469"/>
      <c r="D5" s="469"/>
      <c r="E5" s="469"/>
      <c r="F5" s="469"/>
      <c r="G5" s="469"/>
      <c r="H5" s="469"/>
      <c r="I5" s="469"/>
      <c r="J5" s="469"/>
      <c r="K5" s="469"/>
      <c r="L5" s="469"/>
      <c r="M5" s="469"/>
      <c r="N5" s="469"/>
      <c r="O5" s="311"/>
      <c r="P5" s="312"/>
      <c r="Q5" s="312"/>
      <c r="R5" s="312"/>
      <c r="S5" s="447"/>
      <c r="T5" s="447"/>
      <c r="U5" s="447"/>
      <c r="V5" s="447"/>
      <c r="W5" s="447"/>
      <c r="X5" s="447"/>
      <c r="Y5" s="274"/>
    </row>
    <row r="6" spans="1:32" s="229" customFormat="1" ht="48" customHeight="1" thickBot="1" x14ac:dyDescent="0.3">
      <c r="A6" s="223">
        <v>1</v>
      </c>
      <c r="B6" s="317" t="s">
        <v>242</v>
      </c>
      <c r="C6" s="224" t="s">
        <v>130</v>
      </c>
      <c r="D6" s="320">
        <v>7000</v>
      </c>
      <c r="E6" s="218">
        <v>7.9</v>
      </c>
      <c r="F6" s="121">
        <v>7.35</v>
      </c>
      <c r="G6" s="121">
        <v>7.5</v>
      </c>
      <c r="H6" s="121">
        <f>AVERAGE(E6:G6)</f>
        <v>7.583333333333333</v>
      </c>
      <c r="I6" s="225">
        <f>SQRT(((SUM((POWER(E6-H6,2)),(POWER(F6-H6,2)),(POWER(G6-H6,2)))/(COLUMNS(E6:G6)-1))))</f>
        <v>0.28431203515386666</v>
      </c>
      <c r="J6" s="225">
        <f>I6/H6*100</f>
        <v>3.7491696943367034</v>
      </c>
      <c r="K6" s="226">
        <f>((D6/3)*(SUM(E6:G6)))</f>
        <v>53083.333333333336</v>
      </c>
      <c r="L6" s="227">
        <f>K6/D6</f>
        <v>7.5833333333333339</v>
      </c>
      <c r="M6" s="226">
        <f>ROUND(L6,2)</f>
        <v>7.58</v>
      </c>
      <c r="N6" s="226">
        <f>M6*D6</f>
        <v>53060</v>
      </c>
      <c r="O6" s="226" t="s">
        <v>203</v>
      </c>
      <c r="P6" s="228"/>
      <c r="Q6" s="228"/>
      <c r="R6" s="228"/>
      <c r="W6" s="228"/>
      <c r="X6" s="228"/>
      <c r="Y6" s="228"/>
    </row>
    <row r="7" spans="1:32" s="229" customFormat="1" ht="70.5" customHeight="1" thickBot="1" x14ac:dyDescent="0.3">
      <c r="A7" s="223">
        <v>2</v>
      </c>
      <c r="B7" s="318" t="s">
        <v>50</v>
      </c>
      <c r="C7" s="224" t="s">
        <v>130</v>
      </c>
      <c r="D7" s="322">
        <v>1025</v>
      </c>
      <c r="E7" s="218">
        <v>28.2</v>
      </c>
      <c r="F7" s="121">
        <v>26.9</v>
      </c>
      <c r="G7" s="121">
        <v>27</v>
      </c>
      <c r="H7" s="121">
        <f>AVERAGE(E7:G7)</f>
        <v>27.366666666666664</v>
      </c>
      <c r="I7" s="225">
        <f>SQRT(((SUM((POWER(E7-H7,2)),(POWER(F7-H7,2)),(POWER(G7-H7,2)))/(COLUMNS(E7:G7)-1))))</f>
        <v>0.72341781380702352</v>
      </c>
      <c r="J7" s="225">
        <f>I7/H7*100</f>
        <v>2.643426847041499</v>
      </c>
      <c r="K7" s="226">
        <f>((D7/3)*(SUM(E7:G7)))</f>
        <v>28050.833333333332</v>
      </c>
      <c r="L7" s="227">
        <f>K7/D7</f>
        <v>27.366666666666667</v>
      </c>
      <c r="M7" s="226">
        <f>ROUND(L7,2)</f>
        <v>27.37</v>
      </c>
      <c r="N7" s="226">
        <f>M7*D7</f>
        <v>28054.25</v>
      </c>
      <c r="O7" s="226" t="s">
        <v>204</v>
      </c>
      <c r="P7" s="228"/>
      <c r="Q7" s="228"/>
      <c r="R7" s="228"/>
      <c r="W7" s="228"/>
      <c r="X7" s="228"/>
      <c r="Y7" s="228"/>
    </row>
    <row r="8" spans="1:32" s="229" customFormat="1" ht="94.5" customHeight="1" thickBot="1" x14ac:dyDescent="0.3">
      <c r="A8" s="223">
        <v>3</v>
      </c>
      <c r="B8" s="318" t="s">
        <v>243</v>
      </c>
      <c r="C8" s="224" t="s">
        <v>130</v>
      </c>
      <c r="D8" s="321">
        <v>500</v>
      </c>
      <c r="E8" s="218">
        <v>103.2</v>
      </c>
      <c r="F8" s="121">
        <v>102.3</v>
      </c>
      <c r="G8" s="121">
        <v>102.5</v>
      </c>
      <c r="H8" s="121">
        <f t="shared" ref="H8:H9" si="0">AVERAGE(E8:G8)</f>
        <v>102.66666666666667</v>
      </c>
      <c r="I8" s="225">
        <f t="shared" ref="I8:I9" si="1">SQRT(((SUM((POWER(E8-H8,2)),(POWER(F8-H8,2)),(POWER(G8-H8,2)))/(COLUMNS(E8:G8)-1))))</f>
        <v>0.47258156262526352</v>
      </c>
      <c r="J8" s="225">
        <f t="shared" ref="J8" si="2">I8/H8*100</f>
        <v>0.46030671684278912</v>
      </c>
      <c r="K8" s="226">
        <f t="shared" ref="K8:K9" si="3">((D8/3)*(SUM(E8:G8)))</f>
        <v>51333.333333333328</v>
      </c>
      <c r="L8" s="227">
        <f t="shared" ref="L8:L9" si="4">K8/D8</f>
        <v>102.66666666666666</v>
      </c>
      <c r="M8" s="226">
        <f t="shared" ref="M8:M9" si="5">ROUND(L8,2)</f>
        <v>102.67</v>
      </c>
      <c r="N8" s="226">
        <f t="shared" ref="N8:N9" si="6">M8*D8</f>
        <v>51335</v>
      </c>
      <c r="O8" s="226" t="s">
        <v>205</v>
      </c>
      <c r="P8" s="228"/>
      <c r="Q8" s="228"/>
      <c r="R8" s="228"/>
      <c r="W8" s="228"/>
      <c r="X8" s="228"/>
      <c r="Y8" s="228"/>
    </row>
    <row r="9" spans="1:32" s="229" customFormat="1" ht="65.25" customHeight="1" thickBot="1" x14ac:dyDescent="0.3">
      <c r="A9" s="223">
        <v>4</v>
      </c>
      <c r="B9" s="318" t="s">
        <v>244</v>
      </c>
      <c r="C9" s="224" t="s">
        <v>130</v>
      </c>
      <c r="D9" s="321">
        <v>256</v>
      </c>
      <c r="E9" s="218">
        <v>121</v>
      </c>
      <c r="F9" s="121">
        <v>117.9</v>
      </c>
      <c r="G9" s="121">
        <v>118.3</v>
      </c>
      <c r="H9" s="121">
        <f t="shared" si="0"/>
        <v>119.06666666666666</v>
      </c>
      <c r="I9" s="225">
        <f t="shared" si="1"/>
        <v>1.6862186493255638</v>
      </c>
      <c r="J9" s="225">
        <f>I9/H9*100</f>
        <v>1.4161970739016494</v>
      </c>
      <c r="K9" s="226">
        <f t="shared" si="3"/>
        <v>30481.066666666666</v>
      </c>
      <c r="L9" s="227">
        <f t="shared" si="4"/>
        <v>119.06666666666666</v>
      </c>
      <c r="M9" s="226">
        <f t="shared" si="5"/>
        <v>119.07</v>
      </c>
      <c r="N9" s="226">
        <f t="shared" si="6"/>
        <v>30481.919999999998</v>
      </c>
      <c r="O9" s="226" t="s">
        <v>206</v>
      </c>
      <c r="P9" s="228"/>
      <c r="Q9" s="228"/>
      <c r="R9" s="228"/>
      <c r="W9" s="228"/>
      <c r="X9" s="228"/>
      <c r="Y9" s="228"/>
    </row>
    <row r="10" spans="1:32" s="260" customFormat="1" ht="24.75" customHeight="1" x14ac:dyDescent="0.2">
      <c r="A10" s="448" t="s">
        <v>26</v>
      </c>
      <c r="B10" s="448"/>
      <c r="C10" s="448"/>
      <c r="D10" s="448"/>
      <c r="E10" s="448"/>
      <c r="F10" s="448"/>
      <c r="G10" s="448"/>
      <c r="H10" s="448"/>
      <c r="I10" s="313"/>
      <c r="J10" s="313"/>
      <c r="K10" s="313"/>
      <c r="L10" s="277"/>
      <c r="M10" s="278"/>
      <c r="N10" s="277">
        <f>SUM(N6:N9)</f>
        <v>162931.16999999998</v>
      </c>
      <c r="O10" s="277"/>
      <c r="P10" s="279"/>
      <c r="Q10" s="270"/>
      <c r="R10" s="270"/>
      <c r="S10" s="270"/>
      <c r="T10" s="270"/>
      <c r="V10" s="270"/>
      <c r="W10" s="270"/>
      <c r="X10" s="270"/>
      <c r="Y10" s="270"/>
    </row>
    <row r="11" spans="1:32" x14ac:dyDescent="0.25">
      <c r="A11" s="252"/>
      <c r="B11" s="252"/>
      <c r="C11" s="252"/>
      <c r="D11" s="252"/>
      <c r="E11" s="252"/>
      <c r="F11" s="252"/>
      <c r="G11" s="252"/>
      <c r="H11" s="252"/>
      <c r="I11" s="252"/>
      <c r="J11" s="252"/>
      <c r="K11" s="252"/>
      <c r="L11" s="252"/>
      <c r="M11" s="252"/>
      <c r="N11" s="252"/>
      <c r="O11" s="252"/>
      <c r="P11" s="252"/>
      <c r="Q11" s="252"/>
      <c r="R11" s="252"/>
      <c r="S11" s="252"/>
      <c r="T11" s="252"/>
      <c r="U11" s="252"/>
      <c r="V11" s="252"/>
      <c r="W11" s="280"/>
      <c r="X11" s="252"/>
      <c r="Y11" s="280"/>
      <c r="Z11" s="252"/>
      <c r="AA11" s="252"/>
      <c r="AB11" s="252"/>
      <c r="AC11" s="252"/>
      <c r="AD11" s="252"/>
      <c r="AE11" s="252"/>
      <c r="AF11" s="252"/>
    </row>
    <row r="12" spans="1:32" ht="15" customHeight="1" x14ac:dyDescent="0.25">
      <c r="A12" s="449" t="s">
        <v>68</v>
      </c>
      <c r="B12" s="449"/>
      <c r="C12" s="449"/>
      <c r="D12" s="449"/>
      <c r="E12" s="449"/>
      <c r="F12" s="449"/>
      <c r="G12" s="449"/>
      <c r="H12" s="449"/>
      <c r="I12" s="449"/>
      <c r="J12" s="449"/>
      <c r="K12" s="449"/>
      <c r="L12" s="449"/>
      <c r="M12" s="449"/>
      <c r="N12" s="449"/>
      <c r="O12" s="314"/>
      <c r="P12" s="281"/>
      <c r="Q12" s="281"/>
      <c r="R12" s="281"/>
      <c r="S12" s="281"/>
      <c r="T12" s="282"/>
      <c r="U12" s="281"/>
      <c r="V12" s="281"/>
      <c r="W12" s="282"/>
      <c r="X12" s="282"/>
      <c r="Y12" s="282"/>
      <c r="Z12" s="281"/>
      <c r="AA12" s="281"/>
      <c r="AB12" s="281"/>
      <c r="AC12" s="281"/>
      <c r="AD12" s="281"/>
      <c r="AE12" s="281"/>
      <c r="AF12" s="281"/>
    </row>
    <row r="13" spans="1:32" ht="15.75" thickBot="1" x14ac:dyDescent="0.3">
      <c r="A13" s="314"/>
      <c r="B13" s="314"/>
      <c r="C13" s="314"/>
      <c r="D13" s="314"/>
      <c r="E13" s="314"/>
      <c r="F13" s="314"/>
      <c r="G13" s="314"/>
      <c r="H13" s="314"/>
      <c r="I13" s="314"/>
      <c r="J13" s="314"/>
      <c r="K13" s="314"/>
      <c r="L13" s="314"/>
      <c r="M13" s="314"/>
      <c r="N13" s="314"/>
      <c r="O13" s="314"/>
      <c r="P13" s="314"/>
      <c r="Q13" s="314"/>
      <c r="R13" s="314"/>
      <c r="S13" s="314"/>
      <c r="T13" s="314"/>
      <c r="U13" s="314"/>
      <c r="V13" s="314"/>
      <c r="W13" s="283"/>
      <c r="X13" s="283"/>
      <c r="Y13" s="283"/>
      <c r="Z13" s="314"/>
      <c r="AA13" s="314"/>
      <c r="AB13" s="314"/>
      <c r="AC13" s="314"/>
      <c r="AD13" s="314"/>
      <c r="AE13" s="314"/>
      <c r="AF13" s="314"/>
    </row>
    <row r="14" spans="1:32" ht="15.75" thickBot="1" x14ac:dyDescent="0.3">
      <c r="A14" s="461" t="s">
        <v>69</v>
      </c>
      <c r="B14" s="462"/>
      <c r="C14" s="462"/>
      <c r="D14" s="463"/>
      <c r="E14" s="261"/>
      <c r="W14" s="284"/>
      <c r="X14" s="284"/>
      <c r="Y14" s="284"/>
    </row>
    <row r="15" spans="1:32" ht="15.75" thickBot="1" x14ac:dyDescent="0.3">
      <c r="A15" s="464" t="s">
        <v>70</v>
      </c>
      <c r="B15" s="464"/>
      <c r="C15" s="464"/>
      <c r="D15" s="464"/>
      <c r="E15" s="261"/>
      <c r="W15" s="284"/>
      <c r="X15" s="284"/>
      <c r="Y15" s="284"/>
    </row>
    <row r="16" spans="1:32" x14ac:dyDescent="0.25">
      <c r="A16" s="465" t="s">
        <v>71</v>
      </c>
      <c r="B16" s="465"/>
      <c r="C16" s="465"/>
      <c r="D16" s="465"/>
      <c r="E16" s="261"/>
      <c r="W16" s="284"/>
      <c r="X16" s="284"/>
      <c r="Y16" s="284"/>
    </row>
    <row r="17" spans="1:28" ht="16.5" thickBot="1" x14ac:dyDescent="0.3">
      <c r="A17" s="466" t="s">
        <v>72</v>
      </c>
      <c r="B17" s="466"/>
      <c r="C17" s="466"/>
      <c r="D17" s="466"/>
      <c r="E17" s="262"/>
      <c r="F17" s="263"/>
      <c r="G17" s="263"/>
      <c r="H17" s="263"/>
      <c r="I17" s="263"/>
      <c r="J17" s="263"/>
      <c r="K17" s="263"/>
      <c r="L17" s="263"/>
      <c r="M17" s="263"/>
      <c r="N17" s="263"/>
      <c r="O17" s="263"/>
      <c r="P17" s="263"/>
      <c r="Q17" s="263"/>
      <c r="R17" s="263"/>
      <c r="S17" s="263"/>
      <c r="T17" s="263"/>
      <c r="U17" s="263"/>
      <c r="V17" s="263"/>
      <c r="W17" s="285"/>
      <c r="X17" s="285"/>
      <c r="Y17" s="285"/>
      <c r="Z17" s="263"/>
      <c r="AA17" s="263"/>
      <c r="AB17" s="263"/>
    </row>
    <row r="21" spans="1:28" x14ac:dyDescent="0.25">
      <c r="J21" s="254">
        <v>7000</v>
      </c>
    </row>
  </sheetData>
  <mergeCells count="19">
    <mergeCell ref="A14:D14"/>
    <mergeCell ref="A15:D15"/>
    <mergeCell ref="A16:D16"/>
    <mergeCell ref="A17:D17"/>
    <mergeCell ref="O3:O4"/>
    <mergeCell ref="A5:N5"/>
    <mergeCell ref="S5:U5"/>
    <mergeCell ref="V5:X5"/>
    <mergeCell ref="A10:H10"/>
    <mergeCell ref="A12:N12"/>
    <mergeCell ref="M1:N2"/>
    <mergeCell ref="A2:K2"/>
    <mergeCell ref="A3:A4"/>
    <mergeCell ref="B3:B4"/>
    <mergeCell ref="C3:C4"/>
    <mergeCell ref="D3:D4"/>
    <mergeCell ref="E3:G3"/>
    <mergeCell ref="H3:J3"/>
    <mergeCell ref="K3:N3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8"/>
  <sheetViews>
    <sheetView topLeftCell="A4" workbookViewId="0">
      <selection activeCell="N7" sqref="N7"/>
    </sheetView>
  </sheetViews>
  <sheetFormatPr defaultRowHeight="15" x14ac:dyDescent="0.25"/>
  <cols>
    <col min="1" max="1" width="4.140625" style="254" customWidth="1"/>
    <col min="2" max="2" width="42.42578125" style="254" customWidth="1"/>
    <col min="3" max="3" width="5.85546875" style="254" customWidth="1"/>
    <col min="4" max="4" width="9.28515625" style="254" bestFit="1" customWidth="1"/>
    <col min="5" max="5" width="12.85546875" style="254" customWidth="1"/>
    <col min="6" max="6" width="15.140625" style="254" customWidth="1"/>
    <col min="7" max="7" width="14.140625" style="254" customWidth="1"/>
    <col min="8" max="8" width="14" style="254" customWidth="1"/>
    <col min="9" max="9" width="17.85546875" style="254" customWidth="1"/>
    <col min="10" max="10" width="16.28515625" style="254" customWidth="1"/>
    <col min="11" max="11" width="21.42578125" style="254" customWidth="1"/>
    <col min="12" max="12" width="9.85546875" style="254" bestFit="1" customWidth="1"/>
    <col min="13" max="13" width="9.28515625" style="254" bestFit="1" customWidth="1"/>
    <col min="14" max="14" width="9.85546875" style="254" bestFit="1" customWidth="1"/>
    <col min="15" max="15" width="23.28515625" style="254" customWidth="1"/>
    <col min="16" max="16384" width="9.140625" style="254"/>
  </cols>
  <sheetData>
    <row r="1" spans="1:15" s="260" customFormat="1" ht="48" customHeight="1" x14ac:dyDescent="0.2">
      <c r="B1" s="251"/>
      <c r="C1" s="251"/>
      <c r="K1" s="264"/>
      <c r="M1" s="450"/>
      <c r="N1" s="451"/>
      <c r="O1" s="325"/>
    </row>
    <row r="2" spans="1:15" s="260" customFormat="1" ht="39" customHeight="1" x14ac:dyDescent="0.2">
      <c r="A2" s="453" t="s">
        <v>11</v>
      </c>
      <c r="B2" s="453"/>
      <c r="C2" s="453"/>
      <c r="D2" s="453"/>
      <c r="E2" s="453"/>
      <c r="F2" s="453"/>
      <c r="G2" s="453"/>
      <c r="H2" s="453"/>
      <c r="I2" s="453"/>
      <c r="J2" s="453"/>
      <c r="K2" s="454"/>
      <c r="M2" s="452"/>
      <c r="N2" s="452"/>
      <c r="O2" s="268"/>
    </row>
    <row r="3" spans="1:15" s="260" customFormat="1" ht="39" customHeight="1" x14ac:dyDescent="0.2">
      <c r="A3" s="455" t="s">
        <v>0</v>
      </c>
      <c r="B3" s="456" t="s">
        <v>2</v>
      </c>
      <c r="C3" s="456" t="s">
        <v>1</v>
      </c>
      <c r="D3" s="456" t="s">
        <v>3</v>
      </c>
      <c r="E3" s="456" t="s">
        <v>34</v>
      </c>
      <c r="F3" s="456"/>
      <c r="G3" s="456"/>
      <c r="H3" s="457" t="s">
        <v>31</v>
      </c>
      <c r="I3" s="457"/>
      <c r="J3" s="457"/>
      <c r="K3" s="458" t="s">
        <v>12</v>
      </c>
      <c r="L3" s="459"/>
      <c r="M3" s="459"/>
      <c r="N3" s="460"/>
      <c r="O3" s="467" t="s">
        <v>173</v>
      </c>
    </row>
    <row r="4" spans="1:15" s="260" customFormat="1" ht="159" customHeight="1" x14ac:dyDescent="0.2">
      <c r="A4" s="455"/>
      <c r="B4" s="456"/>
      <c r="C4" s="456"/>
      <c r="D4" s="456"/>
      <c r="E4" s="119" t="s">
        <v>36</v>
      </c>
      <c r="F4" s="119" t="s">
        <v>38</v>
      </c>
      <c r="G4" s="119" t="s">
        <v>37</v>
      </c>
      <c r="H4" s="119" t="s">
        <v>8</v>
      </c>
      <c r="I4" s="119" t="s">
        <v>6</v>
      </c>
      <c r="J4" s="119" t="s">
        <v>220</v>
      </c>
      <c r="K4" s="177" t="s">
        <v>221</v>
      </c>
      <c r="L4" s="119" t="s">
        <v>28</v>
      </c>
      <c r="M4" s="119" t="s">
        <v>29</v>
      </c>
      <c r="N4" s="119" t="s">
        <v>30</v>
      </c>
      <c r="O4" s="467"/>
    </row>
    <row r="5" spans="1:15" s="275" customFormat="1" ht="18.75" customHeight="1" x14ac:dyDescent="0.2">
      <c r="A5" s="470" t="s">
        <v>247</v>
      </c>
      <c r="B5" s="459"/>
      <c r="C5" s="459"/>
      <c r="D5" s="459"/>
      <c r="E5" s="459"/>
      <c r="F5" s="459"/>
      <c r="G5" s="459"/>
      <c r="H5" s="459"/>
      <c r="I5" s="459"/>
      <c r="J5" s="459"/>
      <c r="K5" s="459"/>
      <c r="L5" s="459"/>
      <c r="M5" s="459"/>
      <c r="N5" s="459"/>
      <c r="O5" s="326"/>
    </row>
    <row r="6" spans="1:15" s="229" customFormat="1" ht="76.5" customHeight="1" thickBot="1" x14ac:dyDescent="0.3">
      <c r="A6" s="327">
        <v>1</v>
      </c>
      <c r="B6" s="318" t="s">
        <v>245</v>
      </c>
      <c r="C6" s="328" t="s">
        <v>1</v>
      </c>
      <c r="D6" s="329">
        <v>1</v>
      </c>
      <c r="E6" s="330">
        <v>270000</v>
      </c>
      <c r="F6" s="331">
        <v>330350.31</v>
      </c>
      <c r="G6" s="331">
        <v>478800</v>
      </c>
      <c r="H6" s="331">
        <f>AVERAGE(E6:G6)</f>
        <v>359716.77</v>
      </c>
      <c r="I6" s="332">
        <f>SQRT(((SUM((POWER(E6-H6,2)),(POWER(F6-H6,2)),(POWER(G6-H6,2)))/(COLUMNS(E6:G6)-1))))</f>
        <v>107453.02103570053</v>
      </c>
      <c r="J6" s="332">
        <f>I6/H6*100</f>
        <v>29.871562850878629</v>
      </c>
      <c r="K6" s="333">
        <f>((D6/3)*(SUM(E6:G6)))</f>
        <v>359716.77</v>
      </c>
      <c r="L6" s="334">
        <f>K6/D6</f>
        <v>359716.77</v>
      </c>
      <c r="M6" s="333">
        <f>ROUND(L6,2)</f>
        <v>359716.77</v>
      </c>
      <c r="N6" s="333">
        <f>M6*D6</f>
        <v>359716.77</v>
      </c>
      <c r="O6" s="333" t="s">
        <v>248</v>
      </c>
    </row>
    <row r="7" spans="1:15" s="260" customFormat="1" ht="24.75" customHeight="1" x14ac:dyDescent="0.2">
      <c r="A7" s="448" t="s">
        <v>26</v>
      </c>
      <c r="B7" s="448"/>
      <c r="C7" s="448"/>
      <c r="D7" s="448"/>
      <c r="E7" s="448"/>
      <c r="F7" s="448"/>
      <c r="G7" s="448"/>
      <c r="H7" s="448"/>
      <c r="I7" s="323"/>
      <c r="J7" s="323"/>
      <c r="K7" s="323"/>
      <c r="L7" s="277"/>
      <c r="M7" s="278"/>
      <c r="N7" s="279">
        <f>SUM(N6:N6)</f>
        <v>359716.77</v>
      </c>
      <c r="O7" s="277"/>
    </row>
    <row r="8" spans="1:15" x14ac:dyDescent="0.25">
      <c r="A8" s="252"/>
      <c r="B8" s="252"/>
      <c r="C8" s="252"/>
      <c r="D8" s="252"/>
      <c r="E8" s="252"/>
      <c r="F8" s="252"/>
      <c r="G8" s="252"/>
      <c r="H8" s="252"/>
      <c r="I8" s="252"/>
      <c r="J8" s="252"/>
      <c r="K8" s="252"/>
      <c r="L8" s="252"/>
      <c r="M8" s="252"/>
      <c r="N8" s="252"/>
      <c r="O8" s="252"/>
    </row>
    <row r="9" spans="1:15" ht="15" customHeight="1" x14ac:dyDescent="0.25">
      <c r="A9" s="449" t="s">
        <v>246</v>
      </c>
      <c r="B9" s="449"/>
      <c r="C9" s="449"/>
      <c r="D9" s="449"/>
      <c r="E9" s="449"/>
      <c r="F9" s="449"/>
      <c r="G9" s="449"/>
      <c r="H9" s="449"/>
      <c r="I9" s="449"/>
      <c r="J9" s="449"/>
      <c r="K9" s="449"/>
      <c r="L9" s="449"/>
      <c r="M9" s="449"/>
      <c r="N9" s="449"/>
      <c r="O9" s="324"/>
    </row>
    <row r="10" spans="1:15" ht="15.75" thickBot="1" x14ac:dyDescent="0.3">
      <c r="A10" s="324"/>
      <c r="B10" s="324"/>
      <c r="C10" s="324"/>
      <c r="D10" s="324"/>
      <c r="E10" s="324"/>
      <c r="F10" s="324"/>
      <c r="G10" s="324"/>
      <c r="H10" s="324"/>
      <c r="I10" s="324"/>
      <c r="J10" s="324"/>
      <c r="K10" s="324"/>
      <c r="L10" s="324"/>
      <c r="M10" s="324"/>
      <c r="N10" s="324"/>
      <c r="O10" s="324"/>
    </row>
    <row r="11" spans="1:15" ht="15.75" thickBot="1" x14ac:dyDescent="0.3">
      <c r="A11" s="461" t="s">
        <v>69</v>
      </c>
      <c r="B11" s="462"/>
      <c r="C11" s="462"/>
      <c r="D11" s="463"/>
      <c r="E11" s="261"/>
    </row>
    <row r="12" spans="1:15" ht="15.75" thickBot="1" x14ac:dyDescent="0.3">
      <c r="A12" s="464" t="s">
        <v>70</v>
      </c>
      <c r="B12" s="464"/>
      <c r="C12" s="464"/>
      <c r="D12" s="464"/>
      <c r="E12" s="261"/>
    </row>
    <row r="13" spans="1:15" x14ac:dyDescent="0.25">
      <c r="A13" s="465" t="s">
        <v>71</v>
      </c>
      <c r="B13" s="465"/>
      <c r="C13" s="465"/>
      <c r="D13" s="465"/>
      <c r="E13" s="261"/>
    </row>
    <row r="14" spans="1:15" ht="16.5" thickBot="1" x14ac:dyDescent="0.3">
      <c r="A14" s="466" t="s">
        <v>72</v>
      </c>
      <c r="B14" s="466"/>
      <c r="C14" s="466"/>
      <c r="D14" s="466"/>
      <c r="E14" s="262"/>
      <c r="F14" s="263"/>
      <c r="G14" s="263"/>
      <c r="H14" s="263"/>
      <c r="I14" s="263"/>
      <c r="J14" s="263"/>
      <c r="K14" s="263"/>
      <c r="L14" s="263"/>
      <c r="M14" s="263"/>
      <c r="N14" s="263"/>
      <c r="O14" s="263"/>
    </row>
    <row r="18" spans="10:10" x14ac:dyDescent="0.25">
      <c r="J18" s="254">
        <v>7000</v>
      </c>
    </row>
  </sheetData>
  <mergeCells count="17">
    <mergeCell ref="A11:D11"/>
    <mergeCell ref="A12:D12"/>
    <mergeCell ref="A13:D13"/>
    <mergeCell ref="A14:D14"/>
    <mergeCell ref="O3:O4"/>
    <mergeCell ref="A5:N5"/>
    <mergeCell ref="A7:H7"/>
    <mergeCell ref="A9:N9"/>
    <mergeCell ref="M1:N2"/>
    <mergeCell ref="A2:K2"/>
    <mergeCell ref="A3:A4"/>
    <mergeCell ref="B3:B4"/>
    <mergeCell ref="C3:C4"/>
    <mergeCell ref="D3:D4"/>
    <mergeCell ref="E3:G3"/>
    <mergeCell ref="H3:J3"/>
    <mergeCell ref="K3:N3"/>
  </mergeCells>
  <pageMargins left="0.7" right="0.7" top="0.75" bottom="0.75" header="0.3" footer="0.3"/>
  <pageSetup paperSize="9" orientation="portrait" verticalDpi="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4"/>
  <sheetViews>
    <sheetView tabSelected="1" view="pageBreakPreview" topLeftCell="A16" zoomScaleSheetLayoutView="100" workbookViewId="0">
      <selection activeCell="F29" sqref="F29"/>
    </sheetView>
  </sheetViews>
  <sheetFormatPr defaultRowHeight="15" x14ac:dyDescent="0.25"/>
  <cols>
    <col min="1" max="1" width="4.140625" style="254" customWidth="1"/>
    <col min="2" max="2" width="42.42578125" style="254" customWidth="1"/>
    <col min="3" max="3" width="5.85546875" style="254" customWidth="1"/>
    <col min="4" max="4" width="9.28515625" style="254" bestFit="1" customWidth="1"/>
    <col min="5" max="5" width="15" style="254" customWidth="1"/>
    <col min="6" max="6" width="15.140625" style="254" customWidth="1"/>
    <col min="7" max="7" width="14.140625" style="254" customWidth="1"/>
    <col min="8" max="8" width="14" style="254" customWidth="1"/>
    <col min="9" max="9" width="17.85546875" style="254" customWidth="1"/>
    <col min="10" max="10" width="16.28515625" style="254" customWidth="1"/>
    <col min="11" max="11" width="21.42578125" style="254" customWidth="1"/>
    <col min="12" max="12" width="9.85546875" style="254" bestFit="1" customWidth="1"/>
    <col min="13" max="13" width="9.28515625" style="254" bestFit="1" customWidth="1"/>
    <col min="14" max="14" width="14.28515625" style="254" customWidth="1"/>
    <col min="15" max="15" width="23.28515625" style="254" customWidth="1"/>
    <col min="16" max="18" width="9.140625" style="254"/>
    <col min="19" max="19" width="9.28515625" style="254" bestFit="1" customWidth="1"/>
    <col min="20" max="21" width="10.7109375" style="254" bestFit="1" customWidth="1"/>
    <col min="22" max="22" width="9.28515625" style="254" bestFit="1" customWidth="1"/>
    <col min="23" max="23" width="14.7109375" style="254" bestFit="1" customWidth="1"/>
    <col min="24" max="24" width="11.42578125" style="254" bestFit="1" customWidth="1"/>
    <col min="25" max="25" width="9.28515625" style="254" bestFit="1" customWidth="1"/>
    <col min="26" max="27" width="9.140625" style="254"/>
    <col min="28" max="28" width="9.28515625" style="254" bestFit="1" customWidth="1"/>
    <col min="29" max="16384" width="9.140625" style="254"/>
  </cols>
  <sheetData>
    <row r="1" spans="1:32" s="260" customFormat="1" ht="48" customHeight="1" x14ac:dyDescent="0.2">
      <c r="B1" s="251"/>
      <c r="C1" s="251"/>
      <c r="K1" s="264"/>
      <c r="L1" s="473" t="s">
        <v>250</v>
      </c>
      <c r="M1" s="473"/>
      <c r="N1" s="473"/>
      <c r="O1" s="473"/>
      <c r="P1" s="340"/>
      <c r="Q1" s="340"/>
      <c r="R1" s="338"/>
      <c r="S1" s="338"/>
      <c r="T1" s="338"/>
      <c r="U1" s="338"/>
      <c r="V1" s="338"/>
      <c r="W1" s="267"/>
      <c r="X1" s="267"/>
      <c r="Y1" s="267"/>
      <c r="Z1" s="339"/>
      <c r="AA1" s="339"/>
      <c r="AB1" s="339"/>
      <c r="AC1" s="339"/>
      <c r="AD1" s="339"/>
      <c r="AE1" s="339"/>
      <c r="AF1" s="339"/>
    </row>
    <row r="2" spans="1:32" s="260" customFormat="1" ht="39" customHeight="1" x14ac:dyDescent="0.2">
      <c r="A2" s="453" t="s">
        <v>11</v>
      </c>
      <c r="B2" s="453"/>
      <c r="C2" s="453"/>
      <c r="D2" s="453"/>
      <c r="E2" s="453"/>
      <c r="F2" s="453"/>
      <c r="G2" s="453"/>
      <c r="H2" s="453"/>
      <c r="I2" s="453"/>
      <c r="J2" s="453"/>
      <c r="K2" s="454"/>
      <c r="L2" s="474"/>
      <c r="M2" s="474"/>
      <c r="N2" s="474"/>
      <c r="O2" s="474"/>
      <c r="P2" s="341"/>
      <c r="Q2" s="341"/>
      <c r="R2" s="339"/>
      <c r="S2" s="339"/>
      <c r="T2" s="339"/>
      <c r="U2" s="339"/>
      <c r="V2" s="339"/>
      <c r="W2" s="269"/>
      <c r="X2" s="269"/>
      <c r="Y2" s="269"/>
      <c r="Z2" s="339"/>
      <c r="AA2" s="339"/>
      <c r="AB2" s="339"/>
      <c r="AC2" s="339"/>
      <c r="AD2" s="339"/>
      <c r="AE2" s="339"/>
      <c r="AF2" s="339"/>
    </row>
    <row r="3" spans="1:32" s="260" customFormat="1" ht="39" customHeight="1" x14ac:dyDescent="0.2">
      <c r="A3" s="455" t="s">
        <v>0</v>
      </c>
      <c r="B3" s="456" t="s">
        <v>2</v>
      </c>
      <c r="C3" s="456" t="s">
        <v>1</v>
      </c>
      <c r="D3" s="456" t="s">
        <v>3</v>
      </c>
      <c r="E3" s="456" t="s">
        <v>34</v>
      </c>
      <c r="F3" s="456"/>
      <c r="G3" s="456"/>
      <c r="H3" s="457" t="s">
        <v>31</v>
      </c>
      <c r="I3" s="457"/>
      <c r="J3" s="457"/>
      <c r="K3" s="458" t="s">
        <v>12</v>
      </c>
      <c r="L3" s="459"/>
      <c r="M3" s="459"/>
      <c r="N3" s="460"/>
      <c r="O3" s="467" t="s">
        <v>249</v>
      </c>
      <c r="W3" s="270"/>
      <c r="X3" s="270"/>
      <c r="Y3" s="270"/>
    </row>
    <row r="4" spans="1:32" s="260" customFormat="1" ht="159" customHeight="1" x14ac:dyDescent="0.2">
      <c r="A4" s="455"/>
      <c r="B4" s="456"/>
      <c r="C4" s="456"/>
      <c r="D4" s="456"/>
      <c r="E4" s="119" t="s">
        <v>270</v>
      </c>
      <c r="F4" s="119" t="s">
        <v>271</v>
      </c>
      <c r="G4" s="119" t="s">
        <v>272</v>
      </c>
      <c r="H4" s="119" t="s">
        <v>8</v>
      </c>
      <c r="I4" s="119" t="s">
        <v>6</v>
      </c>
      <c r="J4" s="119" t="s">
        <v>220</v>
      </c>
      <c r="K4" s="177" t="s">
        <v>221</v>
      </c>
      <c r="L4" s="119" t="s">
        <v>28</v>
      </c>
      <c r="M4" s="119" t="s">
        <v>29</v>
      </c>
      <c r="N4" s="119" t="s">
        <v>30</v>
      </c>
      <c r="O4" s="467"/>
      <c r="P4" s="271"/>
      <c r="Q4" s="343"/>
      <c r="R4" s="343"/>
      <c r="S4" s="344"/>
      <c r="T4" s="344"/>
      <c r="U4" s="344"/>
      <c r="W4" s="270"/>
      <c r="X4" s="270"/>
      <c r="Y4" s="270"/>
    </row>
    <row r="5" spans="1:32" s="275" customFormat="1" ht="18.75" customHeight="1" thickBot="1" x14ac:dyDescent="0.25">
      <c r="A5" s="468" t="s">
        <v>251</v>
      </c>
      <c r="B5" s="469"/>
      <c r="C5" s="469"/>
      <c r="D5" s="469"/>
      <c r="E5" s="469"/>
      <c r="F5" s="469"/>
      <c r="G5" s="469"/>
      <c r="H5" s="469"/>
      <c r="I5" s="469"/>
      <c r="J5" s="469"/>
      <c r="K5" s="469"/>
      <c r="L5" s="469"/>
      <c r="M5" s="469"/>
      <c r="N5" s="469"/>
      <c r="O5" s="335"/>
      <c r="P5" s="345"/>
      <c r="Q5" s="347"/>
      <c r="R5" s="347"/>
      <c r="S5" s="471"/>
      <c r="T5" s="471"/>
      <c r="U5" s="471"/>
      <c r="V5" s="472"/>
      <c r="W5" s="447"/>
      <c r="X5" s="447"/>
      <c r="Y5" s="274"/>
    </row>
    <row r="6" spans="1:32" s="229" customFormat="1" ht="39.75" customHeight="1" thickBot="1" x14ac:dyDescent="0.3">
      <c r="A6" s="224">
        <v>1</v>
      </c>
      <c r="B6" s="53" t="s">
        <v>256</v>
      </c>
      <c r="C6" s="361" t="s">
        <v>128</v>
      </c>
      <c r="D6" s="361">
        <v>20</v>
      </c>
      <c r="E6" s="121">
        <v>320</v>
      </c>
      <c r="F6" s="121">
        <v>310</v>
      </c>
      <c r="G6" s="121">
        <v>340</v>
      </c>
      <c r="H6" s="121">
        <f>AVERAGE(E6:G6)</f>
        <v>323.33333333333331</v>
      </c>
      <c r="I6" s="225">
        <f>SQRT(((SUM((POWER(E6-H6,2)),(POWER(F6-H6,2)),(POWER(G6-H6,2)))/(COLUMNS(E6:G6)-1))))</f>
        <v>15.275252316519467</v>
      </c>
      <c r="J6" s="225">
        <f>I6/H6*100</f>
        <v>4.7243048401606602</v>
      </c>
      <c r="K6" s="226">
        <f>((D6/3)*(SUM(E6:G6)))</f>
        <v>6466.666666666667</v>
      </c>
      <c r="L6" s="227">
        <f>K6/D6</f>
        <v>323.33333333333337</v>
      </c>
      <c r="M6" s="226">
        <f>ROUND(L6,2)</f>
        <v>323.33</v>
      </c>
      <c r="N6" s="226">
        <f>M6*D6</f>
        <v>6466.5999999999995</v>
      </c>
      <c r="O6" s="226"/>
      <c r="P6" s="346"/>
      <c r="Q6" s="348"/>
      <c r="R6" s="348"/>
      <c r="S6" s="347"/>
      <c r="T6" s="347"/>
      <c r="U6" s="347"/>
      <c r="V6" s="342"/>
      <c r="W6" s="228"/>
      <c r="X6" s="228"/>
      <c r="Y6" s="228"/>
    </row>
    <row r="7" spans="1:32" s="349" customFormat="1" ht="39.75" customHeight="1" thickBot="1" x14ac:dyDescent="0.3">
      <c r="A7" s="224">
        <v>2</v>
      </c>
      <c r="B7" s="360" t="s">
        <v>274</v>
      </c>
      <c r="C7" s="362" t="s">
        <v>128</v>
      </c>
      <c r="D7" s="362">
        <v>1</v>
      </c>
      <c r="E7" s="121">
        <v>100</v>
      </c>
      <c r="F7" s="121">
        <v>97</v>
      </c>
      <c r="G7" s="121">
        <v>120</v>
      </c>
      <c r="H7" s="121">
        <f t="shared" ref="H7:H22" si="0">AVERAGE(E7:G7)</f>
        <v>105.66666666666667</v>
      </c>
      <c r="I7" s="225">
        <f t="shared" ref="I7:I22" si="1">SQRT(((SUM((POWER(E7-H7,2)),(POWER(F7-H7,2)),(POWER(G7-H7,2)))/(COLUMNS(E7:G7)-1))))</f>
        <v>12.503332889007368</v>
      </c>
      <c r="J7" s="225">
        <f t="shared" ref="J7:J22" si="2">I7/H7*100</f>
        <v>11.832807150480159</v>
      </c>
      <c r="K7" s="226">
        <f t="shared" ref="K7:K22" si="3">((D7/3)*(SUM(E7:G7)))</f>
        <v>105.66666666666666</v>
      </c>
      <c r="L7" s="227">
        <f t="shared" ref="L7:L22" si="4">K7/D7</f>
        <v>105.66666666666666</v>
      </c>
      <c r="M7" s="226">
        <f t="shared" ref="M7:M22" si="5">ROUND(L7,2)</f>
        <v>105.67</v>
      </c>
      <c r="N7" s="226">
        <f t="shared" ref="N7:N22" si="6">M7*D7</f>
        <v>105.67</v>
      </c>
      <c r="O7" s="226"/>
      <c r="P7" s="348"/>
      <c r="Q7" s="348"/>
      <c r="R7" s="348"/>
      <c r="W7" s="348"/>
      <c r="X7" s="348"/>
      <c r="Y7" s="348"/>
    </row>
    <row r="8" spans="1:32" s="349" customFormat="1" ht="39.75" customHeight="1" thickBot="1" x14ac:dyDescent="0.3">
      <c r="A8" s="352">
        <v>3</v>
      </c>
      <c r="B8" s="360" t="s">
        <v>257</v>
      </c>
      <c r="C8" s="362" t="s">
        <v>128</v>
      </c>
      <c r="D8" s="362">
        <v>2</v>
      </c>
      <c r="E8" s="353">
        <v>110</v>
      </c>
      <c r="F8" s="353">
        <v>108</v>
      </c>
      <c r="G8" s="353">
        <v>115</v>
      </c>
      <c r="H8" s="353">
        <f t="shared" si="0"/>
        <v>111</v>
      </c>
      <c r="I8" s="354">
        <f t="shared" si="1"/>
        <v>3.6055512754639891</v>
      </c>
      <c r="J8" s="354">
        <f t="shared" si="2"/>
        <v>3.2482443923098998</v>
      </c>
      <c r="K8" s="355">
        <f t="shared" si="3"/>
        <v>222</v>
      </c>
      <c r="L8" s="356">
        <f t="shared" si="4"/>
        <v>111</v>
      </c>
      <c r="M8" s="355">
        <f t="shared" si="5"/>
        <v>111</v>
      </c>
      <c r="N8" s="355">
        <f t="shared" si="6"/>
        <v>222</v>
      </c>
      <c r="O8" s="355"/>
      <c r="P8" s="348"/>
      <c r="Q8" s="348"/>
      <c r="R8" s="348"/>
      <c r="W8" s="348"/>
      <c r="X8" s="348"/>
      <c r="Y8" s="348"/>
    </row>
    <row r="9" spans="1:32" s="350" customFormat="1" ht="39.75" customHeight="1" thickBot="1" x14ac:dyDescent="0.3">
      <c r="A9" s="224">
        <v>4</v>
      </c>
      <c r="B9" s="360" t="s">
        <v>258</v>
      </c>
      <c r="C9" s="362" t="s">
        <v>128</v>
      </c>
      <c r="D9" s="362">
        <v>1</v>
      </c>
      <c r="E9" s="121">
        <v>140</v>
      </c>
      <c r="F9" s="121">
        <v>142</v>
      </c>
      <c r="G9" s="121">
        <v>150</v>
      </c>
      <c r="H9" s="353">
        <f t="shared" si="0"/>
        <v>144</v>
      </c>
      <c r="I9" s="354">
        <f t="shared" si="1"/>
        <v>5.2915026221291814</v>
      </c>
      <c r="J9" s="354">
        <f t="shared" si="2"/>
        <v>3.6746545987008203</v>
      </c>
      <c r="K9" s="355">
        <f t="shared" si="3"/>
        <v>144</v>
      </c>
      <c r="L9" s="356">
        <f t="shared" si="4"/>
        <v>144</v>
      </c>
      <c r="M9" s="355">
        <f t="shared" si="5"/>
        <v>144</v>
      </c>
      <c r="N9" s="355">
        <f t="shared" si="6"/>
        <v>144</v>
      </c>
      <c r="O9" s="226"/>
      <c r="P9" s="348"/>
      <c r="Q9" s="348"/>
      <c r="R9" s="348"/>
      <c r="W9" s="348"/>
      <c r="X9" s="348"/>
      <c r="Y9" s="348"/>
    </row>
    <row r="10" spans="1:32" s="350" customFormat="1" ht="39.75" customHeight="1" thickBot="1" x14ac:dyDescent="0.3">
      <c r="A10" s="224">
        <v>5</v>
      </c>
      <c r="B10" s="360" t="s">
        <v>259</v>
      </c>
      <c r="C10" s="362" t="s">
        <v>128</v>
      </c>
      <c r="D10" s="362">
        <v>15</v>
      </c>
      <c r="E10" s="121">
        <v>150</v>
      </c>
      <c r="F10" s="121">
        <v>154</v>
      </c>
      <c r="G10" s="121">
        <v>165</v>
      </c>
      <c r="H10" s="121">
        <f t="shared" si="0"/>
        <v>156.33333333333334</v>
      </c>
      <c r="I10" s="225">
        <f t="shared" si="1"/>
        <v>7.7674534651540288</v>
      </c>
      <c r="J10" s="225">
        <f t="shared" si="2"/>
        <v>4.9685203401838134</v>
      </c>
      <c r="K10" s="226">
        <f t="shared" si="3"/>
        <v>2345</v>
      </c>
      <c r="L10" s="227">
        <f t="shared" si="4"/>
        <v>156.33333333333334</v>
      </c>
      <c r="M10" s="226">
        <f t="shared" si="5"/>
        <v>156.33000000000001</v>
      </c>
      <c r="N10" s="226">
        <f t="shared" si="6"/>
        <v>2344.9500000000003</v>
      </c>
      <c r="O10" s="226"/>
      <c r="P10" s="348"/>
      <c r="Q10" s="348"/>
      <c r="R10" s="348"/>
      <c r="W10" s="348"/>
      <c r="X10" s="348"/>
      <c r="Y10" s="348"/>
    </row>
    <row r="11" spans="1:32" s="351" customFormat="1" ht="39.75" customHeight="1" thickBot="1" x14ac:dyDescent="0.3">
      <c r="A11" s="352">
        <v>6</v>
      </c>
      <c r="B11" s="360" t="s">
        <v>260</v>
      </c>
      <c r="C11" s="362" t="s">
        <v>128</v>
      </c>
      <c r="D11" s="362">
        <v>5</v>
      </c>
      <c r="E11" s="121">
        <v>1820</v>
      </c>
      <c r="F11" s="121">
        <v>1820</v>
      </c>
      <c r="G11" s="121">
        <v>1950</v>
      </c>
      <c r="H11" s="121">
        <f t="shared" si="0"/>
        <v>1863.3333333333333</v>
      </c>
      <c r="I11" s="225">
        <f t="shared" si="1"/>
        <v>75.055534994651353</v>
      </c>
      <c r="J11" s="225">
        <f t="shared" si="2"/>
        <v>4.0280251338811102</v>
      </c>
      <c r="K11" s="226">
        <f t="shared" si="3"/>
        <v>9316.6666666666679</v>
      </c>
      <c r="L11" s="227">
        <f t="shared" si="4"/>
        <v>1863.3333333333335</v>
      </c>
      <c r="M11" s="226">
        <f t="shared" si="5"/>
        <v>1863.33</v>
      </c>
      <c r="N11" s="226">
        <f t="shared" si="6"/>
        <v>9316.65</v>
      </c>
      <c r="O11" s="226"/>
      <c r="P11" s="348"/>
      <c r="Q11" s="348"/>
      <c r="R11" s="348"/>
      <c r="W11" s="348"/>
      <c r="X11" s="348"/>
      <c r="Y11" s="348"/>
    </row>
    <row r="12" spans="1:32" s="351" customFormat="1" ht="39.75" customHeight="1" thickBot="1" x14ac:dyDescent="0.3">
      <c r="A12" s="224">
        <v>7</v>
      </c>
      <c r="B12" s="360" t="s">
        <v>261</v>
      </c>
      <c r="C12" s="362" t="s">
        <v>128</v>
      </c>
      <c r="D12" s="362">
        <v>10</v>
      </c>
      <c r="E12" s="121">
        <v>220</v>
      </c>
      <c r="F12" s="121">
        <v>220</v>
      </c>
      <c r="G12" s="121">
        <v>250</v>
      </c>
      <c r="H12" s="121">
        <f t="shared" si="0"/>
        <v>230</v>
      </c>
      <c r="I12" s="225">
        <f t="shared" si="1"/>
        <v>17.320508075688775</v>
      </c>
      <c r="J12" s="225">
        <f t="shared" si="2"/>
        <v>7.5306556850820758</v>
      </c>
      <c r="K12" s="226">
        <f t="shared" si="3"/>
        <v>2300</v>
      </c>
      <c r="L12" s="227">
        <f t="shared" si="4"/>
        <v>230</v>
      </c>
      <c r="M12" s="226">
        <f t="shared" si="5"/>
        <v>230</v>
      </c>
      <c r="N12" s="226">
        <f t="shared" si="6"/>
        <v>2300</v>
      </c>
      <c r="O12" s="226"/>
      <c r="P12" s="348"/>
      <c r="Q12" s="348"/>
      <c r="R12" s="348"/>
      <c r="W12" s="348"/>
      <c r="X12" s="348"/>
      <c r="Y12" s="348"/>
    </row>
    <row r="13" spans="1:32" s="351" customFormat="1" ht="39.75" customHeight="1" thickBot="1" x14ac:dyDescent="0.3">
      <c r="A13" s="224">
        <v>8</v>
      </c>
      <c r="B13" s="360" t="s">
        <v>262</v>
      </c>
      <c r="C13" s="362" t="s">
        <v>128</v>
      </c>
      <c r="D13" s="362">
        <v>5</v>
      </c>
      <c r="E13" s="121">
        <v>120</v>
      </c>
      <c r="F13" s="121">
        <v>80</v>
      </c>
      <c r="G13" s="121">
        <v>150</v>
      </c>
      <c r="H13" s="121">
        <f t="shared" si="0"/>
        <v>116.66666666666667</v>
      </c>
      <c r="I13" s="225">
        <f t="shared" si="1"/>
        <v>35.118845842842468</v>
      </c>
      <c r="J13" s="225">
        <f t="shared" si="2"/>
        <v>30.101867865293542</v>
      </c>
      <c r="K13" s="226">
        <f t="shared" si="3"/>
        <v>583.33333333333337</v>
      </c>
      <c r="L13" s="227">
        <f t="shared" si="4"/>
        <v>116.66666666666667</v>
      </c>
      <c r="M13" s="226">
        <f t="shared" si="5"/>
        <v>116.67</v>
      </c>
      <c r="N13" s="226">
        <f t="shared" si="6"/>
        <v>583.35</v>
      </c>
      <c r="O13" s="226"/>
      <c r="P13" s="348"/>
      <c r="Q13" s="348"/>
      <c r="R13" s="348"/>
      <c r="W13" s="348"/>
      <c r="X13" s="348"/>
      <c r="Y13" s="348"/>
    </row>
    <row r="14" spans="1:32" s="351" customFormat="1" ht="39.75" customHeight="1" thickBot="1" x14ac:dyDescent="0.3">
      <c r="A14" s="352">
        <v>9</v>
      </c>
      <c r="B14" s="360" t="s">
        <v>263</v>
      </c>
      <c r="C14" s="362" t="s">
        <v>128</v>
      </c>
      <c r="D14" s="362">
        <v>1</v>
      </c>
      <c r="E14" s="121">
        <v>100</v>
      </c>
      <c r="F14" s="121">
        <v>70</v>
      </c>
      <c r="G14" s="121">
        <v>110</v>
      </c>
      <c r="H14" s="121">
        <f t="shared" si="0"/>
        <v>93.333333333333329</v>
      </c>
      <c r="I14" s="225">
        <f t="shared" si="1"/>
        <v>20.816659994661325</v>
      </c>
      <c r="J14" s="225">
        <f t="shared" si="2"/>
        <v>22.30356427999428</v>
      </c>
      <c r="K14" s="226">
        <f t="shared" si="3"/>
        <v>93.333333333333329</v>
      </c>
      <c r="L14" s="227">
        <f t="shared" si="4"/>
        <v>93.333333333333329</v>
      </c>
      <c r="M14" s="226">
        <f t="shared" si="5"/>
        <v>93.33</v>
      </c>
      <c r="N14" s="226">
        <f t="shared" si="6"/>
        <v>93.33</v>
      </c>
      <c r="O14" s="226"/>
      <c r="P14" s="348"/>
      <c r="Q14" s="348"/>
      <c r="R14" s="348"/>
      <c r="W14" s="348"/>
      <c r="X14" s="348"/>
      <c r="Y14" s="348"/>
    </row>
    <row r="15" spans="1:32" s="357" customFormat="1" ht="39.75" customHeight="1" thickBot="1" x14ac:dyDescent="0.3">
      <c r="A15" s="224">
        <v>10</v>
      </c>
      <c r="B15" s="360" t="s">
        <v>264</v>
      </c>
      <c r="C15" s="362" t="s">
        <v>128</v>
      </c>
      <c r="D15" s="362">
        <v>10</v>
      </c>
      <c r="E15" s="121">
        <v>1100</v>
      </c>
      <c r="F15" s="121">
        <v>1040</v>
      </c>
      <c r="G15" s="121">
        <v>1300</v>
      </c>
      <c r="H15" s="121">
        <f t="shared" si="0"/>
        <v>1146.6666666666667</v>
      </c>
      <c r="I15" s="225">
        <f t="shared" si="1"/>
        <v>136.13718571108092</v>
      </c>
      <c r="J15" s="225">
        <f t="shared" si="2"/>
        <v>11.872428986431474</v>
      </c>
      <c r="K15" s="226">
        <f t="shared" si="3"/>
        <v>11466.666666666668</v>
      </c>
      <c r="L15" s="227">
        <f t="shared" si="4"/>
        <v>1146.6666666666667</v>
      </c>
      <c r="M15" s="226">
        <f t="shared" si="5"/>
        <v>1146.67</v>
      </c>
      <c r="N15" s="226">
        <f t="shared" si="6"/>
        <v>11466.7</v>
      </c>
      <c r="O15" s="226"/>
      <c r="P15" s="348"/>
      <c r="Q15" s="348"/>
      <c r="R15" s="348"/>
      <c r="W15" s="348"/>
      <c r="X15" s="348"/>
      <c r="Y15" s="348"/>
    </row>
    <row r="16" spans="1:32" s="357" customFormat="1" ht="39.75" customHeight="1" thickBot="1" x14ac:dyDescent="0.3">
      <c r="A16" s="224">
        <v>11</v>
      </c>
      <c r="B16" s="360" t="s">
        <v>265</v>
      </c>
      <c r="C16" s="362" t="s">
        <v>268</v>
      </c>
      <c r="D16" s="362">
        <v>12</v>
      </c>
      <c r="E16" s="121">
        <v>280</v>
      </c>
      <c r="F16" s="121">
        <v>240</v>
      </c>
      <c r="G16" s="121">
        <v>300</v>
      </c>
      <c r="H16" s="121">
        <f t="shared" si="0"/>
        <v>273.33333333333331</v>
      </c>
      <c r="I16" s="225">
        <f t="shared" si="1"/>
        <v>30.550504633038937</v>
      </c>
      <c r="J16" s="225">
        <f t="shared" si="2"/>
        <v>11.177013890136198</v>
      </c>
      <c r="K16" s="226">
        <f t="shared" si="3"/>
        <v>3280</v>
      </c>
      <c r="L16" s="227">
        <f t="shared" si="4"/>
        <v>273.33333333333331</v>
      </c>
      <c r="M16" s="226">
        <f t="shared" si="5"/>
        <v>273.33</v>
      </c>
      <c r="N16" s="226">
        <f t="shared" si="6"/>
        <v>3279.96</v>
      </c>
      <c r="O16" s="226"/>
      <c r="P16" s="348"/>
      <c r="Q16" s="348"/>
      <c r="R16" s="348"/>
      <c r="W16" s="348"/>
      <c r="X16" s="348"/>
      <c r="Y16" s="348"/>
    </row>
    <row r="17" spans="1:32" s="358" customFormat="1" ht="39.75" customHeight="1" thickBot="1" x14ac:dyDescent="0.3">
      <c r="A17" s="224">
        <v>12</v>
      </c>
      <c r="B17" s="360" t="s">
        <v>266</v>
      </c>
      <c r="C17" s="362" t="s">
        <v>128</v>
      </c>
      <c r="D17" s="362">
        <v>6</v>
      </c>
      <c r="E17" s="121">
        <v>45</v>
      </c>
      <c r="F17" s="121">
        <v>45</v>
      </c>
      <c r="G17" s="121">
        <v>60</v>
      </c>
      <c r="H17" s="121">
        <f t="shared" si="0"/>
        <v>50</v>
      </c>
      <c r="I17" s="225">
        <f t="shared" si="1"/>
        <v>8.6602540378443873</v>
      </c>
      <c r="J17" s="225">
        <f t="shared" si="2"/>
        <v>17.320508075688775</v>
      </c>
      <c r="K17" s="226">
        <f t="shared" si="3"/>
        <v>300</v>
      </c>
      <c r="L17" s="227">
        <f t="shared" si="4"/>
        <v>50</v>
      </c>
      <c r="M17" s="226">
        <f t="shared" si="5"/>
        <v>50</v>
      </c>
      <c r="N17" s="226">
        <f t="shared" si="6"/>
        <v>300</v>
      </c>
      <c r="O17" s="226"/>
      <c r="P17" s="348"/>
      <c r="Q17" s="348"/>
      <c r="R17" s="348"/>
      <c r="W17" s="348"/>
      <c r="X17" s="348"/>
      <c r="Y17" s="348"/>
    </row>
    <row r="18" spans="1:32" s="358" customFormat="1" ht="39.75" customHeight="1" thickBot="1" x14ac:dyDescent="0.3">
      <c r="A18" s="224">
        <v>13</v>
      </c>
      <c r="B18" s="360" t="s">
        <v>267</v>
      </c>
      <c r="C18" s="362" t="s">
        <v>128</v>
      </c>
      <c r="D18" s="362">
        <v>2</v>
      </c>
      <c r="E18" s="121">
        <v>240</v>
      </c>
      <c r="F18" s="121">
        <v>258</v>
      </c>
      <c r="G18" s="121">
        <v>300</v>
      </c>
      <c r="H18" s="121">
        <f t="shared" si="0"/>
        <v>266</v>
      </c>
      <c r="I18" s="225">
        <f t="shared" si="1"/>
        <v>30.789608636681304</v>
      </c>
      <c r="J18" s="225">
        <f t="shared" si="2"/>
        <v>11.575040840857634</v>
      </c>
      <c r="K18" s="226">
        <f t="shared" si="3"/>
        <v>532</v>
      </c>
      <c r="L18" s="227">
        <f t="shared" si="4"/>
        <v>266</v>
      </c>
      <c r="M18" s="226">
        <f t="shared" si="5"/>
        <v>266</v>
      </c>
      <c r="N18" s="226">
        <f t="shared" si="6"/>
        <v>532</v>
      </c>
      <c r="O18" s="226"/>
      <c r="P18" s="348"/>
      <c r="Q18" s="348"/>
      <c r="R18" s="348"/>
      <c r="W18" s="348"/>
      <c r="X18" s="348"/>
      <c r="Y18" s="348"/>
    </row>
    <row r="19" spans="1:32" s="358" customFormat="1" ht="39.75" customHeight="1" thickBot="1" x14ac:dyDescent="0.3">
      <c r="A19" s="224">
        <v>14</v>
      </c>
      <c r="B19" s="360" t="s">
        <v>252</v>
      </c>
      <c r="C19" s="362" t="s">
        <v>40</v>
      </c>
      <c r="D19" s="362">
        <v>600</v>
      </c>
      <c r="E19" s="121">
        <v>21.6</v>
      </c>
      <c r="F19" s="121">
        <v>22.4</v>
      </c>
      <c r="G19" s="121">
        <v>30</v>
      </c>
      <c r="H19" s="121">
        <v>20</v>
      </c>
      <c r="I19" s="225">
        <f t="shared" si="1"/>
        <v>7.3593477971896393</v>
      </c>
      <c r="J19" s="225">
        <f t="shared" si="2"/>
        <v>36.796738985948195</v>
      </c>
      <c r="K19" s="226">
        <f t="shared" si="3"/>
        <v>14800</v>
      </c>
      <c r="L19" s="227">
        <f t="shared" si="4"/>
        <v>24.666666666666668</v>
      </c>
      <c r="M19" s="226">
        <f t="shared" si="5"/>
        <v>24.67</v>
      </c>
      <c r="N19" s="226">
        <f t="shared" si="6"/>
        <v>14802.000000000002</v>
      </c>
      <c r="O19" s="226"/>
      <c r="P19" s="348"/>
      <c r="Q19" s="348"/>
      <c r="R19" s="348"/>
      <c r="W19" s="348"/>
      <c r="X19" s="348"/>
      <c r="Y19" s="348"/>
    </row>
    <row r="20" spans="1:32" s="358" customFormat="1" ht="39.75" customHeight="1" thickBot="1" x14ac:dyDescent="0.3">
      <c r="A20" s="224">
        <v>15</v>
      </c>
      <c r="B20" s="360" t="s">
        <v>273</v>
      </c>
      <c r="C20" s="362" t="s">
        <v>40</v>
      </c>
      <c r="D20" s="362">
        <v>1500</v>
      </c>
      <c r="E20" s="121">
        <v>19.2</v>
      </c>
      <c r="F20" s="121">
        <v>19.559999999999999</v>
      </c>
      <c r="G20" s="121">
        <v>25</v>
      </c>
      <c r="H20" s="121">
        <f t="shared" si="0"/>
        <v>21.253333333333334</v>
      </c>
      <c r="I20" s="225">
        <f t="shared" si="1"/>
        <v>3.2496974218122734</v>
      </c>
      <c r="J20" s="225">
        <f t="shared" si="2"/>
        <v>15.290295272015086</v>
      </c>
      <c r="K20" s="226">
        <f t="shared" si="3"/>
        <v>31880</v>
      </c>
      <c r="L20" s="227">
        <f t="shared" si="4"/>
        <v>21.253333333333334</v>
      </c>
      <c r="M20" s="226">
        <f t="shared" si="5"/>
        <v>21.25</v>
      </c>
      <c r="N20" s="226">
        <f t="shared" si="6"/>
        <v>31875</v>
      </c>
      <c r="O20" s="226"/>
      <c r="P20" s="348"/>
      <c r="Q20" s="348"/>
      <c r="R20" s="348"/>
      <c r="W20" s="348"/>
      <c r="X20" s="348"/>
      <c r="Y20" s="348"/>
    </row>
    <row r="21" spans="1:32" s="358" customFormat="1" ht="39.75" customHeight="1" x14ac:dyDescent="0.25">
      <c r="A21" s="352">
        <v>16</v>
      </c>
      <c r="B21" s="363" t="s">
        <v>253</v>
      </c>
      <c r="C21" s="364" t="s">
        <v>40</v>
      </c>
      <c r="D21" s="364">
        <v>1750</v>
      </c>
      <c r="E21" s="353">
        <v>8.8000000000000007</v>
      </c>
      <c r="F21" s="353">
        <v>8.8000000000000007</v>
      </c>
      <c r="G21" s="353">
        <v>10</v>
      </c>
      <c r="H21" s="353">
        <f t="shared" si="0"/>
        <v>9.2000000000000011</v>
      </c>
      <c r="I21" s="354">
        <f t="shared" si="1"/>
        <v>0.69282032302755048</v>
      </c>
      <c r="J21" s="354">
        <f t="shared" si="2"/>
        <v>7.5306556850820705</v>
      </c>
      <c r="K21" s="355">
        <f t="shared" si="3"/>
        <v>16100.000000000002</v>
      </c>
      <c r="L21" s="356">
        <f t="shared" si="4"/>
        <v>9.2000000000000011</v>
      </c>
      <c r="M21" s="355">
        <f t="shared" si="5"/>
        <v>9.1999999999999993</v>
      </c>
      <c r="N21" s="355">
        <f t="shared" si="6"/>
        <v>16099.999999999998</v>
      </c>
      <c r="O21" s="355"/>
      <c r="P21" s="348"/>
      <c r="Q21" s="348"/>
      <c r="R21" s="348"/>
      <c r="W21" s="348"/>
      <c r="X21" s="348"/>
      <c r="Y21" s="348"/>
    </row>
    <row r="22" spans="1:32" s="359" customFormat="1" ht="39.75" customHeight="1" x14ac:dyDescent="0.25">
      <c r="A22" s="224">
        <v>17</v>
      </c>
      <c r="B22" s="365" t="s">
        <v>275</v>
      </c>
      <c r="C22" s="166" t="s">
        <v>40</v>
      </c>
      <c r="D22" s="166">
        <v>500</v>
      </c>
      <c r="E22" s="121">
        <v>19</v>
      </c>
      <c r="F22" s="121">
        <v>18.670000000000002</v>
      </c>
      <c r="G22" s="121">
        <v>28</v>
      </c>
      <c r="H22" s="121">
        <f t="shared" si="0"/>
        <v>21.89</v>
      </c>
      <c r="I22" s="225">
        <f t="shared" si="1"/>
        <v>5.2939871552545341</v>
      </c>
      <c r="J22" s="225">
        <f t="shared" si="2"/>
        <v>24.184500480833869</v>
      </c>
      <c r="K22" s="226">
        <f t="shared" si="3"/>
        <v>10945</v>
      </c>
      <c r="L22" s="227">
        <f t="shared" si="4"/>
        <v>21.89</v>
      </c>
      <c r="M22" s="226">
        <f t="shared" si="5"/>
        <v>21.89</v>
      </c>
      <c r="N22" s="226">
        <f t="shared" si="6"/>
        <v>10945</v>
      </c>
      <c r="O22" s="226"/>
      <c r="P22" s="348"/>
      <c r="Q22" s="348"/>
      <c r="R22" s="348"/>
      <c r="W22" s="348"/>
      <c r="X22" s="348"/>
      <c r="Y22" s="348"/>
    </row>
    <row r="23" spans="1:32" s="260" customFormat="1" ht="24.75" customHeight="1" x14ac:dyDescent="0.2">
      <c r="A23" s="448" t="s">
        <v>26</v>
      </c>
      <c r="B23" s="448"/>
      <c r="C23" s="448"/>
      <c r="D23" s="448"/>
      <c r="E23" s="448"/>
      <c r="F23" s="448"/>
      <c r="G23" s="448"/>
      <c r="H23" s="448"/>
      <c r="I23" s="336"/>
      <c r="J23" s="336"/>
      <c r="K23" s="336"/>
      <c r="L23" s="277"/>
      <c r="M23" s="278"/>
      <c r="N23" s="279">
        <f>SUM(N6:N22)</f>
        <v>110877.20999999999</v>
      </c>
      <c r="O23" s="277"/>
      <c r="P23" s="279"/>
      <c r="Q23" s="270"/>
      <c r="R23" s="270"/>
      <c r="S23" s="270"/>
      <c r="T23" s="270"/>
      <c r="V23" s="270"/>
      <c r="W23" s="270"/>
      <c r="X23" s="270"/>
      <c r="Y23" s="270"/>
    </row>
    <row r="24" spans="1:32" x14ac:dyDescent="0.25">
      <c r="A24" s="252"/>
      <c r="B24" s="252"/>
      <c r="C24" s="252"/>
      <c r="D24" s="252"/>
      <c r="E24" s="252"/>
      <c r="F24" s="252"/>
      <c r="G24" s="252"/>
      <c r="H24" s="252"/>
      <c r="I24" s="252"/>
      <c r="J24" s="252"/>
      <c r="K24" s="252"/>
      <c r="L24" s="252"/>
      <c r="M24" s="252"/>
      <c r="N24" s="280"/>
      <c r="O24" s="252"/>
      <c r="P24" s="252"/>
      <c r="Q24" s="252"/>
      <c r="R24" s="252"/>
      <c r="S24" s="252"/>
      <c r="T24" s="252"/>
      <c r="U24" s="252"/>
      <c r="V24" s="252"/>
      <c r="W24" s="280"/>
      <c r="X24" s="252"/>
      <c r="Y24" s="280"/>
      <c r="Z24" s="252"/>
      <c r="AA24" s="252"/>
      <c r="AB24" s="252"/>
      <c r="AC24" s="252"/>
      <c r="AD24" s="252"/>
      <c r="AE24" s="252"/>
      <c r="AF24" s="252"/>
    </row>
    <row r="25" spans="1:32" ht="15" customHeight="1" x14ac:dyDescent="0.25">
      <c r="A25" s="449" t="s">
        <v>269</v>
      </c>
      <c r="B25" s="449"/>
      <c r="C25" s="449"/>
      <c r="D25" s="449"/>
      <c r="E25" s="449"/>
      <c r="F25" s="449"/>
      <c r="G25" s="449"/>
      <c r="H25" s="449"/>
      <c r="I25" s="449"/>
      <c r="J25" s="449"/>
      <c r="K25" s="449"/>
      <c r="L25" s="449"/>
      <c r="M25" s="449"/>
      <c r="N25" s="449"/>
      <c r="O25" s="337"/>
      <c r="P25" s="281"/>
      <c r="Q25" s="281"/>
      <c r="R25" s="281"/>
      <c r="S25" s="281"/>
      <c r="T25" s="282"/>
      <c r="U25" s="281"/>
      <c r="V25" s="281"/>
      <c r="W25" s="282"/>
      <c r="X25" s="282"/>
      <c r="Y25" s="282"/>
      <c r="Z25" s="281"/>
      <c r="AA25" s="281"/>
      <c r="AB25" s="281"/>
      <c r="AC25" s="281"/>
      <c r="AD25" s="281"/>
      <c r="AE25" s="281"/>
      <c r="AF25" s="281"/>
    </row>
    <row r="26" spans="1:32" ht="15.75" thickBot="1" x14ac:dyDescent="0.3">
      <c r="A26" s="337"/>
      <c r="B26" s="337"/>
      <c r="C26" s="337"/>
      <c r="D26" s="337"/>
      <c r="E26" s="337"/>
      <c r="F26" s="337"/>
      <c r="G26" s="337"/>
      <c r="H26" s="337"/>
      <c r="I26" s="337"/>
      <c r="J26" s="337"/>
      <c r="K26" s="337"/>
      <c r="L26" s="337"/>
      <c r="M26" s="337"/>
      <c r="N26" s="337"/>
      <c r="O26" s="337"/>
      <c r="P26" s="337"/>
      <c r="Q26" s="337"/>
      <c r="R26" s="337"/>
      <c r="S26" s="337"/>
      <c r="T26" s="337"/>
      <c r="U26" s="337"/>
      <c r="V26" s="337"/>
      <c r="W26" s="283"/>
      <c r="X26" s="283"/>
      <c r="Y26" s="283"/>
      <c r="Z26" s="337"/>
      <c r="AA26" s="337"/>
      <c r="AB26" s="337"/>
      <c r="AC26" s="337"/>
      <c r="AD26" s="337"/>
      <c r="AE26" s="337"/>
      <c r="AF26" s="337"/>
    </row>
    <row r="27" spans="1:32" ht="15.75" thickBot="1" x14ac:dyDescent="0.3">
      <c r="A27" s="461" t="s">
        <v>254</v>
      </c>
      <c r="B27" s="462"/>
      <c r="C27" s="462"/>
      <c r="D27" s="463"/>
      <c r="E27" s="261"/>
      <c r="W27" s="284"/>
      <c r="X27" s="284"/>
      <c r="Y27" s="284"/>
    </row>
    <row r="28" spans="1:32" ht="15.75" thickBot="1" x14ac:dyDescent="0.3">
      <c r="A28" s="464" t="s">
        <v>70</v>
      </c>
      <c r="B28" s="464"/>
      <c r="C28" s="464"/>
      <c r="D28" s="464"/>
      <c r="E28" s="261"/>
      <c r="W28" s="284"/>
      <c r="X28" s="284"/>
      <c r="Y28" s="284"/>
    </row>
    <row r="29" spans="1:32" x14ac:dyDescent="0.25">
      <c r="A29" s="465" t="s">
        <v>255</v>
      </c>
      <c r="B29" s="465"/>
      <c r="C29" s="465"/>
      <c r="D29" s="465"/>
      <c r="E29" s="261"/>
      <c r="W29" s="284"/>
      <c r="X29" s="284"/>
      <c r="Y29" s="284"/>
    </row>
    <row r="30" spans="1:32" ht="16.5" thickBot="1" x14ac:dyDescent="0.3">
      <c r="A30" s="466" t="s">
        <v>72</v>
      </c>
      <c r="B30" s="466"/>
      <c r="C30" s="466"/>
      <c r="D30" s="466"/>
      <c r="E30" s="262"/>
      <c r="F30" s="263"/>
      <c r="G30" s="263"/>
      <c r="H30" s="263"/>
      <c r="I30" s="263"/>
      <c r="J30" s="263"/>
      <c r="K30" s="263"/>
      <c r="L30" s="263"/>
      <c r="M30" s="263"/>
      <c r="N30" s="263"/>
      <c r="O30" s="263"/>
      <c r="P30" s="263"/>
      <c r="Q30" s="263"/>
      <c r="R30" s="263"/>
      <c r="S30" s="263"/>
      <c r="T30" s="263"/>
      <c r="U30" s="263"/>
      <c r="V30" s="263"/>
      <c r="W30" s="285"/>
      <c r="X30" s="285"/>
      <c r="Y30" s="285"/>
      <c r="Z30" s="263"/>
      <c r="AA30" s="263"/>
      <c r="AB30" s="263"/>
    </row>
    <row r="34" spans="10:10" x14ac:dyDescent="0.25">
      <c r="J34" s="254">
        <v>7000</v>
      </c>
    </row>
  </sheetData>
  <mergeCells count="19">
    <mergeCell ref="A27:D27"/>
    <mergeCell ref="A28:D28"/>
    <mergeCell ref="A29:D29"/>
    <mergeCell ref="A30:D30"/>
    <mergeCell ref="O3:O4"/>
    <mergeCell ref="A5:N5"/>
    <mergeCell ref="S5:U5"/>
    <mergeCell ref="V5:X5"/>
    <mergeCell ref="A23:H23"/>
    <mergeCell ref="A25:N25"/>
    <mergeCell ref="A2:K2"/>
    <mergeCell ref="A3:A4"/>
    <mergeCell ref="B3:B4"/>
    <mergeCell ref="C3:C4"/>
    <mergeCell ref="D3:D4"/>
    <mergeCell ref="E3:G3"/>
    <mergeCell ref="H3:J3"/>
    <mergeCell ref="K3:N3"/>
    <mergeCell ref="L1:O2"/>
  </mergeCells>
  <pageMargins left="0.7" right="0.7" top="0.75" bottom="0.75" header="0.3" footer="0.3"/>
  <pageSetup paperSize="9" scale="45" orientation="landscape" r:id="rId1"/>
  <rowBreaks count="1" manualBreakCount="1">
    <brk id="30" max="16" man="1"/>
  </rowBreaks>
  <colBreaks count="1" manualBreakCount="1">
    <brk id="17" max="19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74"/>
  <sheetViews>
    <sheetView view="pageBreakPreview" topLeftCell="A10" zoomScale="60" workbookViewId="0">
      <selection activeCell="D11" sqref="D11"/>
    </sheetView>
  </sheetViews>
  <sheetFormatPr defaultRowHeight="12.75" x14ac:dyDescent="0.2"/>
  <cols>
    <col min="1" max="1" width="4.140625" style="3" customWidth="1"/>
    <col min="2" max="2" width="36.28515625" style="3" customWidth="1"/>
    <col min="3" max="3" width="5.85546875" style="3" customWidth="1"/>
    <col min="4" max="4" width="6.85546875" style="3" customWidth="1"/>
    <col min="5" max="5" width="13.85546875" style="117" customWidth="1"/>
    <col min="6" max="6" width="14.7109375" style="117" customWidth="1"/>
    <col min="7" max="7" width="14.5703125" style="117" customWidth="1"/>
    <col min="8" max="8" width="15.5703125" style="3" customWidth="1"/>
    <col min="9" max="9" width="15.42578125" style="3" customWidth="1"/>
    <col min="10" max="10" width="14.28515625" style="3" customWidth="1"/>
    <col min="11" max="11" width="28" style="3" customWidth="1"/>
    <col min="12" max="12" width="13.5703125" style="3" customWidth="1"/>
    <col min="13" max="13" width="10.85546875" style="3" customWidth="1"/>
    <col min="14" max="14" width="23" style="3" customWidth="1"/>
    <col min="15" max="15" width="9.7109375" style="29" bestFit="1" customWidth="1"/>
    <col min="16" max="16" width="12.28515625" style="29" customWidth="1"/>
    <col min="17" max="17" width="13.42578125" style="29" customWidth="1"/>
    <col min="18" max="18" width="9.140625" style="3"/>
    <col min="19" max="19" width="9.42578125" style="3" bestFit="1" customWidth="1"/>
    <col min="20" max="21" width="9.140625" style="3"/>
    <col min="22" max="22" width="9.42578125" style="101" bestFit="1" customWidth="1"/>
    <col min="23" max="23" width="9.28515625" style="101" bestFit="1" customWidth="1"/>
    <col min="24" max="24" width="9.42578125" style="101" bestFit="1" customWidth="1"/>
    <col min="25" max="16384" width="9.140625" style="3"/>
  </cols>
  <sheetData>
    <row r="1" spans="1:27" ht="48" customHeight="1" x14ac:dyDescent="0.2">
      <c r="B1" s="17"/>
      <c r="C1" s="17"/>
      <c r="K1" s="12"/>
      <c r="M1" s="387"/>
      <c r="N1" s="388"/>
      <c r="O1" s="45"/>
      <c r="P1" s="45"/>
      <c r="Q1" s="45"/>
      <c r="R1" s="86"/>
      <c r="S1" s="86"/>
      <c r="T1" s="86"/>
      <c r="U1" s="86"/>
      <c r="V1" s="99"/>
      <c r="W1" s="99"/>
      <c r="X1" s="99"/>
      <c r="Y1" s="87"/>
      <c r="Z1" s="56"/>
      <c r="AA1" s="56"/>
    </row>
    <row r="2" spans="1:27" ht="39" customHeight="1" x14ac:dyDescent="0.2">
      <c r="A2" s="390" t="s">
        <v>11</v>
      </c>
      <c r="B2" s="390"/>
      <c r="C2" s="390"/>
      <c r="D2" s="390"/>
      <c r="E2" s="390"/>
      <c r="F2" s="390"/>
      <c r="G2" s="390"/>
      <c r="H2" s="390"/>
      <c r="I2" s="390"/>
      <c r="J2" s="390"/>
      <c r="K2" s="391"/>
      <c r="M2" s="389"/>
      <c r="N2" s="389"/>
      <c r="O2" s="46"/>
      <c r="P2" s="46"/>
      <c r="Q2" s="46"/>
      <c r="R2" s="87"/>
      <c r="S2" s="87"/>
      <c r="T2" s="87"/>
      <c r="U2" s="87"/>
      <c r="V2" s="100"/>
      <c r="W2" s="100"/>
      <c r="X2" s="100"/>
      <c r="Y2" s="87"/>
      <c r="Z2" s="56"/>
      <c r="AA2" s="56"/>
    </row>
    <row r="3" spans="1:27" ht="39" customHeight="1" x14ac:dyDescent="0.2">
      <c r="A3" s="393" t="s">
        <v>0</v>
      </c>
      <c r="B3" s="373" t="s">
        <v>2</v>
      </c>
      <c r="C3" s="373" t="s">
        <v>1</v>
      </c>
      <c r="D3" s="373" t="s">
        <v>3</v>
      </c>
      <c r="E3" s="404" t="s">
        <v>34</v>
      </c>
      <c r="F3" s="404"/>
      <c r="G3" s="404"/>
      <c r="H3" s="376" t="s">
        <v>31</v>
      </c>
      <c r="I3" s="376"/>
      <c r="J3" s="376"/>
      <c r="K3" s="377" t="s">
        <v>12</v>
      </c>
      <c r="L3" s="397"/>
      <c r="M3" s="397"/>
      <c r="N3" s="398"/>
      <c r="O3" s="37"/>
      <c r="P3" s="37"/>
      <c r="Q3" s="37"/>
    </row>
    <row r="4" spans="1:27" ht="159" customHeight="1" x14ac:dyDescent="0.2">
      <c r="A4" s="393"/>
      <c r="B4" s="373"/>
      <c r="C4" s="373"/>
      <c r="D4" s="373"/>
      <c r="E4" s="118" t="s">
        <v>36</v>
      </c>
      <c r="F4" s="118" t="s">
        <v>38</v>
      </c>
      <c r="G4" s="119" t="s">
        <v>37</v>
      </c>
      <c r="H4" s="4" t="s">
        <v>8</v>
      </c>
      <c r="I4" s="4" t="s">
        <v>6</v>
      </c>
      <c r="J4" s="6" t="s">
        <v>7</v>
      </c>
      <c r="K4" s="1" t="s">
        <v>13</v>
      </c>
      <c r="L4" s="24" t="s">
        <v>28</v>
      </c>
      <c r="M4" s="24" t="s">
        <v>29</v>
      </c>
      <c r="N4" s="24" t="s">
        <v>30</v>
      </c>
      <c r="O4" s="96" t="s">
        <v>103</v>
      </c>
      <c r="P4" s="96" t="s">
        <v>109</v>
      </c>
      <c r="Q4" s="96" t="s">
        <v>108</v>
      </c>
    </row>
    <row r="5" spans="1:27" s="2" customFormat="1" ht="18.75" customHeight="1" thickBot="1" x14ac:dyDescent="0.25">
      <c r="A5" s="394" t="s">
        <v>39</v>
      </c>
      <c r="B5" s="395"/>
      <c r="C5" s="395"/>
      <c r="D5" s="395"/>
      <c r="E5" s="395"/>
      <c r="F5" s="395"/>
      <c r="G5" s="395"/>
      <c r="H5" s="395"/>
      <c r="I5" s="395"/>
      <c r="J5" s="395"/>
      <c r="K5" s="395"/>
      <c r="L5" s="395"/>
      <c r="M5" s="395"/>
      <c r="N5" s="396"/>
      <c r="O5" s="92" t="s">
        <v>96</v>
      </c>
      <c r="P5" s="92" t="s">
        <v>97</v>
      </c>
      <c r="Q5" s="92" t="s">
        <v>98</v>
      </c>
      <c r="R5" s="403" t="s">
        <v>95</v>
      </c>
      <c r="S5" s="403"/>
      <c r="T5" s="403"/>
      <c r="U5" s="403" t="s">
        <v>99</v>
      </c>
      <c r="V5" s="403"/>
      <c r="W5" s="403"/>
      <c r="X5" s="105" t="s">
        <v>100</v>
      </c>
    </row>
    <row r="6" spans="1:27" s="33" customFormat="1" ht="48" customHeight="1" thickBot="1" x14ac:dyDescent="0.3">
      <c r="A6" s="40">
        <v>1</v>
      </c>
      <c r="B6" s="50" t="s">
        <v>52</v>
      </c>
      <c r="C6" s="59" t="s">
        <v>65</v>
      </c>
      <c r="D6" s="57">
        <v>22</v>
      </c>
      <c r="E6" s="120">
        <v>390</v>
      </c>
      <c r="F6" s="120">
        <v>480</v>
      </c>
      <c r="G6" s="120">
        <v>370</v>
      </c>
      <c r="H6" s="41">
        <f>AVERAGE(E6:G6)</f>
        <v>413.33333333333331</v>
      </c>
      <c r="I6" s="42">
        <f>SQRT(((SUM((POWER(E6-H6,2)),(POWER(F6-H6,2)),(POWER(G6-H6,2)))/(COLUMNS(E6:G6)-1))))</f>
        <v>58.594652770823153</v>
      </c>
      <c r="J6" s="42">
        <f>I6/H6*100</f>
        <v>14.17612567036044</v>
      </c>
      <c r="K6" s="38">
        <f>((D6/3)*(SUM(E6:G6)))</f>
        <v>9093.3333333333321</v>
      </c>
      <c r="L6" s="43">
        <f>K6/D6</f>
        <v>413.33333333333326</v>
      </c>
      <c r="M6" s="38">
        <f>ROUND(L6,2)</f>
        <v>413.33</v>
      </c>
      <c r="N6" s="44">
        <f>M6*D6</f>
        <v>9093.26</v>
      </c>
      <c r="O6" s="93">
        <f>G6*F6</f>
        <v>177600</v>
      </c>
      <c r="P6" s="93">
        <f>H6*F6</f>
        <v>198400</v>
      </c>
      <c r="Q6" s="93">
        <f>I6*F6</f>
        <v>28125.433329995114</v>
      </c>
      <c r="R6" s="94">
        <v>96.52</v>
      </c>
      <c r="S6" s="94">
        <f t="shared" ref="S6:S20" si="0">R6*F6</f>
        <v>46329.599999999999</v>
      </c>
      <c r="T6" s="94">
        <f>R6*1.2</f>
        <v>115.82399999999998</v>
      </c>
      <c r="U6" s="94">
        <v>100</v>
      </c>
      <c r="V6" s="102">
        <f t="shared" ref="V6:V20" si="1">U6*F6</f>
        <v>48000</v>
      </c>
      <c r="W6" s="102">
        <f>U6*1.2</f>
        <v>120</v>
      </c>
      <c r="X6" s="106">
        <f>I6*F6</f>
        <v>28125.433329995114</v>
      </c>
    </row>
    <row r="7" spans="1:27" s="33" customFormat="1" ht="48" customHeight="1" thickBot="1" x14ac:dyDescent="0.3">
      <c r="A7" s="40">
        <v>2</v>
      </c>
      <c r="B7" s="51" t="s">
        <v>53</v>
      </c>
      <c r="C7" s="59" t="s">
        <v>65</v>
      </c>
      <c r="D7" s="57">
        <v>12</v>
      </c>
      <c r="E7" s="120">
        <v>910</v>
      </c>
      <c r="F7" s="120">
        <v>580</v>
      </c>
      <c r="G7" s="120">
        <v>520</v>
      </c>
      <c r="H7" s="41">
        <f>AVERAGE(E7:G7)</f>
        <v>670</v>
      </c>
      <c r="I7" s="42">
        <f>SQRT(((SUM((POWER(E7-H7,2)),(POWER(F7-H7,2)),(POWER(G7-H7,2)))/(COLUMNS(E7:G7)-1))))</f>
        <v>210</v>
      </c>
      <c r="J7" s="42">
        <f>I7/H7*100</f>
        <v>31.343283582089555</v>
      </c>
      <c r="K7" s="38">
        <f>((D7/3)*(SUM(E7:G7)))</f>
        <v>8040</v>
      </c>
      <c r="L7" s="43">
        <f>K7/D7</f>
        <v>670</v>
      </c>
      <c r="M7" s="38">
        <f>ROUND(L7,2)</f>
        <v>670</v>
      </c>
      <c r="N7" s="44">
        <f>M7*D7</f>
        <v>8040</v>
      </c>
      <c r="O7" s="93">
        <f t="shared" ref="O7:O26" si="2">G7*F7</f>
        <v>301600</v>
      </c>
      <c r="P7" s="93">
        <f t="shared" ref="P7:P26" si="3">H7*F7</f>
        <v>388600</v>
      </c>
      <c r="Q7" s="93">
        <f t="shared" ref="Q7:Q26" si="4">I7*F7</f>
        <v>121800</v>
      </c>
      <c r="R7" s="94">
        <v>96.52</v>
      </c>
      <c r="S7" s="94">
        <f t="shared" si="0"/>
        <v>55981.599999999999</v>
      </c>
      <c r="T7" s="94">
        <f t="shared" ref="T7:T26" si="5">R7*1.2</f>
        <v>115.82399999999998</v>
      </c>
      <c r="U7" s="94">
        <v>100</v>
      </c>
      <c r="V7" s="102">
        <f t="shared" si="1"/>
        <v>58000</v>
      </c>
      <c r="W7" s="102">
        <f t="shared" ref="W7:W26" si="6">U7*1.2</f>
        <v>120</v>
      </c>
      <c r="X7" s="106">
        <f t="shared" ref="X7:X26" si="7">I7*F7</f>
        <v>121800</v>
      </c>
    </row>
    <row r="8" spans="1:27" s="33" customFormat="1" ht="48" customHeight="1" thickBot="1" x14ac:dyDescent="0.3">
      <c r="A8" s="40">
        <v>3</v>
      </c>
      <c r="B8" s="51" t="s">
        <v>54</v>
      </c>
      <c r="C8" s="59" t="s">
        <v>65</v>
      </c>
      <c r="D8" s="57">
        <v>18</v>
      </c>
      <c r="E8" s="120">
        <v>446</v>
      </c>
      <c r="F8" s="120">
        <v>470</v>
      </c>
      <c r="G8" s="120">
        <v>380</v>
      </c>
      <c r="H8" s="41">
        <f>AVERAGE(E8:G8)</f>
        <v>432</v>
      </c>
      <c r="I8" s="42">
        <f>SQRT(((SUM((POWER(E8-H8,2)),(POWER(F8-H8,2)),(POWER(G8-H8,2)))/(COLUMNS(E8:G8)-1))))</f>
        <v>46.604720790924176</v>
      </c>
      <c r="J8" s="42">
        <f>I8/H8*100</f>
        <v>10.78812981271393</v>
      </c>
      <c r="K8" s="38">
        <f>((D8/3)*(SUM(E8:G8)))</f>
        <v>7776</v>
      </c>
      <c r="L8" s="43">
        <f>K8/D8</f>
        <v>432</v>
      </c>
      <c r="M8" s="38">
        <f>ROUND(L8,2)</f>
        <v>432</v>
      </c>
      <c r="N8" s="44">
        <f>M8*D8</f>
        <v>7776</v>
      </c>
      <c r="O8" s="93">
        <f t="shared" si="2"/>
        <v>178600</v>
      </c>
      <c r="P8" s="93">
        <f t="shared" si="3"/>
        <v>203040</v>
      </c>
      <c r="Q8" s="93">
        <f t="shared" si="4"/>
        <v>21904.218771734362</v>
      </c>
      <c r="R8" s="94">
        <v>96.52</v>
      </c>
      <c r="S8" s="94">
        <f t="shared" si="0"/>
        <v>45364.4</v>
      </c>
      <c r="T8" s="94">
        <f t="shared" si="5"/>
        <v>115.82399999999998</v>
      </c>
      <c r="U8" s="94">
        <v>100</v>
      </c>
      <c r="V8" s="102">
        <f t="shared" si="1"/>
        <v>47000</v>
      </c>
      <c r="W8" s="102">
        <f t="shared" si="6"/>
        <v>120</v>
      </c>
      <c r="X8" s="106">
        <f t="shared" si="7"/>
        <v>21904.218771734362</v>
      </c>
    </row>
    <row r="9" spans="1:27" s="33" customFormat="1" ht="48" customHeight="1" thickBot="1" x14ac:dyDescent="0.3">
      <c r="A9" s="40">
        <v>4</v>
      </c>
      <c r="B9" s="51" t="s">
        <v>55</v>
      </c>
      <c r="C9" s="59" t="s">
        <v>65</v>
      </c>
      <c r="D9" s="57">
        <v>12</v>
      </c>
      <c r="E9" s="120">
        <v>986</v>
      </c>
      <c r="F9" s="120">
        <v>910</v>
      </c>
      <c r="G9" s="120">
        <v>810</v>
      </c>
      <c r="H9" s="41">
        <f>AVERAGE(E9:G9)</f>
        <v>902</v>
      </c>
      <c r="I9" s="42">
        <f>SQRT(((SUM((POWER(E9-H9,2)),(POWER(F9-H9,2)),(POWER(G9-H9,2)))/(COLUMNS(E9:G9)-1))))</f>
        <v>88.27230596285564</v>
      </c>
      <c r="J9" s="42">
        <f>I9/H9*100</f>
        <v>9.7862866921125988</v>
      </c>
      <c r="K9" s="38">
        <f>((D9/3)*(SUM(E9:G9)))</f>
        <v>10824</v>
      </c>
      <c r="L9" s="43">
        <f>K9/D9</f>
        <v>902</v>
      </c>
      <c r="M9" s="38">
        <f>ROUND(L9,2)</f>
        <v>902</v>
      </c>
      <c r="N9" s="44">
        <f>M9*D9</f>
        <v>10824</v>
      </c>
      <c r="O9" s="93">
        <f t="shared" si="2"/>
        <v>737100</v>
      </c>
      <c r="P9" s="93">
        <f t="shared" si="3"/>
        <v>820820</v>
      </c>
      <c r="Q9" s="93">
        <f t="shared" si="4"/>
        <v>80327.798426198628</v>
      </c>
      <c r="R9" s="94">
        <v>438</v>
      </c>
      <c r="S9" s="94">
        <f t="shared" si="0"/>
        <v>398580</v>
      </c>
      <c r="T9" s="94">
        <f t="shared" si="5"/>
        <v>525.6</v>
      </c>
      <c r="U9" s="94">
        <v>440</v>
      </c>
      <c r="V9" s="102">
        <f t="shared" si="1"/>
        <v>400400</v>
      </c>
      <c r="W9" s="102">
        <f t="shared" si="6"/>
        <v>528</v>
      </c>
      <c r="X9" s="106">
        <f t="shared" si="7"/>
        <v>80327.798426198628</v>
      </c>
    </row>
    <row r="10" spans="1:27" s="33" customFormat="1" ht="48" customHeight="1" thickBot="1" x14ac:dyDescent="0.3">
      <c r="A10" s="40">
        <v>5</v>
      </c>
      <c r="B10" s="51" t="s">
        <v>56</v>
      </c>
      <c r="C10" s="59" t="s">
        <v>65</v>
      </c>
      <c r="D10" s="57">
        <v>6</v>
      </c>
      <c r="E10" s="120">
        <v>1342</v>
      </c>
      <c r="F10" s="120">
        <v>900</v>
      </c>
      <c r="G10" s="120">
        <v>800</v>
      </c>
      <c r="H10" s="41">
        <f>AVERAGE(E10:G10)</f>
        <v>1014</v>
      </c>
      <c r="I10" s="42">
        <f>SQRT(((SUM((POWER(E10-H10,2)),(POWER(F10-H10,2)),(POWER(G10-H10,2)))/(COLUMNS(E10:G10)-1))))</f>
        <v>288.42330002966128</v>
      </c>
      <c r="J10" s="42">
        <f>I10/H10*100</f>
        <v>28.444112428960679</v>
      </c>
      <c r="K10" s="38">
        <f>((D10/3)*(SUM(E10:G10)))</f>
        <v>6084</v>
      </c>
      <c r="L10" s="43">
        <f>K10/D10</f>
        <v>1014</v>
      </c>
      <c r="M10" s="38">
        <f>ROUND(L10,2)</f>
        <v>1014</v>
      </c>
      <c r="N10" s="44">
        <f>M10*D10</f>
        <v>6084</v>
      </c>
      <c r="O10" s="93">
        <f t="shared" si="2"/>
        <v>720000</v>
      </c>
      <c r="P10" s="93">
        <f t="shared" si="3"/>
        <v>912600</v>
      </c>
      <c r="Q10" s="93">
        <f t="shared" si="4"/>
        <v>259580.97002669514</v>
      </c>
      <c r="R10" s="94">
        <v>438</v>
      </c>
      <c r="S10" s="94">
        <f t="shared" si="0"/>
        <v>394200</v>
      </c>
      <c r="T10" s="94">
        <f t="shared" si="5"/>
        <v>525.6</v>
      </c>
      <c r="U10" s="94">
        <v>440</v>
      </c>
      <c r="V10" s="102">
        <f t="shared" si="1"/>
        <v>396000</v>
      </c>
      <c r="W10" s="102">
        <f t="shared" si="6"/>
        <v>528</v>
      </c>
      <c r="X10" s="106">
        <f t="shared" si="7"/>
        <v>259580.97002669514</v>
      </c>
    </row>
    <row r="11" spans="1:27" s="33" customFormat="1" ht="48" customHeight="1" thickBot="1" x14ac:dyDescent="0.3">
      <c r="A11" s="40">
        <v>6</v>
      </c>
      <c r="B11" s="51" t="s">
        <v>57</v>
      </c>
      <c r="C11" s="59" t="s">
        <v>65</v>
      </c>
      <c r="D11" s="57">
        <v>12</v>
      </c>
      <c r="E11" s="120">
        <v>165</v>
      </c>
      <c r="F11" s="120">
        <v>240</v>
      </c>
      <c r="G11" s="120">
        <v>150</v>
      </c>
      <c r="H11" s="41">
        <f t="shared" ref="H11:H20" si="8">AVERAGE(E11:G11)</f>
        <v>185</v>
      </c>
      <c r="I11" s="42">
        <f t="shared" ref="I11:I20" si="9">SQRT(((SUM((POWER(E11-H11,2)),(POWER(F11-H11,2)),(POWER(G11-H11,2)))/(COLUMNS(E11:G11)-1))))</f>
        <v>48.218253804964775</v>
      </c>
      <c r="J11" s="42">
        <f t="shared" ref="J11:J20" si="10">I11/H11*100</f>
        <v>26.063920975656636</v>
      </c>
      <c r="K11" s="38">
        <f t="shared" ref="K11:K20" si="11">((D11/3)*(SUM(E11:G11)))</f>
        <v>2220</v>
      </c>
      <c r="L11" s="43">
        <f t="shared" ref="L11:L20" si="12">K11/D11</f>
        <v>185</v>
      </c>
      <c r="M11" s="38">
        <f t="shared" ref="M11:M20" si="13">ROUND(L11,2)</f>
        <v>185</v>
      </c>
      <c r="N11" s="44">
        <f t="shared" ref="N11:N20" si="14">M11*D11</f>
        <v>2220</v>
      </c>
      <c r="O11" s="93">
        <f t="shared" si="2"/>
        <v>36000</v>
      </c>
      <c r="P11" s="93">
        <f t="shared" si="3"/>
        <v>44400</v>
      </c>
      <c r="Q11" s="93">
        <f t="shared" si="4"/>
        <v>11572.380913191546</v>
      </c>
      <c r="R11" s="94">
        <v>85</v>
      </c>
      <c r="S11" s="94">
        <f t="shared" si="0"/>
        <v>20400</v>
      </c>
      <c r="T11" s="94">
        <f t="shared" si="5"/>
        <v>102</v>
      </c>
      <c r="U11" s="94">
        <v>90</v>
      </c>
      <c r="V11" s="102">
        <f t="shared" si="1"/>
        <v>21600</v>
      </c>
      <c r="W11" s="102">
        <f t="shared" si="6"/>
        <v>108</v>
      </c>
      <c r="X11" s="106">
        <f t="shared" si="7"/>
        <v>11572.380913191546</v>
      </c>
    </row>
    <row r="12" spans="1:27" s="33" customFormat="1" ht="48" customHeight="1" thickBot="1" x14ac:dyDescent="0.3">
      <c r="A12" s="40">
        <v>7</v>
      </c>
      <c r="B12" s="51" t="s">
        <v>66</v>
      </c>
      <c r="C12" s="59" t="s">
        <v>65</v>
      </c>
      <c r="D12" s="57">
        <v>8</v>
      </c>
      <c r="E12" s="120">
        <v>256</v>
      </c>
      <c r="F12" s="120">
        <v>230</v>
      </c>
      <c r="G12" s="120">
        <v>250</v>
      </c>
      <c r="H12" s="41">
        <f t="shared" si="8"/>
        <v>245.33333333333334</v>
      </c>
      <c r="I12" s="42">
        <f t="shared" si="9"/>
        <v>13.613718571108091</v>
      </c>
      <c r="J12" s="42">
        <f t="shared" si="10"/>
        <v>5.5490700697451452</v>
      </c>
      <c r="K12" s="38">
        <f t="shared" si="11"/>
        <v>1962.6666666666665</v>
      </c>
      <c r="L12" s="43">
        <f t="shared" si="12"/>
        <v>245.33333333333331</v>
      </c>
      <c r="M12" s="38">
        <f t="shared" si="13"/>
        <v>245.33</v>
      </c>
      <c r="N12" s="44">
        <f t="shared" si="14"/>
        <v>1962.64</v>
      </c>
      <c r="O12" s="93">
        <f t="shared" si="2"/>
        <v>57500</v>
      </c>
      <c r="P12" s="93">
        <f t="shared" si="3"/>
        <v>56426.666666666672</v>
      </c>
      <c r="Q12" s="93">
        <f t="shared" si="4"/>
        <v>3131.1552713548608</v>
      </c>
      <c r="R12" s="94">
        <v>858</v>
      </c>
      <c r="S12" s="94">
        <f t="shared" si="0"/>
        <v>197340</v>
      </c>
      <c r="T12" s="94">
        <f t="shared" si="5"/>
        <v>1029.5999999999999</v>
      </c>
      <c r="U12" s="94">
        <v>900</v>
      </c>
      <c r="V12" s="102">
        <f t="shared" si="1"/>
        <v>207000</v>
      </c>
      <c r="W12" s="102">
        <f t="shared" si="6"/>
        <v>1080</v>
      </c>
      <c r="X12" s="106">
        <f t="shared" si="7"/>
        <v>3131.1552713548608</v>
      </c>
    </row>
    <row r="13" spans="1:27" s="33" customFormat="1" ht="48" customHeight="1" thickBot="1" x14ac:dyDescent="0.3">
      <c r="A13" s="40">
        <v>8</v>
      </c>
      <c r="B13" s="51" t="s">
        <v>58</v>
      </c>
      <c r="C13" s="59" t="s">
        <v>65</v>
      </c>
      <c r="D13" s="57">
        <v>12</v>
      </c>
      <c r="E13" s="120">
        <v>182</v>
      </c>
      <c r="F13" s="120">
        <v>260</v>
      </c>
      <c r="G13" s="120">
        <v>175</v>
      </c>
      <c r="H13" s="41">
        <f t="shared" si="8"/>
        <v>205.66666666666666</v>
      </c>
      <c r="I13" s="42">
        <f t="shared" si="9"/>
        <v>47.184036848634868</v>
      </c>
      <c r="J13" s="42">
        <f t="shared" si="10"/>
        <v>22.941995226240618</v>
      </c>
      <c r="K13" s="38">
        <f t="shared" si="11"/>
        <v>2468</v>
      </c>
      <c r="L13" s="43">
        <f t="shared" si="12"/>
        <v>205.66666666666666</v>
      </c>
      <c r="M13" s="38">
        <f t="shared" si="13"/>
        <v>205.67</v>
      </c>
      <c r="N13" s="44">
        <f t="shared" si="14"/>
        <v>2468.04</v>
      </c>
      <c r="O13" s="93">
        <f t="shared" si="2"/>
        <v>45500</v>
      </c>
      <c r="P13" s="93">
        <f t="shared" si="3"/>
        <v>53473.333333333328</v>
      </c>
      <c r="Q13" s="93">
        <f t="shared" si="4"/>
        <v>12267.849580645066</v>
      </c>
      <c r="R13" s="94">
        <v>858</v>
      </c>
      <c r="S13" s="94">
        <f t="shared" si="0"/>
        <v>223080</v>
      </c>
      <c r="T13" s="94">
        <f t="shared" si="5"/>
        <v>1029.5999999999999</v>
      </c>
      <c r="U13" s="94">
        <v>900</v>
      </c>
      <c r="V13" s="102">
        <f t="shared" si="1"/>
        <v>234000</v>
      </c>
      <c r="W13" s="102">
        <f t="shared" si="6"/>
        <v>1080</v>
      </c>
      <c r="X13" s="106">
        <f t="shared" si="7"/>
        <v>12267.849580645066</v>
      </c>
    </row>
    <row r="14" spans="1:27" s="33" customFormat="1" ht="48" customHeight="1" thickBot="1" x14ac:dyDescent="0.3">
      <c r="A14" s="40">
        <v>9</v>
      </c>
      <c r="B14" s="51" t="s">
        <v>59</v>
      </c>
      <c r="C14" s="59" t="s">
        <v>65</v>
      </c>
      <c r="D14" s="57">
        <v>18</v>
      </c>
      <c r="E14" s="120">
        <v>358</v>
      </c>
      <c r="F14" s="120">
        <v>220</v>
      </c>
      <c r="G14" s="120">
        <v>200</v>
      </c>
      <c r="H14" s="41">
        <f t="shared" si="8"/>
        <v>259.33333333333331</v>
      </c>
      <c r="I14" s="42">
        <f t="shared" si="9"/>
        <v>86.031002163948628</v>
      </c>
      <c r="J14" s="42">
        <f t="shared" si="10"/>
        <v>33.173908289440348</v>
      </c>
      <c r="K14" s="38">
        <f t="shared" si="11"/>
        <v>4668</v>
      </c>
      <c r="L14" s="43">
        <f t="shared" si="12"/>
        <v>259.33333333333331</v>
      </c>
      <c r="M14" s="38">
        <f t="shared" si="13"/>
        <v>259.33</v>
      </c>
      <c r="N14" s="44">
        <f t="shared" si="14"/>
        <v>4667.9399999999996</v>
      </c>
      <c r="O14" s="93">
        <f t="shared" si="2"/>
        <v>44000</v>
      </c>
      <c r="P14" s="93">
        <f t="shared" si="3"/>
        <v>57053.333333333328</v>
      </c>
      <c r="Q14" s="93">
        <f t="shared" si="4"/>
        <v>18926.820476068697</v>
      </c>
      <c r="R14" s="94">
        <v>858</v>
      </c>
      <c r="S14" s="94">
        <f t="shared" si="0"/>
        <v>188760</v>
      </c>
      <c r="T14" s="94">
        <f t="shared" si="5"/>
        <v>1029.5999999999999</v>
      </c>
      <c r="U14" s="94">
        <v>900</v>
      </c>
      <c r="V14" s="102">
        <f t="shared" si="1"/>
        <v>198000</v>
      </c>
      <c r="W14" s="102">
        <f t="shared" si="6"/>
        <v>1080</v>
      </c>
      <c r="X14" s="106">
        <f t="shared" si="7"/>
        <v>18926.820476068697</v>
      </c>
    </row>
    <row r="15" spans="1:27" s="33" customFormat="1" ht="48" customHeight="1" thickBot="1" x14ac:dyDescent="0.3">
      <c r="A15" s="40">
        <v>10</v>
      </c>
      <c r="B15" s="51" t="s">
        <v>60</v>
      </c>
      <c r="C15" s="59" t="s">
        <v>65</v>
      </c>
      <c r="D15" s="57">
        <v>4</v>
      </c>
      <c r="E15" s="120">
        <v>1784</v>
      </c>
      <c r="F15" s="120">
        <v>3000</v>
      </c>
      <c r="G15" s="120">
        <v>1817</v>
      </c>
      <c r="H15" s="41">
        <f t="shared" si="8"/>
        <v>2200.3333333333335</v>
      </c>
      <c r="I15" s="42">
        <f t="shared" si="9"/>
        <v>692.72818141990831</v>
      </c>
      <c r="J15" s="42">
        <f t="shared" si="10"/>
        <v>31.482874477499241</v>
      </c>
      <c r="K15" s="38">
        <f t="shared" si="11"/>
        <v>8801.3333333333321</v>
      </c>
      <c r="L15" s="43">
        <f t="shared" si="12"/>
        <v>2200.333333333333</v>
      </c>
      <c r="M15" s="38">
        <f t="shared" si="13"/>
        <v>2200.33</v>
      </c>
      <c r="N15" s="44">
        <f t="shared" si="14"/>
        <v>8801.32</v>
      </c>
      <c r="O15" s="93">
        <f t="shared" si="2"/>
        <v>5451000</v>
      </c>
      <c r="P15" s="93">
        <f t="shared" si="3"/>
        <v>6601000</v>
      </c>
      <c r="Q15" s="93">
        <f t="shared" si="4"/>
        <v>2078184.5442597249</v>
      </c>
      <c r="R15" s="94">
        <v>858</v>
      </c>
      <c r="S15" s="94">
        <f t="shared" si="0"/>
        <v>2574000</v>
      </c>
      <c r="T15" s="94">
        <f t="shared" si="5"/>
        <v>1029.5999999999999</v>
      </c>
      <c r="U15" s="94">
        <v>900</v>
      </c>
      <c r="V15" s="102">
        <f t="shared" si="1"/>
        <v>2700000</v>
      </c>
      <c r="W15" s="102">
        <f t="shared" si="6"/>
        <v>1080</v>
      </c>
      <c r="X15" s="106">
        <f t="shared" si="7"/>
        <v>2078184.5442597249</v>
      </c>
    </row>
    <row r="16" spans="1:27" s="33" customFormat="1" ht="48" customHeight="1" thickBot="1" x14ac:dyDescent="0.3">
      <c r="A16" s="40">
        <v>11</v>
      </c>
      <c r="B16" s="51" t="s">
        <v>61</v>
      </c>
      <c r="C16" s="59" t="s">
        <v>65</v>
      </c>
      <c r="D16" s="57">
        <v>4</v>
      </c>
      <c r="E16" s="120">
        <v>294</v>
      </c>
      <c r="F16" s="120">
        <v>400</v>
      </c>
      <c r="G16" s="120">
        <v>260</v>
      </c>
      <c r="H16" s="41">
        <f t="shared" si="8"/>
        <v>318</v>
      </c>
      <c r="I16" s="42">
        <f t="shared" si="9"/>
        <v>73.020545054114734</v>
      </c>
      <c r="J16" s="42">
        <f t="shared" si="10"/>
        <v>22.962435551608408</v>
      </c>
      <c r="K16" s="38">
        <f t="shared" si="11"/>
        <v>1272</v>
      </c>
      <c r="L16" s="43">
        <f t="shared" si="12"/>
        <v>318</v>
      </c>
      <c r="M16" s="38">
        <f t="shared" si="13"/>
        <v>318</v>
      </c>
      <c r="N16" s="44">
        <f t="shared" si="14"/>
        <v>1272</v>
      </c>
      <c r="O16" s="93">
        <f t="shared" si="2"/>
        <v>104000</v>
      </c>
      <c r="P16" s="93">
        <f t="shared" si="3"/>
        <v>127200</v>
      </c>
      <c r="Q16" s="93">
        <f t="shared" si="4"/>
        <v>29208.218021645895</v>
      </c>
      <c r="R16" s="94">
        <v>850</v>
      </c>
      <c r="S16" s="94">
        <f t="shared" si="0"/>
        <v>340000</v>
      </c>
      <c r="T16" s="94">
        <f t="shared" si="5"/>
        <v>1020</v>
      </c>
      <c r="U16" s="94">
        <v>1050</v>
      </c>
      <c r="V16" s="102">
        <f t="shared" si="1"/>
        <v>420000</v>
      </c>
      <c r="W16" s="102">
        <f t="shared" si="6"/>
        <v>1260</v>
      </c>
      <c r="X16" s="106">
        <f t="shared" si="7"/>
        <v>29208.218021645895</v>
      </c>
    </row>
    <row r="17" spans="1:28" s="33" customFormat="1" ht="48" customHeight="1" thickBot="1" x14ac:dyDescent="0.3">
      <c r="A17" s="40">
        <v>12</v>
      </c>
      <c r="B17" s="51" t="s">
        <v>62</v>
      </c>
      <c r="C17" s="59" t="s">
        <v>65</v>
      </c>
      <c r="D17" s="57">
        <v>14</v>
      </c>
      <c r="E17" s="120">
        <v>180</v>
      </c>
      <c r="F17" s="120">
        <v>200</v>
      </c>
      <c r="G17" s="120">
        <v>146</v>
      </c>
      <c r="H17" s="41">
        <f t="shared" si="8"/>
        <v>175.33333333333334</v>
      </c>
      <c r="I17" s="42">
        <f t="shared" si="9"/>
        <v>27.300793639257694</v>
      </c>
      <c r="J17" s="42">
        <f t="shared" si="10"/>
        <v>15.570794851287658</v>
      </c>
      <c r="K17" s="38">
        <f t="shared" si="11"/>
        <v>2454.666666666667</v>
      </c>
      <c r="L17" s="43">
        <f t="shared" si="12"/>
        <v>175.33333333333334</v>
      </c>
      <c r="M17" s="38">
        <f t="shared" si="13"/>
        <v>175.33</v>
      </c>
      <c r="N17" s="44">
        <f t="shared" si="14"/>
        <v>2454.6200000000003</v>
      </c>
      <c r="O17" s="93">
        <f t="shared" si="2"/>
        <v>29200</v>
      </c>
      <c r="P17" s="93">
        <f t="shared" si="3"/>
        <v>35066.666666666672</v>
      </c>
      <c r="Q17" s="93">
        <f t="shared" si="4"/>
        <v>5460.158727851539</v>
      </c>
      <c r="R17" s="94">
        <v>25</v>
      </c>
      <c r="S17" s="94">
        <f t="shared" si="0"/>
        <v>5000</v>
      </c>
      <c r="T17" s="94">
        <f t="shared" si="5"/>
        <v>30</v>
      </c>
      <c r="U17" s="94">
        <v>30</v>
      </c>
      <c r="V17" s="102">
        <f t="shared" si="1"/>
        <v>6000</v>
      </c>
      <c r="W17" s="102">
        <f t="shared" si="6"/>
        <v>36</v>
      </c>
      <c r="X17" s="106">
        <f t="shared" si="7"/>
        <v>5460.158727851539</v>
      </c>
    </row>
    <row r="18" spans="1:28" s="33" customFormat="1" ht="48" customHeight="1" thickBot="1" x14ac:dyDescent="0.3">
      <c r="A18" s="40">
        <v>13</v>
      </c>
      <c r="B18" s="51" t="s">
        <v>67</v>
      </c>
      <c r="C18" s="59" t="s">
        <v>65</v>
      </c>
      <c r="D18" s="57">
        <v>6</v>
      </c>
      <c r="E18" s="120">
        <v>1365</v>
      </c>
      <c r="F18" s="120">
        <v>1200</v>
      </c>
      <c r="G18" s="120">
        <v>1065</v>
      </c>
      <c r="H18" s="41">
        <f t="shared" si="8"/>
        <v>1210</v>
      </c>
      <c r="I18" s="42">
        <f t="shared" si="9"/>
        <v>150.24979201316719</v>
      </c>
      <c r="J18" s="42">
        <f t="shared" si="10"/>
        <v>12.417338182906381</v>
      </c>
      <c r="K18" s="38">
        <f t="shared" si="11"/>
        <v>7260</v>
      </c>
      <c r="L18" s="43">
        <f t="shared" si="12"/>
        <v>1210</v>
      </c>
      <c r="M18" s="38">
        <f t="shared" si="13"/>
        <v>1210</v>
      </c>
      <c r="N18" s="44">
        <f t="shared" si="14"/>
        <v>7260</v>
      </c>
      <c r="O18" s="93">
        <f t="shared" si="2"/>
        <v>1278000</v>
      </c>
      <c r="P18" s="93">
        <f t="shared" si="3"/>
        <v>1452000</v>
      </c>
      <c r="Q18" s="93">
        <f t="shared" si="4"/>
        <v>180299.75041580063</v>
      </c>
      <c r="R18" s="94">
        <v>229.94</v>
      </c>
      <c r="S18" s="94">
        <f t="shared" si="0"/>
        <v>275928</v>
      </c>
      <c r="T18" s="94">
        <f t="shared" si="5"/>
        <v>275.928</v>
      </c>
      <c r="U18" s="94">
        <v>290</v>
      </c>
      <c r="V18" s="102">
        <f t="shared" si="1"/>
        <v>348000</v>
      </c>
      <c r="W18" s="102">
        <f t="shared" si="6"/>
        <v>348</v>
      </c>
      <c r="X18" s="106">
        <f t="shared" si="7"/>
        <v>180299.75041580063</v>
      </c>
    </row>
    <row r="19" spans="1:28" s="33" customFormat="1" ht="48" customHeight="1" thickBot="1" x14ac:dyDescent="0.3">
      <c r="A19" s="40">
        <v>14</v>
      </c>
      <c r="B19" s="51" t="s">
        <v>63</v>
      </c>
      <c r="C19" s="59" t="s">
        <v>65</v>
      </c>
      <c r="D19" s="57">
        <v>8</v>
      </c>
      <c r="E19" s="120">
        <v>4796</v>
      </c>
      <c r="F19" s="120">
        <v>4000</v>
      </c>
      <c r="G19" s="120">
        <v>2500</v>
      </c>
      <c r="H19" s="41">
        <f t="shared" si="8"/>
        <v>3765.3333333333335</v>
      </c>
      <c r="I19" s="42">
        <f t="shared" si="9"/>
        <v>1165.8496186615721</v>
      </c>
      <c r="J19" s="42">
        <f t="shared" si="10"/>
        <v>30.962720042357617</v>
      </c>
      <c r="K19" s="38">
        <f t="shared" si="11"/>
        <v>30122.666666666664</v>
      </c>
      <c r="L19" s="43">
        <f t="shared" si="12"/>
        <v>3765.333333333333</v>
      </c>
      <c r="M19" s="38">
        <f t="shared" si="13"/>
        <v>3765.33</v>
      </c>
      <c r="N19" s="44">
        <f t="shared" si="14"/>
        <v>30122.639999999999</v>
      </c>
      <c r="O19" s="93">
        <f t="shared" si="2"/>
        <v>10000000</v>
      </c>
      <c r="P19" s="93">
        <f t="shared" si="3"/>
        <v>15061333.333333334</v>
      </c>
      <c r="Q19" s="93">
        <f t="shared" si="4"/>
        <v>4663398.474646288</v>
      </c>
      <c r="R19" s="94">
        <v>243</v>
      </c>
      <c r="S19" s="94">
        <f t="shared" si="0"/>
        <v>972000</v>
      </c>
      <c r="T19" s="94">
        <f t="shared" si="5"/>
        <v>291.59999999999997</v>
      </c>
      <c r="U19" s="94">
        <v>310</v>
      </c>
      <c r="V19" s="102">
        <f t="shared" si="1"/>
        <v>1240000</v>
      </c>
      <c r="W19" s="102">
        <f t="shared" si="6"/>
        <v>372</v>
      </c>
      <c r="X19" s="106">
        <f t="shared" si="7"/>
        <v>4663398.474646288</v>
      </c>
    </row>
    <row r="20" spans="1:28" s="33" customFormat="1" ht="48" customHeight="1" thickBot="1" x14ac:dyDescent="0.3">
      <c r="A20" s="40">
        <v>15</v>
      </c>
      <c r="B20" s="51" t="s">
        <v>64</v>
      </c>
      <c r="C20" s="59" t="s">
        <v>65</v>
      </c>
      <c r="D20" s="57">
        <v>8</v>
      </c>
      <c r="E20" s="120">
        <v>114</v>
      </c>
      <c r="F20" s="120">
        <v>150</v>
      </c>
      <c r="G20" s="120">
        <v>115</v>
      </c>
      <c r="H20" s="41">
        <f t="shared" si="8"/>
        <v>126.33333333333333</v>
      </c>
      <c r="I20" s="42">
        <f t="shared" si="9"/>
        <v>20.502032419575706</v>
      </c>
      <c r="J20" s="42">
        <f t="shared" si="10"/>
        <v>16.228521704149635</v>
      </c>
      <c r="K20" s="38">
        <f t="shared" si="11"/>
        <v>1010.6666666666666</v>
      </c>
      <c r="L20" s="43">
        <f t="shared" si="12"/>
        <v>126.33333333333333</v>
      </c>
      <c r="M20" s="38">
        <f t="shared" si="13"/>
        <v>126.33</v>
      </c>
      <c r="N20" s="44">
        <f t="shared" si="14"/>
        <v>1010.64</v>
      </c>
      <c r="O20" s="93">
        <f t="shared" si="2"/>
        <v>17250</v>
      </c>
      <c r="P20" s="93">
        <f t="shared" si="3"/>
        <v>18950</v>
      </c>
      <c r="Q20" s="93">
        <f t="shared" si="4"/>
        <v>3075.3048629363557</v>
      </c>
      <c r="R20" s="95">
        <v>130</v>
      </c>
      <c r="S20" s="94">
        <f t="shared" si="0"/>
        <v>19500</v>
      </c>
      <c r="T20" s="94">
        <f t="shared" si="5"/>
        <v>156</v>
      </c>
      <c r="U20" s="95">
        <v>139</v>
      </c>
      <c r="V20" s="102">
        <f t="shared" si="1"/>
        <v>20850</v>
      </c>
      <c r="W20" s="102">
        <f t="shared" si="6"/>
        <v>166.79999999999998</v>
      </c>
      <c r="X20" s="106">
        <f t="shared" si="7"/>
        <v>3075.3048629363557</v>
      </c>
      <c r="Y20" s="85"/>
    </row>
    <row r="21" spans="1:28" customFormat="1" ht="15" customHeight="1" x14ac:dyDescent="0.25">
      <c r="A21" s="405" t="s">
        <v>110</v>
      </c>
      <c r="B21" s="406"/>
      <c r="C21" s="406"/>
      <c r="D21" s="406"/>
      <c r="E21" s="406"/>
      <c r="F21" s="406"/>
      <c r="G21" s="406"/>
      <c r="H21" s="406"/>
      <c r="I21" s="406"/>
      <c r="J21" s="406"/>
      <c r="K21" s="406"/>
      <c r="L21" s="406"/>
      <c r="M21" s="406"/>
      <c r="N21" s="130">
        <f>SUM(N6:N20)</f>
        <v>104057.1</v>
      </c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128"/>
      <c r="Z21" s="128"/>
      <c r="AA21" s="129"/>
      <c r="AB21" s="58">
        <v>568169.25</v>
      </c>
    </row>
    <row r="22" spans="1:28" customFormat="1" ht="15" x14ac:dyDescent="0.25">
      <c r="A22" s="407"/>
      <c r="B22" s="407"/>
      <c r="C22" s="407"/>
      <c r="D22" s="407"/>
      <c r="E22" s="407"/>
      <c r="F22" s="407"/>
      <c r="G22" s="407"/>
      <c r="H22" s="407"/>
      <c r="I22" s="407"/>
      <c r="J22" s="407"/>
      <c r="K22" s="407"/>
      <c r="L22" s="407"/>
      <c r="M22" s="407"/>
      <c r="N22" s="407"/>
      <c r="O22" s="407"/>
      <c r="P22" s="407"/>
      <c r="Q22" s="407"/>
      <c r="R22" s="407"/>
      <c r="S22" s="407"/>
      <c r="T22" s="407"/>
      <c r="U22" s="407"/>
      <c r="V22" s="407"/>
      <c r="W22" s="407"/>
      <c r="X22" s="407"/>
      <c r="Y22" s="407"/>
      <c r="Z22" s="407"/>
      <c r="AA22" s="407"/>
      <c r="AB22" s="65"/>
    </row>
    <row r="23" spans="1:28" customFormat="1" ht="15" x14ac:dyDescent="0.25">
      <c r="A23" s="408"/>
      <c r="B23" s="408"/>
      <c r="C23" s="408"/>
      <c r="D23" s="408"/>
      <c r="E23" s="408"/>
      <c r="F23" s="408"/>
      <c r="G23" s="408"/>
      <c r="H23" s="408"/>
      <c r="I23" s="408"/>
      <c r="J23" s="408"/>
      <c r="K23" s="408"/>
      <c r="L23" s="408"/>
      <c r="M23" s="408"/>
      <c r="N23" s="408"/>
      <c r="O23" s="408"/>
      <c r="P23" s="408"/>
      <c r="Q23" s="408"/>
      <c r="R23" s="408"/>
      <c r="S23" s="408"/>
      <c r="T23" s="408"/>
      <c r="U23" s="408"/>
      <c r="V23" s="408"/>
      <c r="W23" s="408"/>
      <c r="X23" s="408"/>
      <c r="Y23" s="408"/>
      <c r="Z23" s="408"/>
      <c r="AA23" s="408"/>
    </row>
    <row r="24" spans="1:28" customFormat="1" ht="15" x14ac:dyDescent="0.25">
      <c r="A24" s="399" t="s">
        <v>68</v>
      </c>
      <c r="B24" s="399"/>
      <c r="C24" s="399"/>
      <c r="D24" s="399"/>
      <c r="E24" s="399"/>
      <c r="F24" s="399"/>
      <c r="G24" s="399"/>
      <c r="H24" s="399"/>
      <c r="I24" s="399"/>
      <c r="J24" s="399"/>
      <c r="K24" s="399"/>
      <c r="L24" s="399"/>
      <c r="M24" s="399"/>
      <c r="N24" s="399"/>
      <c r="O24" s="399"/>
      <c r="P24" s="399"/>
      <c r="Q24" s="399"/>
      <c r="R24" s="399"/>
      <c r="S24" s="399"/>
      <c r="T24" s="399"/>
      <c r="U24" s="399"/>
      <c r="V24" s="399"/>
      <c r="W24" s="399"/>
      <c r="X24" s="399"/>
      <c r="Y24" s="399"/>
      <c r="Z24" s="399"/>
      <c r="AA24" s="399"/>
    </row>
    <row r="25" spans="1:28" customFormat="1" ht="15.75" thickBot="1" x14ac:dyDescent="0.3">
      <c r="A25" s="67"/>
      <c r="B25" s="67"/>
      <c r="C25" s="67"/>
      <c r="D25" s="67"/>
      <c r="E25" s="131"/>
      <c r="F25" s="112"/>
      <c r="G25" s="112"/>
      <c r="H25" s="68"/>
      <c r="I25" s="68"/>
      <c r="J25" s="68"/>
      <c r="K25" s="68"/>
      <c r="L25" s="68"/>
      <c r="M25" s="68"/>
      <c r="N25" s="68"/>
      <c r="O25" s="93">
        <f t="shared" si="2"/>
        <v>0</v>
      </c>
      <c r="P25" s="93">
        <f t="shared" si="3"/>
        <v>0</v>
      </c>
      <c r="Q25" s="93">
        <f t="shared" si="4"/>
        <v>0</v>
      </c>
      <c r="R25" s="94">
        <v>203.33</v>
      </c>
      <c r="S25" s="94">
        <f>R25*F25</f>
        <v>0</v>
      </c>
      <c r="T25" s="94">
        <f t="shared" si="5"/>
        <v>243.99600000000001</v>
      </c>
      <c r="U25" s="94">
        <v>216</v>
      </c>
      <c r="V25" s="102">
        <f>U25*F25</f>
        <v>0</v>
      </c>
      <c r="W25" s="102">
        <f t="shared" si="6"/>
        <v>259.2</v>
      </c>
      <c r="X25" s="106">
        <f t="shared" si="7"/>
        <v>0</v>
      </c>
      <c r="Y25" s="33"/>
      <c r="Z25" s="68"/>
      <c r="AA25" s="68"/>
    </row>
    <row r="26" spans="1:28" customFormat="1" ht="15.75" thickBot="1" x14ac:dyDescent="0.3">
      <c r="A26" s="400" t="s">
        <v>69</v>
      </c>
      <c r="B26" s="401"/>
      <c r="C26" s="401"/>
      <c r="D26" s="402"/>
      <c r="E26" s="125"/>
      <c r="F26" s="125"/>
      <c r="G26" s="125"/>
      <c r="O26" s="93">
        <f t="shared" si="2"/>
        <v>0</v>
      </c>
      <c r="P26" s="93">
        <f t="shared" si="3"/>
        <v>0</v>
      </c>
      <c r="Q26" s="93">
        <f t="shared" si="4"/>
        <v>0</v>
      </c>
      <c r="R26" s="94">
        <v>203.33</v>
      </c>
      <c r="S26" s="94">
        <f>R26*F26</f>
        <v>0</v>
      </c>
      <c r="T26" s="94">
        <f t="shared" si="5"/>
        <v>243.99600000000001</v>
      </c>
      <c r="U26" s="94">
        <v>216</v>
      </c>
      <c r="V26" s="102">
        <f>U26*F26</f>
        <v>0</v>
      </c>
      <c r="W26" s="102">
        <f t="shared" si="6"/>
        <v>259.2</v>
      </c>
      <c r="X26" s="106">
        <f t="shared" si="7"/>
        <v>0</v>
      </c>
      <c r="Y26" s="33"/>
    </row>
    <row r="27" spans="1:28" customFormat="1" ht="15" x14ac:dyDescent="0.25">
      <c r="A27" s="380"/>
      <c r="B27" s="381"/>
      <c r="C27" s="381"/>
      <c r="D27" s="382"/>
      <c r="E27" s="124"/>
      <c r="F27" s="125"/>
      <c r="G27" s="125"/>
      <c r="O27" s="36">
        <f>SUM(O6:O26)</f>
        <v>19177350</v>
      </c>
      <c r="P27" s="39">
        <f>SUM(P6:P26)</f>
        <v>26030363.333333336</v>
      </c>
      <c r="Q27" s="39">
        <f>SUM(Q6:Q26)</f>
        <v>7517263.0777301304</v>
      </c>
      <c r="R27" s="39" t="s">
        <v>104</v>
      </c>
      <c r="S27" s="39">
        <f>SUM(S6:S26)</f>
        <v>5756463.5999999996</v>
      </c>
      <c r="T27" s="3"/>
      <c r="U27" s="39" t="s">
        <v>104</v>
      </c>
      <c r="V27" s="101">
        <f>SUM(V6:V26)</f>
        <v>6344850</v>
      </c>
      <c r="W27" s="39" t="s">
        <v>104</v>
      </c>
      <c r="X27" s="101">
        <f>SUM(X6:X26)</f>
        <v>7517263.0777301304</v>
      </c>
      <c r="Y27" s="3"/>
    </row>
    <row r="28" spans="1:28" customFormat="1" ht="15.75" thickBot="1" x14ac:dyDescent="0.3">
      <c r="A28" s="383" t="s">
        <v>70</v>
      </c>
      <c r="B28" s="383"/>
      <c r="C28" s="383"/>
      <c r="D28" s="383"/>
      <c r="E28" s="124"/>
      <c r="F28" s="125"/>
      <c r="G28" s="125"/>
      <c r="O28" s="89"/>
      <c r="P28" s="89"/>
      <c r="Q28" s="89"/>
      <c r="R28" s="89" t="s">
        <v>105</v>
      </c>
      <c r="S28" s="89">
        <f>S27*0.2</f>
        <v>1151292.72</v>
      </c>
      <c r="T28" s="89"/>
      <c r="U28" s="89" t="s">
        <v>105</v>
      </c>
      <c r="V28" s="103">
        <f>V27*0.2</f>
        <v>1268970</v>
      </c>
      <c r="W28" s="89" t="s">
        <v>107</v>
      </c>
      <c r="X28" s="103">
        <f>X27/1.2*0.2</f>
        <v>1252877.1796216886</v>
      </c>
      <c r="Y28" s="89"/>
    </row>
    <row r="29" spans="1:28" customFormat="1" ht="15" x14ac:dyDescent="0.25">
      <c r="A29" s="384" t="s">
        <v>71</v>
      </c>
      <c r="B29" s="384"/>
      <c r="C29" s="384"/>
      <c r="D29" s="384"/>
      <c r="E29" s="124"/>
      <c r="F29" s="125"/>
      <c r="G29" s="125"/>
      <c r="O29" s="97"/>
      <c r="P29" s="97"/>
      <c r="Q29" s="97"/>
      <c r="R29" s="97" t="s">
        <v>106</v>
      </c>
      <c r="S29" s="98">
        <f>SUM(S27:S28)</f>
        <v>6907756.3199999994</v>
      </c>
      <c r="T29" s="97"/>
      <c r="U29" s="97" t="s">
        <v>106</v>
      </c>
      <c r="V29" s="98">
        <f>SUM(V27:V28)</f>
        <v>7613820</v>
      </c>
      <c r="W29" s="98"/>
      <c r="X29" s="98"/>
      <c r="Y29" s="97"/>
    </row>
    <row r="30" spans="1:28" customFormat="1" ht="16.5" thickBot="1" x14ac:dyDescent="0.3">
      <c r="A30" s="385" t="s">
        <v>72</v>
      </c>
      <c r="B30" s="385"/>
      <c r="C30" s="385"/>
      <c r="D30" s="385"/>
      <c r="E30" s="126"/>
      <c r="F30" s="127"/>
      <c r="G30" s="127"/>
      <c r="H30" s="72"/>
      <c r="I30" s="72"/>
      <c r="J30" s="72"/>
      <c r="K30" s="72"/>
      <c r="L30" s="72"/>
      <c r="M30" s="72"/>
      <c r="N30" s="72"/>
      <c r="O30" s="88"/>
      <c r="P30" s="88"/>
      <c r="Q30" s="88"/>
      <c r="R30" s="88"/>
      <c r="S30" s="88"/>
      <c r="T30" s="88"/>
      <c r="U30" s="88"/>
      <c r="V30" s="104"/>
      <c r="W30" s="104"/>
      <c r="X30" s="104"/>
      <c r="Y30" s="88"/>
    </row>
    <row r="31" spans="1:28" ht="15" x14ac:dyDescent="0.25">
      <c r="A31" s="37"/>
      <c r="B31" s="37"/>
      <c r="C31" s="37"/>
      <c r="D31" s="37"/>
      <c r="H31" s="37"/>
      <c r="I31" s="37"/>
      <c r="J31" s="37"/>
      <c r="K31" s="37"/>
      <c r="L31" s="37"/>
      <c r="M31" s="37"/>
      <c r="N31" s="37"/>
      <c r="O31"/>
      <c r="P31"/>
      <c r="Q31"/>
      <c r="R31"/>
      <c r="S31"/>
      <c r="T31"/>
      <c r="U31"/>
      <c r="V31" s="75"/>
      <c r="W31" s="75"/>
      <c r="X31" s="75"/>
      <c r="Y31"/>
    </row>
    <row r="32" spans="1:28" ht="15" x14ac:dyDescent="0.25">
      <c r="A32" s="37"/>
      <c r="B32" s="37"/>
      <c r="C32" s="37"/>
      <c r="D32" s="37"/>
      <c r="H32" s="37"/>
      <c r="I32" s="37"/>
      <c r="J32" s="37"/>
      <c r="K32" s="37"/>
      <c r="L32" s="37"/>
      <c r="M32" s="37"/>
      <c r="N32" s="37"/>
      <c r="O32"/>
      <c r="P32"/>
      <c r="Q32"/>
      <c r="R32"/>
      <c r="S32"/>
      <c r="T32"/>
      <c r="U32"/>
      <c r="V32" s="75"/>
      <c r="W32" s="75"/>
      <c r="X32" s="75"/>
      <c r="Y32"/>
    </row>
    <row r="33" spans="1:25" ht="15" x14ac:dyDescent="0.25">
      <c r="A33" s="37"/>
      <c r="B33" s="37"/>
      <c r="C33" s="37"/>
      <c r="D33" s="37"/>
      <c r="H33" s="37"/>
      <c r="I33" s="37"/>
      <c r="J33" s="37"/>
      <c r="K33" s="37"/>
      <c r="L33" s="37"/>
      <c r="M33" s="37"/>
      <c r="N33" s="37"/>
      <c r="O33"/>
      <c r="P33"/>
      <c r="Q33"/>
      <c r="R33"/>
      <c r="S33"/>
      <c r="T33"/>
      <c r="U33"/>
      <c r="V33" s="75"/>
      <c r="W33" s="75"/>
      <c r="X33" s="75"/>
      <c r="Y33"/>
    </row>
    <row r="34" spans="1:25" ht="15.75" x14ac:dyDescent="0.2">
      <c r="A34" s="37"/>
      <c r="B34" s="37"/>
      <c r="C34" s="37"/>
      <c r="D34" s="37"/>
      <c r="H34" s="37"/>
      <c r="I34" s="37"/>
      <c r="J34" s="37"/>
      <c r="K34" s="37"/>
      <c r="L34" s="37"/>
      <c r="M34" s="37"/>
      <c r="N34" s="37"/>
      <c r="O34" s="72"/>
      <c r="P34" s="72"/>
      <c r="Q34" s="72"/>
      <c r="R34" s="72"/>
      <c r="S34" s="72"/>
      <c r="T34" s="72"/>
      <c r="U34" s="72"/>
      <c r="V34" s="76"/>
      <c r="W34" s="76"/>
      <c r="X34" s="76"/>
      <c r="Y34" s="72"/>
    </row>
    <row r="35" spans="1:25" x14ac:dyDescent="0.2">
      <c r="A35" s="37"/>
      <c r="B35" s="37"/>
      <c r="C35" s="37"/>
      <c r="D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</row>
    <row r="36" spans="1:25" x14ac:dyDescent="0.2">
      <c r="A36" s="37"/>
      <c r="B36" s="37"/>
      <c r="C36" s="37"/>
      <c r="D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</row>
    <row r="37" spans="1:25" x14ac:dyDescent="0.2">
      <c r="A37" s="37"/>
      <c r="B37" s="37"/>
      <c r="C37" s="37"/>
      <c r="D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</row>
    <row r="38" spans="1:25" x14ac:dyDescent="0.2">
      <c r="A38" s="37"/>
      <c r="B38" s="37"/>
      <c r="C38" s="37"/>
      <c r="D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</row>
    <row r="39" spans="1:25" x14ac:dyDescent="0.2">
      <c r="A39" s="37"/>
      <c r="B39" s="37"/>
      <c r="C39" s="37"/>
      <c r="D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</row>
    <row r="40" spans="1:25" x14ac:dyDescent="0.2">
      <c r="A40" s="37"/>
      <c r="B40" s="37"/>
      <c r="C40" s="37"/>
      <c r="D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</row>
    <row r="41" spans="1:25" x14ac:dyDescent="0.2">
      <c r="A41" s="37"/>
      <c r="B41" s="37"/>
      <c r="C41" s="37"/>
      <c r="D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</row>
    <row r="42" spans="1:25" x14ac:dyDescent="0.2">
      <c r="A42" s="37"/>
      <c r="B42" s="37"/>
      <c r="C42" s="37"/>
      <c r="D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</row>
    <row r="43" spans="1:25" x14ac:dyDescent="0.2">
      <c r="A43" s="37"/>
      <c r="B43" s="37"/>
      <c r="C43" s="37"/>
      <c r="D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</row>
    <row r="44" spans="1:25" x14ac:dyDescent="0.2">
      <c r="A44" s="37"/>
      <c r="B44" s="37"/>
      <c r="C44" s="37"/>
      <c r="D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</row>
    <row r="45" spans="1:25" x14ac:dyDescent="0.2">
      <c r="A45" s="37"/>
      <c r="B45" s="37"/>
      <c r="C45" s="37"/>
      <c r="D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</row>
    <row r="46" spans="1:25" x14ac:dyDescent="0.2">
      <c r="A46" s="37"/>
      <c r="B46" s="37"/>
      <c r="C46" s="37"/>
      <c r="D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</row>
    <row r="47" spans="1:25" x14ac:dyDescent="0.2">
      <c r="A47" s="37"/>
      <c r="B47" s="37"/>
      <c r="C47" s="37"/>
      <c r="D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</row>
    <row r="48" spans="1:25" x14ac:dyDescent="0.2">
      <c r="A48" s="37"/>
      <c r="B48" s="37"/>
      <c r="C48" s="37"/>
      <c r="D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</row>
    <row r="49" spans="1:19" x14ac:dyDescent="0.2">
      <c r="A49" s="37"/>
      <c r="B49" s="37"/>
      <c r="C49" s="37"/>
      <c r="D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</row>
    <row r="50" spans="1:19" x14ac:dyDescent="0.2">
      <c r="A50" s="37"/>
      <c r="B50" s="37"/>
      <c r="C50" s="37"/>
      <c r="D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</row>
    <row r="51" spans="1:19" x14ac:dyDescent="0.2">
      <c r="A51" s="37"/>
      <c r="B51" s="37"/>
      <c r="C51" s="37"/>
      <c r="D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</row>
    <row r="52" spans="1:19" x14ac:dyDescent="0.2">
      <c r="A52" s="37"/>
      <c r="B52" s="37"/>
      <c r="C52" s="37"/>
      <c r="D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</row>
    <row r="53" spans="1:19" x14ac:dyDescent="0.2">
      <c r="A53" s="37"/>
      <c r="B53" s="37"/>
      <c r="C53" s="37"/>
      <c r="D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</row>
    <row r="54" spans="1:19" x14ac:dyDescent="0.2">
      <c r="A54" s="37"/>
      <c r="B54" s="37"/>
      <c r="C54" s="37"/>
      <c r="D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</row>
    <row r="55" spans="1:19" x14ac:dyDescent="0.2">
      <c r="A55" s="37"/>
      <c r="B55" s="37"/>
      <c r="C55" s="37"/>
      <c r="D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</row>
    <row r="56" spans="1:19" x14ac:dyDescent="0.2">
      <c r="A56" s="37"/>
      <c r="B56" s="37"/>
      <c r="C56" s="37"/>
      <c r="D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</row>
    <row r="57" spans="1:19" x14ac:dyDescent="0.2">
      <c r="A57" s="37"/>
      <c r="B57" s="37"/>
      <c r="C57" s="37"/>
      <c r="D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</row>
    <row r="58" spans="1:19" x14ac:dyDescent="0.2">
      <c r="A58" s="37"/>
      <c r="B58" s="37"/>
      <c r="C58" s="37"/>
      <c r="D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</row>
    <row r="59" spans="1:19" x14ac:dyDescent="0.2">
      <c r="A59" s="37"/>
      <c r="B59" s="37"/>
      <c r="C59" s="37"/>
      <c r="D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</row>
    <row r="60" spans="1:19" x14ac:dyDescent="0.2">
      <c r="A60" s="37"/>
      <c r="B60" s="37"/>
      <c r="C60" s="37"/>
      <c r="D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</row>
    <row r="61" spans="1:19" x14ac:dyDescent="0.2">
      <c r="A61" s="37"/>
      <c r="B61" s="37"/>
      <c r="C61" s="37"/>
      <c r="D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</row>
    <row r="62" spans="1:19" x14ac:dyDescent="0.2">
      <c r="A62" s="37"/>
      <c r="B62" s="37"/>
      <c r="C62" s="37"/>
      <c r="D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</row>
    <row r="63" spans="1:19" x14ac:dyDescent="0.2">
      <c r="A63" s="37"/>
      <c r="B63" s="37"/>
      <c r="C63" s="37"/>
      <c r="D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</row>
    <row r="64" spans="1:19" x14ac:dyDescent="0.2">
      <c r="A64" s="37"/>
      <c r="B64" s="37"/>
      <c r="C64" s="37"/>
      <c r="D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</row>
    <row r="65" spans="1:19" x14ac:dyDescent="0.2">
      <c r="A65" s="37"/>
      <c r="B65" s="37"/>
      <c r="C65" s="37"/>
      <c r="D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</row>
    <row r="66" spans="1:19" x14ac:dyDescent="0.2">
      <c r="A66" s="37"/>
      <c r="B66" s="37"/>
      <c r="C66" s="37"/>
      <c r="D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</row>
    <row r="67" spans="1:19" x14ac:dyDescent="0.2">
      <c r="A67" s="37"/>
      <c r="B67" s="37"/>
      <c r="C67" s="37"/>
      <c r="D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</row>
    <row r="68" spans="1:19" x14ac:dyDescent="0.2">
      <c r="A68" s="37"/>
      <c r="B68" s="37"/>
      <c r="C68" s="37"/>
      <c r="D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</row>
    <row r="69" spans="1:19" x14ac:dyDescent="0.2">
      <c r="A69" s="37"/>
      <c r="B69" s="37"/>
      <c r="C69" s="37"/>
      <c r="D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</row>
    <row r="70" spans="1:19" x14ac:dyDescent="0.2">
      <c r="A70" s="37"/>
      <c r="B70" s="37"/>
      <c r="C70" s="37"/>
      <c r="D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</row>
    <row r="71" spans="1:19" x14ac:dyDescent="0.2">
      <c r="A71" s="37"/>
      <c r="B71" s="37"/>
      <c r="C71" s="37"/>
      <c r="D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</row>
    <row r="72" spans="1:19" x14ac:dyDescent="0.2">
      <c r="A72" s="37"/>
      <c r="B72" s="37"/>
      <c r="C72" s="37"/>
      <c r="D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</row>
    <row r="73" spans="1:19" x14ac:dyDescent="0.2">
      <c r="A73" s="37"/>
      <c r="B73" s="37"/>
      <c r="C73" s="37"/>
      <c r="D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</row>
    <row r="74" spans="1:19" x14ac:dyDescent="0.2">
      <c r="A74" s="37"/>
      <c r="B74" s="37"/>
      <c r="C74" s="37"/>
      <c r="D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</row>
    <row r="75" spans="1:19" x14ac:dyDescent="0.2">
      <c r="A75" s="37"/>
      <c r="B75" s="37"/>
      <c r="C75" s="37"/>
      <c r="D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</row>
    <row r="76" spans="1:19" x14ac:dyDescent="0.2">
      <c r="A76" s="37"/>
      <c r="B76" s="37"/>
      <c r="C76" s="37"/>
      <c r="D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</row>
    <row r="77" spans="1:19" x14ac:dyDescent="0.2">
      <c r="A77" s="37"/>
      <c r="B77" s="37"/>
      <c r="C77" s="37"/>
      <c r="D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</row>
    <row r="78" spans="1:19" x14ac:dyDescent="0.2">
      <c r="A78" s="37"/>
      <c r="B78" s="37"/>
      <c r="C78" s="37"/>
      <c r="D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</row>
    <row r="79" spans="1:19" x14ac:dyDescent="0.2">
      <c r="A79" s="37"/>
      <c r="B79" s="37"/>
      <c r="C79" s="37"/>
      <c r="D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</row>
    <row r="80" spans="1:19" x14ac:dyDescent="0.2">
      <c r="A80" s="37"/>
      <c r="B80" s="37"/>
      <c r="C80" s="37"/>
      <c r="D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</row>
    <row r="81" spans="1:19" x14ac:dyDescent="0.2">
      <c r="A81" s="37"/>
      <c r="B81" s="37"/>
      <c r="C81" s="37"/>
      <c r="D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</row>
    <row r="82" spans="1:19" x14ac:dyDescent="0.2">
      <c r="A82" s="37"/>
      <c r="B82" s="37"/>
      <c r="C82" s="37"/>
      <c r="D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</row>
    <row r="83" spans="1:19" x14ac:dyDescent="0.2">
      <c r="A83" s="37"/>
      <c r="B83" s="37"/>
      <c r="C83" s="37"/>
      <c r="D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</row>
    <row r="84" spans="1:19" x14ac:dyDescent="0.2">
      <c r="A84" s="37"/>
      <c r="B84" s="37"/>
      <c r="C84" s="37"/>
      <c r="D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</row>
    <row r="85" spans="1:19" x14ac:dyDescent="0.2">
      <c r="A85" s="37"/>
      <c r="B85" s="37"/>
      <c r="C85" s="37"/>
      <c r="D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</row>
    <row r="86" spans="1:19" x14ac:dyDescent="0.2">
      <c r="A86" s="37"/>
      <c r="B86" s="37"/>
      <c r="C86" s="37"/>
      <c r="D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</row>
    <row r="87" spans="1:19" x14ac:dyDescent="0.2">
      <c r="A87" s="37"/>
      <c r="B87" s="37"/>
      <c r="C87" s="37"/>
      <c r="D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</row>
    <row r="88" spans="1:19" x14ac:dyDescent="0.2">
      <c r="A88" s="37"/>
      <c r="B88" s="37"/>
      <c r="C88" s="37"/>
      <c r="D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</row>
    <row r="89" spans="1:19" x14ac:dyDescent="0.2">
      <c r="A89" s="37"/>
      <c r="B89" s="37"/>
      <c r="C89" s="37"/>
      <c r="D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</row>
    <row r="90" spans="1:19" x14ac:dyDescent="0.2">
      <c r="A90" s="37"/>
      <c r="B90" s="37"/>
      <c r="C90" s="37"/>
      <c r="D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</row>
    <row r="91" spans="1:19" x14ac:dyDescent="0.2">
      <c r="A91" s="37"/>
      <c r="B91" s="37"/>
      <c r="C91" s="37"/>
      <c r="D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</row>
    <row r="92" spans="1:19" x14ac:dyDescent="0.2">
      <c r="A92" s="37"/>
      <c r="B92" s="37"/>
      <c r="C92" s="37"/>
      <c r="D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</row>
    <row r="93" spans="1:19" x14ac:dyDescent="0.2">
      <c r="A93" s="37"/>
      <c r="B93" s="37"/>
      <c r="C93" s="37"/>
      <c r="D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</row>
    <row r="94" spans="1:19" x14ac:dyDescent="0.2">
      <c r="A94" s="37"/>
      <c r="B94" s="37"/>
      <c r="C94" s="37"/>
      <c r="D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</row>
    <row r="95" spans="1:19" x14ac:dyDescent="0.2">
      <c r="A95" s="37"/>
      <c r="B95" s="37"/>
      <c r="C95" s="37"/>
      <c r="D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</row>
    <row r="96" spans="1:19" x14ac:dyDescent="0.2">
      <c r="A96" s="37"/>
      <c r="B96" s="37"/>
      <c r="C96" s="37"/>
      <c r="D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</row>
    <row r="97" spans="1:19" x14ac:dyDescent="0.2">
      <c r="A97" s="37"/>
      <c r="B97" s="37"/>
      <c r="C97" s="37"/>
      <c r="D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</row>
    <row r="98" spans="1:19" x14ac:dyDescent="0.2">
      <c r="A98" s="37"/>
      <c r="B98" s="37"/>
      <c r="C98" s="37"/>
      <c r="D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</row>
    <row r="99" spans="1:19" x14ac:dyDescent="0.2">
      <c r="A99" s="37"/>
      <c r="B99" s="37"/>
      <c r="C99" s="37"/>
      <c r="D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</row>
    <row r="100" spans="1:19" x14ac:dyDescent="0.2">
      <c r="A100" s="37"/>
      <c r="B100" s="37"/>
      <c r="C100" s="37"/>
      <c r="D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</row>
    <row r="101" spans="1:19" x14ac:dyDescent="0.2">
      <c r="A101" s="37"/>
      <c r="B101" s="37"/>
      <c r="C101" s="37"/>
      <c r="D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</row>
    <row r="102" spans="1:19" x14ac:dyDescent="0.2">
      <c r="A102" s="37"/>
      <c r="B102" s="37"/>
      <c r="C102" s="37"/>
      <c r="D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</row>
    <row r="103" spans="1:19" x14ac:dyDescent="0.2">
      <c r="A103" s="37"/>
      <c r="B103" s="37"/>
      <c r="C103" s="37"/>
      <c r="D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</row>
    <row r="104" spans="1:19" x14ac:dyDescent="0.2">
      <c r="A104" s="37"/>
      <c r="B104" s="37"/>
      <c r="C104" s="37"/>
      <c r="D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</row>
    <row r="105" spans="1:19" x14ac:dyDescent="0.2">
      <c r="A105" s="37"/>
      <c r="B105" s="37"/>
      <c r="C105" s="37"/>
      <c r="D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</row>
    <row r="106" spans="1:19" x14ac:dyDescent="0.2">
      <c r="A106" s="37"/>
      <c r="B106" s="37"/>
      <c r="C106" s="37"/>
      <c r="D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</row>
    <row r="107" spans="1:19" x14ac:dyDescent="0.2">
      <c r="A107" s="37"/>
      <c r="B107" s="37"/>
      <c r="C107" s="37"/>
      <c r="D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</row>
    <row r="108" spans="1:19" x14ac:dyDescent="0.2">
      <c r="A108" s="37"/>
      <c r="B108" s="37"/>
      <c r="C108" s="37"/>
      <c r="D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</row>
    <row r="109" spans="1:19" x14ac:dyDescent="0.2">
      <c r="A109" s="37"/>
      <c r="B109" s="37"/>
      <c r="C109" s="37"/>
      <c r="D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</row>
    <row r="110" spans="1:19" x14ac:dyDescent="0.2">
      <c r="A110" s="37"/>
      <c r="B110" s="37"/>
      <c r="C110" s="37"/>
      <c r="D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</row>
    <row r="111" spans="1:19" x14ac:dyDescent="0.2">
      <c r="A111" s="37"/>
      <c r="B111" s="37"/>
      <c r="C111" s="37"/>
      <c r="D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</row>
    <row r="112" spans="1:19" x14ac:dyDescent="0.2">
      <c r="A112" s="37"/>
      <c r="B112" s="37"/>
      <c r="C112" s="37"/>
      <c r="D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</row>
    <row r="113" spans="1:19" x14ac:dyDescent="0.2">
      <c r="A113" s="37"/>
      <c r="B113" s="37"/>
      <c r="C113" s="37"/>
      <c r="D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</row>
    <row r="114" spans="1:19" x14ac:dyDescent="0.2">
      <c r="A114" s="37"/>
      <c r="B114" s="37"/>
      <c r="C114" s="37"/>
      <c r="D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</row>
    <row r="115" spans="1:19" x14ac:dyDescent="0.2">
      <c r="A115" s="37"/>
      <c r="B115" s="37"/>
      <c r="C115" s="37"/>
      <c r="D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</row>
    <row r="116" spans="1:19" x14ac:dyDescent="0.2">
      <c r="A116" s="37"/>
      <c r="B116" s="37"/>
      <c r="C116" s="37"/>
      <c r="D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</row>
    <row r="117" spans="1:19" x14ac:dyDescent="0.2">
      <c r="A117" s="37"/>
      <c r="B117" s="37"/>
      <c r="C117" s="37"/>
      <c r="D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</row>
    <row r="118" spans="1:19" x14ac:dyDescent="0.2">
      <c r="A118" s="37"/>
      <c r="B118" s="37"/>
      <c r="C118" s="37"/>
      <c r="D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</row>
    <row r="119" spans="1:19" x14ac:dyDescent="0.2">
      <c r="A119" s="37"/>
      <c r="B119" s="37"/>
      <c r="C119" s="37"/>
      <c r="D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</row>
    <row r="120" spans="1:19" x14ac:dyDescent="0.2">
      <c r="A120" s="37"/>
      <c r="B120" s="37"/>
      <c r="C120" s="37"/>
      <c r="D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</row>
    <row r="121" spans="1:19" x14ac:dyDescent="0.2">
      <c r="A121" s="37"/>
      <c r="B121" s="37"/>
      <c r="C121" s="37"/>
      <c r="D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</row>
    <row r="122" spans="1:19" x14ac:dyDescent="0.2">
      <c r="A122" s="37"/>
      <c r="B122" s="37"/>
      <c r="C122" s="37"/>
      <c r="D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</row>
    <row r="123" spans="1:19" x14ac:dyDescent="0.2">
      <c r="A123" s="37"/>
      <c r="B123" s="37"/>
      <c r="C123" s="37"/>
      <c r="D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</row>
    <row r="124" spans="1:19" x14ac:dyDescent="0.2">
      <c r="A124" s="37"/>
      <c r="B124" s="37"/>
      <c r="C124" s="37"/>
      <c r="D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</row>
    <row r="125" spans="1:19" x14ac:dyDescent="0.2">
      <c r="A125" s="37"/>
      <c r="B125" s="37"/>
      <c r="C125" s="37"/>
      <c r="D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</row>
    <row r="126" spans="1:19" x14ac:dyDescent="0.2">
      <c r="A126" s="37"/>
      <c r="B126" s="37"/>
      <c r="C126" s="37"/>
      <c r="D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</row>
    <row r="127" spans="1:19" x14ac:dyDescent="0.2">
      <c r="A127" s="37"/>
      <c r="B127" s="37"/>
      <c r="C127" s="37"/>
      <c r="D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</row>
    <row r="128" spans="1:19" x14ac:dyDescent="0.2">
      <c r="A128" s="37"/>
      <c r="B128" s="37"/>
      <c r="C128" s="37"/>
      <c r="D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</row>
    <row r="129" spans="1:19" x14ac:dyDescent="0.2">
      <c r="A129" s="37"/>
      <c r="B129" s="37"/>
      <c r="C129" s="37"/>
      <c r="D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</row>
    <row r="130" spans="1:19" x14ac:dyDescent="0.2">
      <c r="A130" s="37"/>
      <c r="B130" s="37"/>
      <c r="C130" s="37"/>
      <c r="D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</row>
    <row r="131" spans="1:19" x14ac:dyDescent="0.2">
      <c r="A131" s="37"/>
      <c r="B131" s="37"/>
      <c r="C131" s="37"/>
      <c r="D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</row>
    <row r="132" spans="1:19" x14ac:dyDescent="0.2">
      <c r="A132" s="37"/>
      <c r="B132" s="37"/>
      <c r="C132" s="37"/>
      <c r="D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</row>
    <row r="133" spans="1:19" x14ac:dyDescent="0.2">
      <c r="A133" s="37"/>
      <c r="B133" s="37"/>
      <c r="C133" s="37"/>
      <c r="D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</row>
    <row r="134" spans="1:19" x14ac:dyDescent="0.2">
      <c r="A134" s="37"/>
      <c r="B134" s="37"/>
      <c r="C134" s="37"/>
      <c r="D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</row>
    <row r="135" spans="1:19" x14ac:dyDescent="0.2">
      <c r="A135" s="37"/>
      <c r="B135" s="37"/>
      <c r="C135" s="37"/>
      <c r="D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</row>
    <row r="136" spans="1:19" x14ac:dyDescent="0.2">
      <c r="A136" s="37"/>
      <c r="B136" s="37"/>
      <c r="C136" s="37"/>
      <c r="D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</row>
    <row r="137" spans="1:19" x14ac:dyDescent="0.2">
      <c r="A137" s="37"/>
      <c r="B137" s="37"/>
      <c r="C137" s="37"/>
      <c r="D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</row>
    <row r="138" spans="1:19" x14ac:dyDescent="0.2">
      <c r="A138" s="37"/>
      <c r="B138" s="37"/>
      <c r="C138" s="37"/>
      <c r="D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</row>
    <row r="139" spans="1:19" x14ac:dyDescent="0.2">
      <c r="A139" s="37"/>
      <c r="B139" s="37"/>
      <c r="C139" s="37"/>
      <c r="D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</row>
    <row r="140" spans="1:19" x14ac:dyDescent="0.2">
      <c r="A140" s="37"/>
      <c r="B140" s="37"/>
      <c r="C140" s="37"/>
      <c r="D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</row>
    <row r="141" spans="1:19" x14ac:dyDescent="0.2">
      <c r="A141" s="37"/>
      <c r="B141" s="37"/>
      <c r="C141" s="37"/>
      <c r="D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</row>
    <row r="142" spans="1:19" x14ac:dyDescent="0.2">
      <c r="A142" s="37"/>
      <c r="B142" s="37"/>
      <c r="C142" s="37"/>
      <c r="D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</row>
    <row r="143" spans="1:19" x14ac:dyDescent="0.2">
      <c r="A143" s="37"/>
      <c r="B143" s="37"/>
      <c r="C143" s="37"/>
      <c r="D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</row>
    <row r="144" spans="1:19" x14ac:dyDescent="0.2">
      <c r="A144" s="37"/>
      <c r="B144" s="37"/>
      <c r="C144" s="37"/>
      <c r="D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</row>
    <row r="145" spans="1:19" x14ac:dyDescent="0.2">
      <c r="A145" s="37"/>
      <c r="B145" s="37"/>
      <c r="C145" s="37"/>
      <c r="D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</row>
    <row r="146" spans="1:19" x14ac:dyDescent="0.2">
      <c r="A146" s="37"/>
      <c r="B146" s="37"/>
      <c r="C146" s="37"/>
      <c r="D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</row>
    <row r="147" spans="1:19" x14ac:dyDescent="0.2">
      <c r="A147" s="37"/>
      <c r="B147" s="37"/>
      <c r="C147" s="37"/>
      <c r="D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</row>
    <row r="148" spans="1:19" x14ac:dyDescent="0.2">
      <c r="A148" s="37"/>
      <c r="B148" s="37"/>
      <c r="C148" s="37"/>
      <c r="D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</row>
    <row r="149" spans="1:19" x14ac:dyDescent="0.2">
      <c r="A149" s="37"/>
      <c r="B149" s="37"/>
      <c r="C149" s="37"/>
      <c r="D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</row>
    <row r="150" spans="1:19" x14ac:dyDescent="0.2">
      <c r="A150" s="37"/>
      <c r="B150" s="37"/>
      <c r="C150" s="37"/>
      <c r="D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</row>
    <row r="151" spans="1:19" x14ac:dyDescent="0.2">
      <c r="A151" s="37"/>
      <c r="B151" s="37"/>
      <c r="C151" s="37"/>
      <c r="D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</row>
    <row r="152" spans="1:19" x14ac:dyDescent="0.2">
      <c r="A152" s="37"/>
      <c r="B152" s="37"/>
      <c r="C152" s="37"/>
      <c r="D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</row>
    <row r="153" spans="1:19" x14ac:dyDescent="0.2">
      <c r="A153" s="37"/>
      <c r="B153" s="37"/>
      <c r="C153" s="37"/>
      <c r="D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</row>
    <row r="154" spans="1:19" x14ac:dyDescent="0.2">
      <c r="A154" s="37"/>
      <c r="B154" s="37"/>
      <c r="C154" s="37"/>
      <c r="D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</row>
    <row r="155" spans="1:19" x14ac:dyDescent="0.2">
      <c r="A155" s="37"/>
      <c r="B155" s="37"/>
      <c r="C155" s="37"/>
      <c r="D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</row>
    <row r="156" spans="1:19" x14ac:dyDescent="0.2">
      <c r="A156" s="37"/>
      <c r="B156" s="37"/>
      <c r="C156" s="37"/>
      <c r="D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</row>
    <row r="157" spans="1:19" x14ac:dyDescent="0.2">
      <c r="A157" s="37"/>
      <c r="B157" s="37"/>
      <c r="C157" s="37"/>
      <c r="D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</row>
    <row r="158" spans="1:19" x14ac:dyDescent="0.2">
      <c r="A158" s="37"/>
      <c r="B158" s="37"/>
      <c r="C158" s="37"/>
      <c r="D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</row>
    <row r="159" spans="1:19" x14ac:dyDescent="0.2">
      <c r="A159" s="37"/>
      <c r="B159" s="37"/>
      <c r="C159" s="37"/>
      <c r="D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</row>
    <row r="160" spans="1:19" x14ac:dyDescent="0.2">
      <c r="A160" s="37"/>
      <c r="B160" s="37"/>
      <c r="C160" s="37"/>
      <c r="D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</row>
    <row r="161" spans="1:19" x14ac:dyDescent="0.2">
      <c r="A161" s="37"/>
      <c r="B161" s="37"/>
      <c r="C161" s="37"/>
      <c r="D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</row>
    <row r="162" spans="1:19" x14ac:dyDescent="0.2">
      <c r="A162" s="37"/>
      <c r="B162" s="37"/>
      <c r="C162" s="37"/>
      <c r="D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</row>
    <row r="163" spans="1:19" x14ac:dyDescent="0.2">
      <c r="A163" s="37"/>
      <c r="B163" s="37"/>
      <c r="C163" s="37"/>
      <c r="D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</row>
    <row r="164" spans="1:19" x14ac:dyDescent="0.2">
      <c r="A164" s="37"/>
      <c r="B164" s="37"/>
      <c r="C164" s="37"/>
      <c r="D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</row>
    <row r="165" spans="1:19" x14ac:dyDescent="0.2">
      <c r="A165" s="37"/>
      <c r="B165" s="37"/>
      <c r="C165" s="37"/>
      <c r="D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</row>
    <row r="166" spans="1:19" x14ac:dyDescent="0.2">
      <c r="A166" s="37"/>
      <c r="B166" s="37"/>
      <c r="C166" s="37"/>
      <c r="D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</row>
    <row r="167" spans="1:19" x14ac:dyDescent="0.2">
      <c r="A167" s="37"/>
      <c r="B167" s="37"/>
      <c r="C167" s="37"/>
      <c r="D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</row>
    <row r="168" spans="1:19" x14ac:dyDescent="0.2">
      <c r="A168" s="37"/>
      <c r="B168" s="37"/>
      <c r="C168" s="37"/>
      <c r="D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</row>
    <row r="169" spans="1:19" x14ac:dyDescent="0.2">
      <c r="A169" s="37"/>
      <c r="B169" s="37"/>
      <c r="C169" s="37"/>
      <c r="D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</row>
    <row r="170" spans="1:19" x14ac:dyDescent="0.2">
      <c r="O170" s="37"/>
      <c r="P170" s="37"/>
      <c r="Q170" s="37"/>
      <c r="R170" s="37"/>
      <c r="S170" s="37"/>
    </row>
    <row r="171" spans="1:19" x14ac:dyDescent="0.2">
      <c r="O171" s="37"/>
      <c r="P171" s="37"/>
      <c r="Q171" s="37"/>
      <c r="R171" s="37"/>
      <c r="S171" s="37"/>
    </row>
    <row r="172" spans="1:19" x14ac:dyDescent="0.2">
      <c r="O172" s="37"/>
      <c r="P172" s="37"/>
      <c r="Q172" s="37"/>
      <c r="R172" s="37"/>
      <c r="S172" s="37"/>
    </row>
    <row r="173" spans="1:19" x14ac:dyDescent="0.2">
      <c r="O173" s="37"/>
      <c r="P173" s="37"/>
      <c r="Q173" s="37"/>
      <c r="R173" s="37"/>
      <c r="S173" s="37"/>
    </row>
    <row r="174" spans="1:19" x14ac:dyDescent="0.2">
      <c r="O174" s="37"/>
      <c r="P174" s="37"/>
      <c r="Q174" s="37"/>
      <c r="R174" s="37"/>
      <c r="S174" s="37"/>
    </row>
  </sheetData>
  <mergeCells count="21">
    <mergeCell ref="A21:M21"/>
    <mergeCell ref="A30:D30"/>
    <mergeCell ref="A24:AA24"/>
    <mergeCell ref="A26:D26"/>
    <mergeCell ref="A27:D27"/>
    <mergeCell ref="A28:D28"/>
    <mergeCell ref="A29:D29"/>
    <mergeCell ref="A22:AA22"/>
    <mergeCell ref="A23:AA23"/>
    <mergeCell ref="R5:T5"/>
    <mergeCell ref="U5:W5"/>
    <mergeCell ref="A5:N5"/>
    <mergeCell ref="M1:N2"/>
    <mergeCell ref="A2:K2"/>
    <mergeCell ref="A3:A4"/>
    <mergeCell ref="B3:B4"/>
    <mergeCell ref="C3:C4"/>
    <mergeCell ref="D3:D4"/>
    <mergeCell ref="E3:G3"/>
    <mergeCell ref="H3:J3"/>
    <mergeCell ref="K3:N3"/>
  </mergeCells>
  <pageMargins left="0.7" right="0.7" top="0.75" bottom="0.75" header="0.3" footer="0.3"/>
  <pageSetup paperSize="9" scale="40" orientation="portrait" horizontalDpi="4294967293" verticalDpi="4294967293" r:id="rId1"/>
  <rowBreaks count="1" manualBreakCount="1">
    <brk id="31" max="16383" man="1"/>
  </rowBreaks>
  <colBreaks count="1" manualBreakCount="1">
    <brk id="14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AC157"/>
  <sheetViews>
    <sheetView view="pageBreakPreview" topLeftCell="A4" zoomScaleSheetLayoutView="100" workbookViewId="0">
      <selection activeCell="F18" sqref="F18"/>
    </sheetView>
  </sheetViews>
  <sheetFormatPr defaultRowHeight="12.75" x14ac:dyDescent="0.2"/>
  <cols>
    <col min="1" max="1" width="4.140625" style="3" customWidth="1"/>
    <col min="2" max="2" width="36.28515625" style="3" customWidth="1"/>
    <col min="3" max="3" width="5.85546875" style="3" customWidth="1"/>
    <col min="4" max="4" width="11" style="3" customWidth="1"/>
    <col min="5" max="5" width="13.85546875" style="30" customWidth="1"/>
    <col min="6" max="6" width="14.7109375" style="30" customWidth="1"/>
    <col min="7" max="7" width="14.5703125" style="30" customWidth="1"/>
    <col min="8" max="8" width="15.5703125" style="3" customWidth="1"/>
    <col min="9" max="9" width="15.42578125" style="3" customWidth="1"/>
    <col min="10" max="10" width="14.28515625" style="3" customWidth="1"/>
    <col min="11" max="11" width="28" style="3" hidden="1" customWidth="1"/>
    <col min="12" max="12" width="13.5703125" style="3" hidden="1" customWidth="1"/>
    <col min="13" max="13" width="10.85546875" style="3" hidden="1" customWidth="1"/>
    <col min="14" max="14" width="23" style="3" customWidth="1"/>
    <col min="15" max="15" width="9.7109375" style="29" bestFit="1" customWidth="1"/>
    <col min="16" max="16" width="12.28515625" style="29" customWidth="1"/>
    <col min="17" max="17" width="13.42578125" style="29" customWidth="1"/>
    <col min="18" max="16384" width="9.140625" style="3"/>
  </cols>
  <sheetData>
    <row r="1" spans="1:29" ht="48" customHeight="1" x14ac:dyDescent="0.2">
      <c r="B1" s="17"/>
      <c r="C1" s="17"/>
      <c r="E1" s="37"/>
      <c r="F1" s="37"/>
      <c r="G1" s="37"/>
      <c r="K1" s="12"/>
      <c r="M1" s="387" t="s">
        <v>33</v>
      </c>
      <c r="N1" s="388"/>
      <c r="O1" s="45"/>
      <c r="P1" s="45"/>
      <c r="Q1" s="45"/>
      <c r="R1" s="55"/>
      <c r="S1" s="55"/>
      <c r="T1" s="55"/>
      <c r="U1" s="55"/>
      <c r="V1" s="55"/>
      <c r="W1" s="56"/>
      <c r="X1" s="56"/>
      <c r="Y1" s="56"/>
      <c r="Z1" s="56"/>
      <c r="AA1" s="56"/>
      <c r="AB1" s="56"/>
      <c r="AC1" s="56"/>
    </row>
    <row r="2" spans="1:29" ht="39" customHeight="1" x14ac:dyDescent="0.2">
      <c r="A2" s="390" t="s">
        <v>11</v>
      </c>
      <c r="B2" s="390"/>
      <c r="C2" s="390"/>
      <c r="D2" s="390"/>
      <c r="E2" s="390"/>
      <c r="F2" s="390"/>
      <c r="G2" s="390"/>
      <c r="H2" s="390"/>
      <c r="I2" s="390"/>
      <c r="J2" s="390"/>
      <c r="K2" s="391"/>
      <c r="M2" s="389"/>
      <c r="N2" s="389"/>
      <c r="O2" s="46"/>
      <c r="P2" s="46"/>
      <c r="Q2" s="4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</row>
    <row r="3" spans="1:29" ht="39" customHeight="1" x14ac:dyDescent="0.2">
      <c r="A3" s="393" t="s">
        <v>0</v>
      </c>
      <c r="B3" s="373" t="s">
        <v>2</v>
      </c>
      <c r="C3" s="373" t="s">
        <v>1</v>
      </c>
      <c r="D3" s="373" t="s">
        <v>3</v>
      </c>
      <c r="E3" s="409" t="s">
        <v>34</v>
      </c>
      <c r="F3" s="409"/>
      <c r="G3" s="409"/>
      <c r="H3" s="376" t="s">
        <v>31</v>
      </c>
      <c r="I3" s="376"/>
      <c r="J3" s="376"/>
      <c r="K3" s="377" t="s">
        <v>12</v>
      </c>
      <c r="L3" s="397"/>
      <c r="M3" s="397"/>
      <c r="N3" s="398"/>
      <c r="O3" s="37"/>
      <c r="P3" s="37"/>
      <c r="Q3" s="37"/>
    </row>
    <row r="4" spans="1:29" ht="159" customHeight="1" x14ac:dyDescent="0.2">
      <c r="A4" s="393"/>
      <c r="B4" s="373"/>
      <c r="C4" s="373"/>
      <c r="D4" s="373"/>
      <c r="E4" s="31" t="s">
        <v>36</v>
      </c>
      <c r="F4" s="31" t="s">
        <v>38</v>
      </c>
      <c r="G4" s="32" t="s">
        <v>37</v>
      </c>
      <c r="H4" s="4" t="s">
        <v>8</v>
      </c>
      <c r="I4" s="4" t="s">
        <v>6</v>
      </c>
      <c r="J4" s="6" t="s">
        <v>7</v>
      </c>
      <c r="K4" s="1" t="s">
        <v>13</v>
      </c>
      <c r="L4" s="24" t="s">
        <v>28</v>
      </c>
      <c r="M4" s="24" t="s">
        <v>29</v>
      </c>
      <c r="N4" s="24" t="s">
        <v>30</v>
      </c>
      <c r="O4" s="37"/>
      <c r="P4" s="37"/>
      <c r="Q4" s="37"/>
    </row>
    <row r="5" spans="1:29" s="2" customFormat="1" ht="18.75" customHeight="1" thickBot="1" x14ac:dyDescent="0.25">
      <c r="A5" s="394" t="s">
        <v>39</v>
      </c>
      <c r="B5" s="395"/>
      <c r="C5" s="395"/>
      <c r="D5" s="395"/>
      <c r="E5" s="395"/>
      <c r="F5" s="395"/>
      <c r="G5" s="395"/>
      <c r="H5" s="395"/>
      <c r="I5" s="395"/>
      <c r="J5" s="395"/>
      <c r="K5" s="395"/>
      <c r="L5" s="395"/>
      <c r="M5" s="395"/>
      <c r="N5" s="396"/>
      <c r="O5" s="47"/>
      <c r="P5" s="47"/>
      <c r="Q5" s="47"/>
    </row>
    <row r="6" spans="1:29" s="33" customFormat="1" ht="48" customHeight="1" thickBot="1" x14ac:dyDescent="0.3">
      <c r="A6" s="40">
        <v>1</v>
      </c>
      <c r="B6" s="50" t="s">
        <v>51</v>
      </c>
      <c r="C6" s="53" t="s">
        <v>40</v>
      </c>
      <c r="D6" s="74">
        <v>7000</v>
      </c>
      <c r="E6" s="58">
        <v>6.65</v>
      </c>
      <c r="F6" s="58">
        <v>6.85</v>
      </c>
      <c r="G6" s="58">
        <v>6.9</v>
      </c>
      <c r="H6" s="41">
        <f>AVERAGE(E6:G6)</f>
        <v>6.8</v>
      </c>
      <c r="I6" s="42">
        <f>SQRT(((SUM((POWER(E6-H6,2)),(POWER(F6-H6,2)),(POWER(G6-H6,2)))/(COLUMNS(E6:G6)-1))))</f>
        <v>0.1322875655532294</v>
      </c>
      <c r="J6" s="42">
        <f>I6/H6*100</f>
        <v>1.9454053757827854</v>
      </c>
      <c r="K6" s="38">
        <f>((D6/3)*(SUM(E6:G6)))</f>
        <v>47600</v>
      </c>
      <c r="L6" s="43">
        <f>K6/D6</f>
        <v>6.8</v>
      </c>
      <c r="M6" s="38">
        <f>ROUND(L6,2)</f>
        <v>6.8</v>
      </c>
      <c r="N6" s="44">
        <f>M6*D6</f>
        <v>47600</v>
      </c>
      <c r="O6" s="48">
        <v>5.54</v>
      </c>
      <c r="P6" s="48">
        <f>O6*1.2</f>
        <v>6.6479999999999997</v>
      </c>
      <c r="Q6" s="48"/>
    </row>
    <row r="7" spans="1:29" s="33" customFormat="1" ht="48" customHeight="1" thickBot="1" x14ac:dyDescent="0.3">
      <c r="A7" s="40">
        <v>2</v>
      </c>
      <c r="B7" s="51" t="s">
        <v>50</v>
      </c>
      <c r="C7" s="53" t="s">
        <v>40</v>
      </c>
      <c r="D7" s="74">
        <v>1025</v>
      </c>
      <c r="E7" s="58">
        <v>27</v>
      </c>
      <c r="F7" s="58">
        <v>27.9</v>
      </c>
      <c r="G7" s="58">
        <v>28.4</v>
      </c>
      <c r="H7" s="41">
        <f>AVERAGE(E7:G7)</f>
        <v>27.766666666666666</v>
      </c>
      <c r="I7" s="42">
        <f>SQRT(((SUM((POWER(E7-H7,2)),(POWER(F7-H7,2)),(POWER(G7-H7,2)))/(COLUMNS(E7:G7)-1))))</f>
        <v>0.70945988845975805</v>
      </c>
      <c r="J7" s="42">
        <f>I7/H7*100</f>
        <v>2.5550776295069317</v>
      </c>
      <c r="K7" s="38">
        <f>((D7/3)*(SUM(E7:G7)))</f>
        <v>28460.833333333336</v>
      </c>
      <c r="L7" s="43">
        <f>K7/D7</f>
        <v>27.766666666666669</v>
      </c>
      <c r="M7" s="38">
        <f>ROUND(L7,2)</f>
        <v>27.77</v>
      </c>
      <c r="N7" s="44">
        <f>M7*D7</f>
        <v>28464.25</v>
      </c>
      <c r="O7" s="48">
        <v>22.5</v>
      </c>
      <c r="P7" s="48">
        <f>O7*1.2</f>
        <v>27</v>
      </c>
      <c r="Q7" s="48"/>
    </row>
    <row r="8" spans="1:29" s="33" customFormat="1" ht="48" customHeight="1" thickBot="1" x14ac:dyDescent="0.3">
      <c r="A8" s="40">
        <v>3</v>
      </c>
      <c r="B8" s="51" t="s">
        <v>111</v>
      </c>
      <c r="C8" s="53" t="s">
        <v>40</v>
      </c>
      <c r="D8" s="74">
        <v>500</v>
      </c>
      <c r="E8" s="58">
        <v>85.8</v>
      </c>
      <c r="F8" s="58">
        <v>92.7</v>
      </c>
      <c r="G8" s="58">
        <v>89.8</v>
      </c>
      <c r="H8" s="41">
        <f>AVERAGE(E8:G8)</f>
        <v>89.433333333333337</v>
      </c>
      <c r="I8" s="42">
        <f>SQRT(((SUM((POWER(E8-H8,2)),(POWER(F8-H8,2)),(POWER(G8-H8,2)))/(COLUMNS(E8:G8)-1))))</f>
        <v>3.4645827069552477</v>
      </c>
      <c r="J8" s="42">
        <f>I8/H8*100</f>
        <v>3.8739277379298329</v>
      </c>
      <c r="K8" s="38">
        <f>((D8/3)*(SUM(E8:G8)))</f>
        <v>44716.666666666664</v>
      </c>
      <c r="L8" s="43">
        <f>K8/D8</f>
        <v>89.433333333333323</v>
      </c>
      <c r="M8" s="38">
        <f>ROUND(L8,2)</f>
        <v>89.43</v>
      </c>
      <c r="N8" s="44">
        <f>M8*D8</f>
        <v>44715</v>
      </c>
      <c r="O8" s="48">
        <v>71.5</v>
      </c>
      <c r="P8" s="48">
        <f>O8*1.2</f>
        <v>85.8</v>
      </c>
      <c r="Q8" s="48"/>
    </row>
    <row r="9" spans="1:29" s="33" customFormat="1" ht="48" customHeight="1" thickBot="1" x14ac:dyDescent="0.3">
      <c r="A9" s="40">
        <v>4</v>
      </c>
      <c r="B9" s="51" t="s">
        <v>112</v>
      </c>
      <c r="C9" s="53" t="s">
        <v>40</v>
      </c>
      <c r="D9" s="74">
        <v>512</v>
      </c>
      <c r="E9" s="58">
        <v>110.5</v>
      </c>
      <c r="F9" s="58">
        <v>118.5</v>
      </c>
      <c r="G9" s="58">
        <v>116</v>
      </c>
      <c r="H9" s="41">
        <f>AVERAGE(E9:G9)</f>
        <v>115</v>
      </c>
      <c r="I9" s="42">
        <f>SQRT(((SUM((POWER(E9-H9,2)),(POWER(F9-H9,2)),(POWER(G9-H9,2)))/(COLUMNS(E9:G9)-1))))</f>
        <v>4.0926763859362252</v>
      </c>
      <c r="J9" s="42">
        <f>I9/H9*100</f>
        <v>3.5588490312488918</v>
      </c>
      <c r="K9" s="38">
        <f>((D9/3)*(SUM(E9:G9)))</f>
        <v>58880</v>
      </c>
      <c r="L9" s="43">
        <f>K9/D9</f>
        <v>115</v>
      </c>
      <c r="M9" s="38">
        <f>ROUND(L9,2)</f>
        <v>115</v>
      </c>
      <c r="N9" s="44">
        <f>M9*D9</f>
        <v>58880</v>
      </c>
      <c r="O9" s="48">
        <v>92.08</v>
      </c>
      <c r="P9" s="48">
        <f>O9*1.2</f>
        <v>110.496</v>
      </c>
      <c r="Q9" s="48"/>
    </row>
    <row r="10" spans="1:29" ht="24.75" customHeight="1" x14ac:dyDescent="0.2">
      <c r="A10" s="386" t="s">
        <v>26</v>
      </c>
      <c r="B10" s="386"/>
      <c r="C10" s="386"/>
      <c r="D10" s="386"/>
      <c r="E10" s="386"/>
      <c r="F10" s="386"/>
      <c r="G10" s="386"/>
      <c r="H10" s="386"/>
      <c r="I10" s="54"/>
      <c r="J10" s="54"/>
      <c r="K10" s="54"/>
      <c r="L10" s="34"/>
      <c r="M10" s="35"/>
      <c r="N10" s="52">
        <f>SUM(N6:N9)</f>
        <v>179659.25</v>
      </c>
      <c r="O10" s="36"/>
      <c r="P10" s="39"/>
      <c r="Q10" s="39"/>
      <c r="R10" s="39"/>
    </row>
    <row r="11" spans="1:29" customFormat="1" ht="15" x14ac:dyDescent="0.25">
      <c r="A11" s="408"/>
      <c r="B11" s="408"/>
      <c r="C11" s="408"/>
      <c r="D11" s="408"/>
      <c r="E11" s="408"/>
      <c r="F11" s="408"/>
      <c r="G11" s="408"/>
      <c r="H11" s="408"/>
      <c r="I11" s="408"/>
      <c r="J11" s="408"/>
      <c r="K11" s="408"/>
      <c r="L11" s="408"/>
      <c r="M11" s="408"/>
      <c r="N11" s="408"/>
      <c r="O11" s="408"/>
      <c r="P11" s="408"/>
      <c r="Q11" s="408"/>
      <c r="R11" s="408"/>
      <c r="S11" s="408"/>
      <c r="T11" s="408"/>
      <c r="U11" s="408"/>
      <c r="V11" s="408"/>
      <c r="W11" s="408"/>
      <c r="X11" s="408"/>
      <c r="Y11" s="408"/>
      <c r="Z11" s="408"/>
      <c r="AA11" s="408"/>
      <c r="AB11" s="408"/>
      <c r="AC11" s="408"/>
    </row>
    <row r="12" spans="1:29" customFormat="1" ht="15" x14ac:dyDescent="0.25">
      <c r="A12" s="399" t="s">
        <v>68</v>
      </c>
      <c r="B12" s="399"/>
      <c r="C12" s="399"/>
      <c r="D12" s="399"/>
      <c r="E12" s="399"/>
      <c r="F12" s="399"/>
      <c r="G12" s="399"/>
      <c r="H12" s="399"/>
      <c r="I12" s="399"/>
      <c r="J12" s="399"/>
      <c r="K12" s="399"/>
      <c r="L12" s="399"/>
      <c r="M12" s="399"/>
      <c r="N12" s="399"/>
      <c r="O12" s="399"/>
      <c r="P12" s="399"/>
      <c r="Q12" s="399"/>
      <c r="R12" s="399"/>
      <c r="S12" s="399"/>
      <c r="T12" s="399"/>
      <c r="U12" s="399"/>
      <c r="V12" s="399"/>
      <c r="W12" s="399"/>
      <c r="X12" s="399"/>
      <c r="Y12" s="399"/>
      <c r="Z12" s="399"/>
      <c r="AA12" s="399"/>
      <c r="AB12" s="399"/>
      <c r="AC12" s="399"/>
    </row>
    <row r="13" spans="1:29" customFormat="1" ht="15.75" thickBot="1" x14ac:dyDescent="0.3">
      <c r="A13" s="73"/>
      <c r="B13" s="73"/>
      <c r="C13" s="73"/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/>
      <c r="W13" s="73"/>
      <c r="X13" s="73"/>
      <c r="Y13" s="73"/>
      <c r="Z13" s="73"/>
      <c r="AA13" s="73"/>
      <c r="AB13" s="73"/>
      <c r="AC13" s="73"/>
    </row>
    <row r="14" spans="1:29" customFormat="1" ht="15.75" thickBot="1" x14ac:dyDescent="0.3">
      <c r="A14" s="400" t="s">
        <v>69</v>
      </c>
      <c r="B14" s="401"/>
      <c r="C14" s="401"/>
      <c r="D14" s="402"/>
      <c r="E14" s="70"/>
    </row>
    <row r="15" spans="1:29" customFormat="1" ht="15.75" thickBot="1" x14ac:dyDescent="0.3">
      <c r="A15" s="383" t="s">
        <v>70</v>
      </c>
      <c r="B15" s="383"/>
      <c r="C15" s="383"/>
      <c r="D15" s="383"/>
      <c r="E15" s="70"/>
    </row>
    <row r="16" spans="1:29" customFormat="1" ht="15" x14ac:dyDescent="0.25">
      <c r="A16" s="384" t="s">
        <v>71</v>
      </c>
      <c r="B16" s="384"/>
      <c r="C16" s="384"/>
      <c r="D16" s="384"/>
      <c r="E16" s="70"/>
    </row>
    <row r="17" spans="1:25" customFormat="1" ht="16.5" thickBot="1" x14ac:dyDescent="0.3">
      <c r="A17" s="385" t="s">
        <v>72</v>
      </c>
      <c r="B17" s="385"/>
      <c r="C17" s="385"/>
      <c r="D17" s="385"/>
      <c r="E17" s="71"/>
      <c r="F17" s="72"/>
      <c r="G17" s="72"/>
      <c r="H17" s="72"/>
      <c r="I17" s="72"/>
      <c r="J17" s="72"/>
      <c r="K17" s="72"/>
      <c r="L17" s="72"/>
      <c r="M17" s="72"/>
      <c r="N17" s="72"/>
      <c r="O17" s="72"/>
      <c r="P17" s="72"/>
      <c r="Q17" s="72"/>
      <c r="R17" s="72"/>
      <c r="S17" s="72"/>
      <c r="T17" s="72"/>
      <c r="U17" s="72"/>
      <c r="V17" s="72"/>
      <c r="W17" s="72"/>
      <c r="X17" s="72"/>
      <c r="Y17" s="72"/>
    </row>
    <row r="18" spans="1:25" x14ac:dyDescent="0.2">
      <c r="A18" s="37"/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</row>
    <row r="19" spans="1:25" x14ac:dyDescent="0.2">
      <c r="A19" s="37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</row>
    <row r="20" spans="1:25" x14ac:dyDescent="0.2">
      <c r="A20" s="37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</row>
    <row r="21" spans="1:25" x14ac:dyDescent="0.2">
      <c r="A21" s="37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</row>
    <row r="22" spans="1:25" x14ac:dyDescent="0.2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</row>
    <row r="23" spans="1:25" x14ac:dyDescent="0.2">
      <c r="A23" s="37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</row>
    <row r="24" spans="1:25" x14ac:dyDescent="0.2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</row>
    <row r="25" spans="1:25" x14ac:dyDescent="0.2">
      <c r="A25" s="37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</row>
    <row r="26" spans="1:25" x14ac:dyDescent="0.2">
      <c r="A26" s="37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</row>
    <row r="27" spans="1:25" x14ac:dyDescent="0.2">
      <c r="A27" s="37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</row>
    <row r="28" spans="1:25" x14ac:dyDescent="0.2">
      <c r="A28" s="37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</row>
    <row r="29" spans="1:25" x14ac:dyDescent="0.2">
      <c r="A29" s="37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</row>
    <row r="30" spans="1:25" x14ac:dyDescent="0.2">
      <c r="A30" s="37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</row>
    <row r="31" spans="1:25" x14ac:dyDescent="0.2">
      <c r="A31" s="37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</row>
    <row r="32" spans="1:25" x14ac:dyDescent="0.2">
      <c r="A32" s="37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</row>
    <row r="33" spans="1:18" x14ac:dyDescent="0.2">
      <c r="A33" s="37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</row>
    <row r="34" spans="1:18" x14ac:dyDescent="0.2">
      <c r="A34" s="37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</row>
    <row r="35" spans="1:18" x14ac:dyDescent="0.2">
      <c r="A35" s="37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</row>
    <row r="36" spans="1:18" x14ac:dyDescent="0.2">
      <c r="A36" s="37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</row>
    <row r="37" spans="1:18" x14ac:dyDescent="0.2">
      <c r="A37" s="37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</row>
    <row r="38" spans="1:18" x14ac:dyDescent="0.2">
      <c r="A38" s="37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</row>
    <row r="39" spans="1:18" x14ac:dyDescent="0.2">
      <c r="A39" s="37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</row>
    <row r="40" spans="1:18" x14ac:dyDescent="0.2">
      <c r="A40" s="37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</row>
    <row r="41" spans="1:18" x14ac:dyDescent="0.2">
      <c r="A41" s="37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</row>
    <row r="42" spans="1:18" x14ac:dyDescent="0.2">
      <c r="A42" s="37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</row>
    <row r="43" spans="1:18" x14ac:dyDescent="0.2">
      <c r="A43" s="37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</row>
    <row r="44" spans="1:18" x14ac:dyDescent="0.2">
      <c r="A44" s="37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</row>
    <row r="45" spans="1:18" x14ac:dyDescent="0.2">
      <c r="A45" s="37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</row>
    <row r="46" spans="1:18" x14ac:dyDescent="0.2">
      <c r="A46" s="37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</row>
    <row r="47" spans="1:18" x14ac:dyDescent="0.2">
      <c r="A47" s="37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</row>
    <row r="48" spans="1:18" x14ac:dyDescent="0.2">
      <c r="A48" s="37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</row>
    <row r="49" spans="1:18" x14ac:dyDescent="0.2">
      <c r="A49" s="37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</row>
    <row r="50" spans="1:18" x14ac:dyDescent="0.2">
      <c r="A50" s="37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</row>
    <row r="51" spans="1:18" x14ac:dyDescent="0.2">
      <c r="A51" s="37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</row>
    <row r="52" spans="1:18" x14ac:dyDescent="0.2">
      <c r="A52" s="37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</row>
    <row r="53" spans="1:18" x14ac:dyDescent="0.2">
      <c r="A53" s="37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</row>
    <row r="54" spans="1:18" x14ac:dyDescent="0.2">
      <c r="A54" s="37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</row>
    <row r="55" spans="1:18" x14ac:dyDescent="0.2">
      <c r="A55" s="37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</row>
    <row r="56" spans="1:18" x14ac:dyDescent="0.2">
      <c r="A56" s="37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</row>
    <row r="57" spans="1:18" x14ac:dyDescent="0.2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</row>
    <row r="58" spans="1:18" x14ac:dyDescent="0.2">
      <c r="A58" s="37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</row>
    <row r="59" spans="1:18" x14ac:dyDescent="0.2">
      <c r="A59" s="37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</row>
    <row r="60" spans="1:18" x14ac:dyDescent="0.2">
      <c r="A60" s="37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</row>
    <row r="61" spans="1:18" x14ac:dyDescent="0.2">
      <c r="A61" s="37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</row>
    <row r="62" spans="1:18" x14ac:dyDescent="0.2">
      <c r="A62" s="37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</row>
    <row r="63" spans="1:18" x14ac:dyDescent="0.2">
      <c r="A63" s="37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</row>
    <row r="64" spans="1:18" x14ac:dyDescent="0.2">
      <c r="A64" s="37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</row>
    <row r="65" spans="1:18" x14ac:dyDescent="0.2">
      <c r="A65" s="37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</row>
    <row r="66" spans="1:18" x14ac:dyDescent="0.2">
      <c r="A66" s="37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</row>
    <row r="67" spans="1:18" x14ac:dyDescent="0.2">
      <c r="A67" s="37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</row>
    <row r="68" spans="1:18" x14ac:dyDescent="0.2">
      <c r="A68" s="37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</row>
    <row r="69" spans="1:18" x14ac:dyDescent="0.2">
      <c r="A69" s="37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</row>
    <row r="70" spans="1:18" x14ac:dyDescent="0.2">
      <c r="A70" s="37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</row>
    <row r="71" spans="1:18" x14ac:dyDescent="0.2">
      <c r="A71" s="37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</row>
    <row r="72" spans="1:18" x14ac:dyDescent="0.2">
      <c r="A72" s="37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</row>
    <row r="73" spans="1:18" x14ac:dyDescent="0.2">
      <c r="A73" s="37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</row>
    <row r="74" spans="1:18" x14ac:dyDescent="0.2">
      <c r="A74" s="37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</row>
    <row r="75" spans="1:18" x14ac:dyDescent="0.2">
      <c r="A75" s="37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</row>
    <row r="76" spans="1:18" x14ac:dyDescent="0.2">
      <c r="A76" s="37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</row>
    <row r="77" spans="1:18" x14ac:dyDescent="0.2">
      <c r="A77" s="37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</row>
    <row r="78" spans="1:18" x14ac:dyDescent="0.2">
      <c r="A78" s="37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</row>
    <row r="79" spans="1:18" x14ac:dyDescent="0.2">
      <c r="A79" s="37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</row>
    <row r="80" spans="1:18" x14ac:dyDescent="0.2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</row>
    <row r="81" spans="1:18" x14ac:dyDescent="0.2">
      <c r="A81" s="37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</row>
    <row r="82" spans="1:18" x14ac:dyDescent="0.2">
      <c r="A82" s="37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</row>
    <row r="83" spans="1:18" x14ac:dyDescent="0.2">
      <c r="A83" s="37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</row>
    <row r="84" spans="1:18" x14ac:dyDescent="0.2">
      <c r="A84" s="37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</row>
    <row r="85" spans="1:18" x14ac:dyDescent="0.2">
      <c r="A85" s="37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</row>
    <row r="86" spans="1:18" x14ac:dyDescent="0.2">
      <c r="A86" s="37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</row>
    <row r="87" spans="1:18" x14ac:dyDescent="0.2">
      <c r="A87" s="37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</row>
    <row r="88" spans="1:18" x14ac:dyDescent="0.2">
      <c r="A88" s="37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</row>
    <row r="89" spans="1:18" x14ac:dyDescent="0.2">
      <c r="A89" s="37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</row>
    <row r="90" spans="1:18" x14ac:dyDescent="0.2">
      <c r="A90" s="37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</row>
    <row r="91" spans="1:18" x14ac:dyDescent="0.2">
      <c r="A91" s="37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</row>
    <row r="92" spans="1:18" x14ac:dyDescent="0.2">
      <c r="A92" s="37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</row>
    <row r="93" spans="1:18" x14ac:dyDescent="0.2">
      <c r="A93" s="37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</row>
    <row r="94" spans="1:18" x14ac:dyDescent="0.2">
      <c r="A94" s="37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</row>
    <row r="95" spans="1:18" x14ac:dyDescent="0.2">
      <c r="A95" s="37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</row>
    <row r="96" spans="1:18" x14ac:dyDescent="0.2">
      <c r="A96" s="37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</row>
    <row r="97" spans="1:18" x14ac:dyDescent="0.2">
      <c r="A97" s="37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</row>
    <row r="98" spans="1:18" x14ac:dyDescent="0.2">
      <c r="A98" s="37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</row>
    <row r="99" spans="1:18" x14ac:dyDescent="0.2">
      <c r="A99" s="37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</row>
    <row r="100" spans="1:18" x14ac:dyDescent="0.2">
      <c r="A100" s="37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</row>
    <row r="101" spans="1:18" x14ac:dyDescent="0.2">
      <c r="A101" s="37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</row>
    <row r="102" spans="1:18" x14ac:dyDescent="0.2">
      <c r="A102" s="37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</row>
    <row r="103" spans="1:18" x14ac:dyDescent="0.2">
      <c r="A103" s="37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</row>
    <row r="104" spans="1:18" x14ac:dyDescent="0.2">
      <c r="A104" s="37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</row>
    <row r="105" spans="1:18" x14ac:dyDescent="0.2">
      <c r="A105" s="37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</row>
    <row r="106" spans="1:18" x14ac:dyDescent="0.2">
      <c r="A106" s="37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</row>
    <row r="107" spans="1:18" x14ac:dyDescent="0.2">
      <c r="A107" s="37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</row>
    <row r="108" spans="1:18" x14ac:dyDescent="0.2">
      <c r="A108" s="37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</row>
    <row r="109" spans="1:18" x14ac:dyDescent="0.2">
      <c r="A109" s="37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</row>
    <row r="110" spans="1:18" x14ac:dyDescent="0.2">
      <c r="A110" s="37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</row>
    <row r="111" spans="1:18" x14ac:dyDescent="0.2">
      <c r="A111" s="37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</row>
    <row r="112" spans="1:18" x14ac:dyDescent="0.2">
      <c r="A112" s="37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</row>
    <row r="113" spans="1:18" x14ac:dyDescent="0.2">
      <c r="A113" s="37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</row>
    <row r="114" spans="1:18" x14ac:dyDescent="0.2">
      <c r="A114" s="37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</row>
    <row r="115" spans="1:18" x14ac:dyDescent="0.2">
      <c r="A115" s="37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</row>
    <row r="116" spans="1:18" x14ac:dyDescent="0.2">
      <c r="A116" s="37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</row>
    <row r="117" spans="1:18" x14ac:dyDescent="0.2">
      <c r="A117" s="37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</row>
    <row r="118" spans="1:18" x14ac:dyDescent="0.2">
      <c r="A118" s="37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</row>
    <row r="119" spans="1:18" x14ac:dyDescent="0.2">
      <c r="A119" s="37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</row>
    <row r="120" spans="1:18" x14ac:dyDescent="0.2">
      <c r="A120" s="37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</row>
    <row r="121" spans="1:18" x14ac:dyDescent="0.2">
      <c r="A121" s="37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</row>
    <row r="122" spans="1:18" x14ac:dyDescent="0.2">
      <c r="A122" s="37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</row>
    <row r="123" spans="1:18" x14ac:dyDescent="0.2">
      <c r="A123" s="37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</row>
    <row r="124" spans="1:18" x14ac:dyDescent="0.2">
      <c r="A124" s="37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</row>
    <row r="125" spans="1:18" x14ac:dyDescent="0.2">
      <c r="A125" s="37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</row>
    <row r="126" spans="1:18" x14ac:dyDescent="0.2">
      <c r="A126" s="37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</row>
    <row r="127" spans="1:18" x14ac:dyDescent="0.2">
      <c r="A127" s="37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</row>
    <row r="128" spans="1:18" x14ac:dyDescent="0.2">
      <c r="A128" s="37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</row>
    <row r="129" spans="1:18" x14ac:dyDescent="0.2">
      <c r="A129" s="37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</row>
    <row r="130" spans="1:18" x14ac:dyDescent="0.2">
      <c r="A130" s="37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</row>
    <row r="131" spans="1:18" x14ac:dyDescent="0.2">
      <c r="A131" s="37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</row>
    <row r="132" spans="1:18" x14ac:dyDescent="0.2">
      <c r="A132" s="37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</row>
    <row r="133" spans="1:18" x14ac:dyDescent="0.2">
      <c r="A133" s="37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</row>
    <row r="134" spans="1:18" x14ac:dyDescent="0.2">
      <c r="A134" s="37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</row>
    <row r="135" spans="1:18" x14ac:dyDescent="0.2">
      <c r="A135" s="37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</row>
    <row r="136" spans="1:18" x14ac:dyDescent="0.2">
      <c r="A136" s="37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</row>
    <row r="137" spans="1:18" x14ac:dyDescent="0.2">
      <c r="A137" s="37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</row>
    <row r="138" spans="1:18" x14ac:dyDescent="0.2">
      <c r="A138" s="37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</row>
    <row r="139" spans="1:18" x14ac:dyDescent="0.2">
      <c r="A139" s="37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</row>
    <row r="140" spans="1:18" x14ac:dyDescent="0.2">
      <c r="A140" s="37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</row>
    <row r="141" spans="1:18" x14ac:dyDescent="0.2">
      <c r="A141" s="37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</row>
    <row r="142" spans="1:18" x14ac:dyDescent="0.2">
      <c r="A142" s="37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</row>
    <row r="143" spans="1:18" x14ac:dyDescent="0.2">
      <c r="A143" s="37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</row>
    <row r="144" spans="1:18" x14ac:dyDescent="0.2">
      <c r="A144" s="37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</row>
    <row r="145" spans="1:18" x14ac:dyDescent="0.2">
      <c r="A145" s="37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</row>
    <row r="146" spans="1:18" x14ac:dyDescent="0.2">
      <c r="A146" s="37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</row>
    <row r="147" spans="1:18" x14ac:dyDescent="0.2">
      <c r="A147" s="37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</row>
    <row r="148" spans="1:18" x14ac:dyDescent="0.2">
      <c r="A148" s="37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</row>
    <row r="149" spans="1:18" x14ac:dyDescent="0.2">
      <c r="A149" s="37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</row>
    <row r="150" spans="1:18" x14ac:dyDescent="0.2">
      <c r="A150" s="37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</row>
    <row r="151" spans="1:18" x14ac:dyDescent="0.2">
      <c r="A151" s="37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</row>
    <row r="152" spans="1:18" x14ac:dyDescent="0.2">
      <c r="A152" s="37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</row>
    <row r="153" spans="1:18" x14ac:dyDescent="0.2">
      <c r="A153" s="37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</row>
    <row r="154" spans="1:18" x14ac:dyDescent="0.2">
      <c r="A154" s="37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</row>
    <row r="155" spans="1:18" x14ac:dyDescent="0.2">
      <c r="A155" s="37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</row>
    <row r="156" spans="1:18" x14ac:dyDescent="0.2">
      <c r="A156" s="37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</row>
    <row r="157" spans="1:18" x14ac:dyDescent="0.2">
      <c r="A157" s="37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</row>
  </sheetData>
  <mergeCells count="17">
    <mergeCell ref="A14:D14"/>
    <mergeCell ref="A15:D15"/>
    <mergeCell ref="A16:D16"/>
    <mergeCell ref="A17:D17"/>
    <mergeCell ref="A5:N5"/>
    <mergeCell ref="A10:H10"/>
    <mergeCell ref="A11:AC11"/>
    <mergeCell ref="A12:AC12"/>
    <mergeCell ref="M1:N2"/>
    <mergeCell ref="A2:K2"/>
    <mergeCell ref="A3:A4"/>
    <mergeCell ref="B3:B4"/>
    <mergeCell ref="C3:C4"/>
    <mergeCell ref="D3:D4"/>
    <mergeCell ref="E3:G3"/>
    <mergeCell ref="H3:J3"/>
    <mergeCell ref="K3:N3"/>
  </mergeCells>
  <pageMargins left="0.7" right="0.7" top="0.75" bottom="0.75" header="0.3" footer="0.3"/>
  <pageSetup paperSize="9" scale="51" orientation="portrait" verticalDpi="4294967293" r:id="rId1"/>
  <colBreaks count="1" manualBreakCount="1">
    <brk id="14" max="18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74"/>
  <sheetViews>
    <sheetView view="pageBreakPreview" topLeftCell="A4" zoomScale="86" zoomScaleNormal="75" zoomScaleSheetLayoutView="86" workbookViewId="0">
      <selection activeCell="C9" sqref="C9"/>
    </sheetView>
  </sheetViews>
  <sheetFormatPr defaultRowHeight="12.75" x14ac:dyDescent="0.2"/>
  <cols>
    <col min="1" max="1" width="4.140625" style="3" customWidth="1"/>
    <col min="2" max="2" width="36.28515625" style="3" customWidth="1"/>
    <col min="3" max="3" width="5.85546875" style="3" customWidth="1"/>
    <col min="4" max="4" width="11" style="3" customWidth="1"/>
    <col min="5" max="5" width="13.85546875" style="117" customWidth="1"/>
    <col min="6" max="6" width="14.7109375" style="117" customWidth="1"/>
    <col min="7" max="7" width="14.5703125" style="117" customWidth="1"/>
    <col min="8" max="8" width="15.5703125" style="3" customWidth="1"/>
    <col min="9" max="9" width="15.42578125" style="3" customWidth="1"/>
    <col min="10" max="10" width="14.28515625" style="3" customWidth="1"/>
    <col min="11" max="11" width="28" style="3" hidden="1" customWidth="1"/>
    <col min="12" max="12" width="13.5703125" style="3" hidden="1" customWidth="1"/>
    <col min="13" max="13" width="10.85546875" style="3" hidden="1" customWidth="1"/>
    <col min="14" max="14" width="23" style="3" customWidth="1"/>
    <col min="15" max="15" width="9.7109375" style="29" bestFit="1" customWidth="1"/>
    <col min="16" max="16" width="12.28515625" style="29" customWidth="1"/>
    <col min="17" max="17" width="13.42578125" style="29" customWidth="1"/>
    <col min="18" max="18" width="9.140625" style="3"/>
    <col min="19" max="19" width="9.42578125" style="3" bestFit="1" customWidth="1"/>
    <col min="20" max="21" width="9.140625" style="3"/>
    <col min="22" max="22" width="9.42578125" style="101" bestFit="1" customWidth="1"/>
    <col min="23" max="23" width="9.28515625" style="101" bestFit="1" customWidth="1"/>
    <col min="24" max="24" width="9.42578125" style="101" bestFit="1" customWidth="1"/>
    <col min="25" max="16384" width="9.140625" style="3"/>
  </cols>
  <sheetData>
    <row r="1" spans="1:31" ht="48" customHeight="1" x14ac:dyDescent="0.2">
      <c r="B1" s="17"/>
      <c r="C1" s="17"/>
      <c r="K1" s="12"/>
      <c r="M1" s="387"/>
      <c r="N1" s="388"/>
      <c r="O1" s="45"/>
      <c r="P1" s="45"/>
      <c r="Q1" s="45"/>
      <c r="R1" s="61"/>
      <c r="S1" s="63"/>
      <c r="T1" s="61"/>
      <c r="U1" s="61"/>
      <c r="V1" s="99"/>
      <c r="W1" s="99"/>
      <c r="X1" s="99"/>
      <c r="Y1" s="62"/>
      <c r="Z1" s="62"/>
      <c r="AA1" s="62"/>
      <c r="AB1" s="62"/>
      <c r="AC1" s="62"/>
      <c r="AD1" s="62"/>
      <c r="AE1" s="62"/>
    </row>
    <row r="2" spans="1:31" ht="39" customHeight="1" x14ac:dyDescent="0.2">
      <c r="A2" s="390" t="s">
        <v>11</v>
      </c>
      <c r="B2" s="390"/>
      <c r="C2" s="390"/>
      <c r="D2" s="390"/>
      <c r="E2" s="390"/>
      <c r="F2" s="390"/>
      <c r="G2" s="390"/>
      <c r="H2" s="390"/>
      <c r="I2" s="390"/>
      <c r="J2" s="390"/>
      <c r="K2" s="391"/>
      <c r="M2" s="389"/>
      <c r="N2" s="389"/>
      <c r="O2" s="46"/>
      <c r="P2" s="46"/>
      <c r="Q2" s="46"/>
      <c r="R2" s="62"/>
      <c r="S2" s="64"/>
      <c r="T2" s="62"/>
      <c r="U2" s="62"/>
      <c r="V2" s="100"/>
      <c r="W2" s="100"/>
      <c r="X2" s="100"/>
      <c r="Y2" s="62"/>
      <c r="Z2" s="62"/>
      <c r="AA2" s="62"/>
      <c r="AB2" s="62"/>
      <c r="AC2" s="62"/>
      <c r="AD2" s="62"/>
      <c r="AE2" s="62"/>
    </row>
    <row r="3" spans="1:31" ht="39" customHeight="1" x14ac:dyDescent="0.2">
      <c r="A3" s="393" t="s">
        <v>0</v>
      </c>
      <c r="B3" s="373" t="s">
        <v>2</v>
      </c>
      <c r="C3" s="373" t="s">
        <v>1</v>
      </c>
      <c r="D3" s="373" t="s">
        <v>3</v>
      </c>
      <c r="E3" s="404" t="s">
        <v>34</v>
      </c>
      <c r="F3" s="404"/>
      <c r="G3" s="404"/>
      <c r="H3" s="376" t="s">
        <v>31</v>
      </c>
      <c r="I3" s="376"/>
      <c r="J3" s="376"/>
      <c r="K3" s="377" t="s">
        <v>12</v>
      </c>
      <c r="L3" s="397"/>
      <c r="M3" s="397"/>
      <c r="N3" s="398"/>
      <c r="O3" s="37"/>
      <c r="P3" s="37"/>
      <c r="Q3" s="37"/>
    </row>
    <row r="4" spans="1:31" ht="159" customHeight="1" x14ac:dyDescent="0.2">
      <c r="A4" s="393"/>
      <c r="B4" s="373"/>
      <c r="C4" s="373"/>
      <c r="D4" s="373"/>
      <c r="E4" s="118" t="s">
        <v>36</v>
      </c>
      <c r="F4" s="118" t="s">
        <v>38</v>
      </c>
      <c r="G4" s="119" t="s">
        <v>37</v>
      </c>
      <c r="H4" s="4" t="s">
        <v>8</v>
      </c>
      <c r="I4" s="4" t="s">
        <v>6</v>
      </c>
      <c r="J4" s="6" t="s">
        <v>7</v>
      </c>
      <c r="K4" s="1" t="s">
        <v>13</v>
      </c>
      <c r="L4" s="24" t="s">
        <v>28</v>
      </c>
      <c r="M4" s="24" t="s">
        <v>29</v>
      </c>
      <c r="N4" s="24" t="s">
        <v>30</v>
      </c>
      <c r="O4" s="96" t="s">
        <v>101</v>
      </c>
      <c r="P4" s="96" t="s">
        <v>102</v>
      </c>
      <c r="Q4" s="96" t="s">
        <v>103</v>
      </c>
    </row>
    <row r="5" spans="1:31" s="2" customFormat="1" ht="18.75" customHeight="1" thickBot="1" x14ac:dyDescent="0.25">
      <c r="A5" s="394" t="s">
        <v>39</v>
      </c>
      <c r="B5" s="395"/>
      <c r="C5" s="395"/>
      <c r="D5" s="395"/>
      <c r="E5" s="395"/>
      <c r="F5" s="395"/>
      <c r="G5" s="395"/>
      <c r="H5" s="395"/>
      <c r="I5" s="395"/>
      <c r="J5" s="395"/>
      <c r="K5" s="395"/>
      <c r="L5" s="395"/>
      <c r="M5" s="395"/>
      <c r="N5" s="395"/>
      <c r="O5" s="92" t="s">
        <v>96</v>
      </c>
      <c r="P5" s="92" t="s">
        <v>97</v>
      </c>
      <c r="Q5" s="92" t="s">
        <v>98</v>
      </c>
      <c r="R5" s="403" t="s">
        <v>95</v>
      </c>
      <c r="S5" s="403"/>
      <c r="T5" s="403"/>
      <c r="U5" s="403" t="s">
        <v>99</v>
      </c>
      <c r="V5" s="403"/>
      <c r="W5" s="403"/>
      <c r="X5" s="105" t="s">
        <v>100</v>
      </c>
    </row>
    <row r="6" spans="1:31" s="33" customFormat="1" ht="48" customHeight="1" thickBot="1" x14ac:dyDescent="0.3">
      <c r="A6" s="40">
        <v>1</v>
      </c>
      <c r="B6" s="50" t="s">
        <v>73</v>
      </c>
      <c r="C6" s="53" t="s">
        <v>40</v>
      </c>
      <c r="D6" s="74">
        <v>57</v>
      </c>
      <c r="E6" s="120">
        <v>115.82399999999998</v>
      </c>
      <c r="F6" s="120">
        <v>120</v>
      </c>
      <c r="G6" s="120">
        <v>123.5</v>
      </c>
      <c r="H6" s="41">
        <f>AVERAGE(E6:G6)</f>
        <v>119.77466666666665</v>
      </c>
      <c r="I6" s="42">
        <f>SQRT(((SUM((POWER(E6-H6,2)),(POWER(F6-H6,2)),(POWER(G6-H6,2)))/(COLUMNS(E6:G6)-1))))</f>
        <v>3.8429578885714317</v>
      </c>
      <c r="J6" s="42">
        <f>I6/H6*100</f>
        <v>3.2084897378728661</v>
      </c>
      <c r="K6" s="38">
        <f>((D6/3)*(SUM(E6:G6)))</f>
        <v>6827.155999999999</v>
      </c>
      <c r="L6" s="43">
        <f>K6/D6</f>
        <v>119.77466666666665</v>
      </c>
      <c r="M6" s="38">
        <f>ROUND(L6,2)</f>
        <v>119.77</v>
      </c>
      <c r="N6" s="90">
        <f>M6*D6</f>
        <v>6826.8899999999994</v>
      </c>
      <c r="O6" s="93">
        <f>E6*D6</f>
        <v>6601.9679999999989</v>
      </c>
      <c r="P6" s="93">
        <f>F6*D6</f>
        <v>6840</v>
      </c>
      <c r="Q6" s="93">
        <f>G6*D6</f>
        <v>7039.5</v>
      </c>
      <c r="R6" s="94">
        <v>96.52</v>
      </c>
      <c r="S6" s="94">
        <f>R6*D6</f>
        <v>5501.6399999999994</v>
      </c>
      <c r="T6" s="94">
        <f>R6*1.2</f>
        <v>115.82399999999998</v>
      </c>
      <c r="U6" s="94">
        <v>100</v>
      </c>
      <c r="V6" s="102">
        <f>U6*D6</f>
        <v>5700</v>
      </c>
      <c r="W6" s="102">
        <f>U6*1.2</f>
        <v>120</v>
      </c>
      <c r="X6" s="106">
        <f>G6*D6</f>
        <v>7039.5</v>
      </c>
    </row>
    <row r="7" spans="1:31" s="33" customFormat="1" ht="48" customHeight="1" thickBot="1" x14ac:dyDescent="0.3">
      <c r="A7" s="40">
        <v>2</v>
      </c>
      <c r="B7" s="51" t="s">
        <v>74</v>
      </c>
      <c r="C7" s="53" t="s">
        <v>40</v>
      </c>
      <c r="D7" s="74">
        <v>100</v>
      </c>
      <c r="E7" s="120">
        <v>115.82399999999998</v>
      </c>
      <c r="F7" s="120">
        <v>120</v>
      </c>
      <c r="G7" s="120">
        <v>123.5</v>
      </c>
      <c r="H7" s="41">
        <f>AVERAGE(E7:G7)</f>
        <v>119.77466666666665</v>
      </c>
      <c r="I7" s="42">
        <f>SQRT(((SUM((POWER(E7-H7,2)),(POWER(F7-H7,2)),(POWER(G7-H7,2)))/(COLUMNS(E7:G7)-1))))</f>
        <v>3.8429578885714317</v>
      </c>
      <c r="J7" s="42">
        <f>I7/H7*100</f>
        <v>3.2084897378728661</v>
      </c>
      <c r="K7" s="38">
        <f>((D7/3)*(SUM(E7:G7)))</f>
        <v>11977.466666666665</v>
      </c>
      <c r="L7" s="43">
        <f>K7/D7</f>
        <v>119.77466666666665</v>
      </c>
      <c r="M7" s="38">
        <f>ROUND(L7,2)</f>
        <v>119.77</v>
      </c>
      <c r="N7" s="90">
        <f>M7*D7</f>
        <v>11977</v>
      </c>
      <c r="O7" s="93">
        <f t="shared" ref="O7:O26" si="0">E7*D7</f>
        <v>11582.399999999998</v>
      </c>
      <c r="P7" s="93">
        <f t="shared" ref="P7:P26" si="1">F7*D7</f>
        <v>12000</v>
      </c>
      <c r="Q7" s="93">
        <f t="shared" ref="Q7:Q26" si="2">G7*D7</f>
        <v>12350</v>
      </c>
      <c r="R7" s="94">
        <v>96.52</v>
      </c>
      <c r="S7" s="94">
        <f t="shared" ref="S7:S26" si="3">R7*D7</f>
        <v>9652</v>
      </c>
      <c r="T7" s="94">
        <f t="shared" ref="T7:T26" si="4">R7*1.2</f>
        <v>115.82399999999998</v>
      </c>
      <c r="U7" s="94">
        <v>100</v>
      </c>
      <c r="V7" s="102">
        <f t="shared" ref="V7:V26" si="5">U7*D7</f>
        <v>10000</v>
      </c>
      <c r="W7" s="102">
        <f t="shared" ref="W7:W26" si="6">U7*1.2</f>
        <v>120</v>
      </c>
      <c r="X7" s="106">
        <f t="shared" ref="X7:X26" si="7">G7*D7</f>
        <v>12350</v>
      </c>
    </row>
    <row r="8" spans="1:31" s="33" customFormat="1" ht="48" customHeight="1" thickBot="1" x14ac:dyDescent="0.3">
      <c r="A8" s="40">
        <v>3</v>
      </c>
      <c r="B8" s="51" t="s">
        <v>75</v>
      </c>
      <c r="C8" s="53" t="s">
        <v>40</v>
      </c>
      <c r="D8" s="74">
        <v>30</v>
      </c>
      <c r="E8" s="120">
        <v>115.82399999999998</v>
      </c>
      <c r="F8" s="120">
        <v>120</v>
      </c>
      <c r="G8" s="120">
        <v>123.5</v>
      </c>
      <c r="H8" s="41">
        <f>AVERAGE(E8:G8)</f>
        <v>119.77466666666665</v>
      </c>
      <c r="I8" s="42">
        <f>SQRT(((SUM((POWER(E8-H8,2)),(POWER(F8-H8,2)),(POWER(G8-H8,2)))/(COLUMNS(E8:G8)-1))))</f>
        <v>3.8429578885714317</v>
      </c>
      <c r="J8" s="42">
        <f>I8/H8*100</f>
        <v>3.2084897378728661</v>
      </c>
      <c r="K8" s="38">
        <f>((D8/3)*(SUM(E8:G8)))</f>
        <v>3593.24</v>
      </c>
      <c r="L8" s="43">
        <f>K8/D8</f>
        <v>119.77466666666666</v>
      </c>
      <c r="M8" s="38">
        <f>ROUND(L8,2)</f>
        <v>119.77</v>
      </c>
      <c r="N8" s="90">
        <f>M8*D8</f>
        <v>3593.1</v>
      </c>
      <c r="O8" s="93">
        <f t="shared" si="0"/>
        <v>3474.7199999999993</v>
      </c>
      <c r="P8" s="93">
        <f t="shared" si="1"/>
        <v>3600</v>
      </c>
      <c r="Q8" s="93">
        <f t="shared" si="2"/>
        <v>3705</v>
      </c>
      <c r="R8" s="94">
        <v>96.52</v>
      </c>
      <c r="S8" s="94">
        <f t="shared" si="3"/>
        <v>2895.6</v>
      </c>
      <c r="T8" s="94">
        <f t="shared" si="4"/>
        <v>115.82399999999998</v>
      </c>
      <c r="U8" s="94">
        <v>100</v>
      </c>
      <c r="V8" s="102">
        <f t="shared" si="5"/>
        <v>3000</v>
      </c>
      <c r="W8" s="102">
        <f t="shared" si="6"/>
        <v>120</v>
      </c>
      <c r="X8" s="106">
        <f t="shared" si="7"/>
        <v>3705</v>
      </c>
    </row>
    <row r="9" spans="1:31" s="33" customFormat="1" ht="48" customHeight="1" thickBot="1" x14ac:dyDescent="0.3">
      <c r="A9" s="40">
        <v>4</v>
      </c>
      <c r="B9" s="51" t="s">
        <v>76</v>
      </c>
      <c r="C9" s="53" t="s">
        <v>40</v>
      </c>
      <c r="D9" s="74">
        <v>30</v>
      </c>
      <c r="E9" s="120">
        <v>525.6</v>
      </c>
      <c r="F9" s="120">
        <v>528</v>
      </c>
      <c r="G9" s="120">
        <v>468</v>
      </c>
      <c r="H9" s="41">
        <f>AVERAGE(E9:G9)</f>
        <v>507.2</v>
      </c>
      <c r="I9" s="42">
        <f>SQRT(((SUM((POWER(E9-H9,2)),(POWER(F9-H9,2)),(POWER(G9-H9,2)))/(COLUMNS(E9:G9)-1))))</f>
        <v>33.969397992899438</v>
      </c>
      <c r="J9" s="42">
        <f>I9/H9*100</f>
        <v>6.6974365127956306</v>
      </c>
      <c r="K9" s="38">
        <f>((D9/3)*(SUM(E9:G9)))</f>
        <v>15216</v>
      </c>
      <c r="L9" s="43">
        <f>K9/D9</f>
        <v>507.2</v>
      </c>
      <c r="M9" s="38">
        <f>ROUND(L9,2)</f>
        <v>507.2</v>
      </c>
      <c r="N9" s="90">
        <f>M9*D9</f>
        <v>15216</v>
      </c>
      <c r="O9" s="93">
        <f t="shared" si="0"/>
        <v>15768</v>
      </c>
      <c r="P9" s="93">
        <f t="shared" si="1"/>
        <v>15840</v>
      </c>
      <c r="Q9" s="93">
        <f t="shared" si="2"/>
        <v>14040</v>
      </c>
      <c r="R9" s="94">
        <v>438</v>
      </c>
      <c r="S9" s="94">
        <f t="shared" si="3"/>
        <v>13140</v>
      </c>
      <c r="T9" s="94">
        <f t="shared" si="4"/>
        <v>525.6</v>
      </c>
      <c r="U9" s="94">
        <v>440</v>
      </c>
      <c r="V9" s="102">
        <f t="shared" si="5"/>
        <v>13200</v>
      </c>
      <c r="W9" s="102">
        <f t="shared" si="6"/>
        <v>528</v>
      </c>
      <c r="X9" s="106">
        <f t="shared" si="7"/>
        <v>14040</v>
      </c>
      <c r="AA9" s="33">
        <v>9</v>
      </c>
    </row>
    <row r="10" spans="1:31" s="33" customFormat="1" ht="48" customHeight="1" thickBot="1" x14ac:dyDescent="0.3">
      <c r="A10" s="40">
        <v>5</v>
      </c>
      <c r="B10" s="51" t="s">
        <v>77</v>
      </c>
      <c r="C10" s="53" t="s">
        <v>40</v>
      </c>
      <c r="D10" s="74">
        <v>30</v>
      </c>
      <c r="E10" s="120">
        <v>525.6</v>
      </c>
      <c r="F10" s="120">
        <v>528</v>
      </c>
      <c r="G10" s="120">
        <v>468</v>
      </c>
      <c r="H10" s="41">
        <f>AVERAGE(E10:G10)</f>
        <v>507.2</v>
      </c>
      <c r="I10" s="42">
        <f>SQRT(((SUM((POWER(E10-H10,2)),(POWER(F10-H10,2)),(POWER(G10-H10,2)))/(COLUMNS(E10:G10)-1))))</f>
        <v>33.969397992899438</v>
      </c>
      <c r="J10" s="42">
        <f>I10/H10*100</f>
        <v>6.6974365127956306</v>
      </c>
      <c r="K10" s="38">
        <f>((D10/3)*(SUM(E10:G10)))</f>
        <v>15216</v>
      </c>
      <c r="L10" s="43">
        <f>K10/D10</f>
        <v>507.2</v>
      </c>
      <c r="M10" s="38">
        <f>ROUND(L10,2)</f>
        <v>507.2</v>
      </c>
      <c r="N10" s="90">
        <f>M10*D10</f>
        <v>15216</v>
      </c>
      <c r="O10" s="93">
        <f t="shared" si="0"/>
        <v>15768</v>
      </c>
      <c r="P10" s="93">
        <f t="shared" si="1"/>
        <v>15840</v>
      </c>
      <c r="Q10" s="93">
        <f t="shared" si="2"/>
        <v>14040</v>
      </c>
      <c r="R10" s="94">
        <v>438</v>
      </c>
      <c r="S10" s="94">
        <f t="shared" si="3"/>
        <v>13140</v>
      </c>
      <c r="T10" s="94">
        <f t="shared" si="4"/>
        <v>525.6</v>
      </c>
      <c r="U10" s="94">
        <v>440</v>
      </c>
      <c r="V10" s="102">
        <f t="shared" si="5"/>
        <v>13200</v>
      </c>
      <c r="W10" s="102">
        <f t="shared" si="6"/>
        <v>528</v>
      </c>
      <c r="X10" s="106">
        <f t="shared" si="7"/>
        <v>14040</v>
      </c>
    </row>
    <row r="11" spans="1:31" s="33" customFormat="1" ht="48" customHeight="1" thickBot="1" x14ac:dyDescent="0.3">
      <c r="A11" s="40">
        <v>6</v>
      </c>
      <c r="B11" s="50" t="s">
        <v>78</v>
      </c>
      <c r="C11" s="53" t="s">
        <v>40</v>
      </c>
      <c r="D11" s="74">
        <v>60</v>
      </c>
      <c r="E11" s="120">
        <v>102</v>
      </c>
      <c r="F11" s="120">
        <v>108</v>
      </c>
      <c r="G11" s="120">
        <v>87.1</v>
      </c>
      <c r="H11" s="41">
        <f t="shared" ref="H11:H26" si="8">AVERAGE(E11:G11)</f>
        <v>99.033333333333346</v>
      </c>
      <c r="I11" s="42">
        <f t="shared" ref="I11:I26" si="9">SQRT(((SUM((POWER(E11-H11,2)),(POWER(F11-H11,2)),(POWER(G11-H11,2)))/(COLUMNS(E11:G11)-1))))</f>
        <v>10.761195720426862</v>
      </c>
      <c r="J11" s="42">
        <f t="shared" ref="J11:J26" si="10">I11/H11*100</f>
        <v>10.866236001777375</v>
      </c>
      <c r="K11" s="38">
        <f t="shared" ref="K11:K26" si="11">((D11/3)*(SUM(E11:G11)))</f>
        <v>5942</v>
      </c>
      <c r="L11" s="43">
        <f t="shared" ref="L11:L26" si="12">K11/D11</f>
        <v>99.033333333333331</v>
      </c>
      <c r="M11" s="38">
        <f t="shared" ref="M11:M26" si="13">ROUND(L11,2)</f>
        <v>99.03</v>
      </c>
      <c r="N11" s="90">
        <f t="shared" ref="N11:N26" si="14">M11*D11</f>
        <v>5941.8</v>
      </c>
      <c r="O11" s="93">
        <f t="shared" si="0"/>
        <v>6120</v>
      </c>
      <c r="P11" s="93">
        <f t="shared" si="1"/>
        <v>6480</v>
      </c>
      <c r="Q11" s="93">
        <f t="shared" si="2"/>
        <v>5226</v>
      </c>
      <c r="R11" s="94">
        <v>85</v>
      </c>
      <c r="S11" s="94">
        <f t="shared" si="3"/>
        <v>5100</v>
      </c>
      <c r="T11" s="94">
        <f t="shared" si="4"/>
        <v>102</v>
      </c>
      <c r="U11" s="94">
        <v>90</v>
      </c>
      <c r="V11" s="102">
        <f t="shared" si="5"/>
        <v>5400</v>
      </c>
      <c r="W11" s="102">
        <f t="shared" si="6"/>
        <v>108</v>
      </c>
      <c r="X11" s="106">
        <f t="shared" si="7"/>
        <v>5226</v>
      </c>
    </row>
    <row r="12" spans="1:31" s="33" customFormat="1" ht="48" customHeight="1" thickBot="1" x14ac:dyDescent="0.3">
      <c r="A12" s="40">
        <v>7</v>
      </c>
      <c r="B12" s="51" t="s">
        <v>79</v>
      </c>
      <c r="C12" s="53" t="s">
        <v>40</v>
      </c>
      <c r="D12" s="74">
        <v>0.86</v>
      </c>
      <c r="E12" s="120">
        <v>1029.5999999999999</v>
      </c>
      <c r="F12" s="120">
        <v>1080</v>
      </c>
      <c r="G12" s="120">
        <v>983</v>
      </c>
      <c r="H12" s="41">
        <f t="shared" si="8"/>
        <v>1030.8666666666666</v>
      </c>
      <c r="I12" s="42">
        <f t="shared" si="9"/>
        <v>48.512403912126771</v>
      </c>
      <c r="J12" s="42">
        <f t="shared" si="10"/>
        <v>4.7059824010987628</v>
      </c>
      <c r="K12" s="38">
        <f t="shared" si="11"/>
        <v>886.54533333333336</v>
      </c>
      <c r="L12" s="43">
        <f t="shared" si="12"/>
        <v>1030.8666666666668</v>
      </c>
      <c r="M12" s="38">
        <f t="shared" si="13"/>
        <v>1030.8699999999999</v>
      </c>
      <c r="N12" s="90">
        <f t="shared" si="14"/>
        <v>886.54819999999984</v>
      </c>
      <c r="O12" s="93">
        <f t="shared" si="0"/>
        <v>885.4559999999999</v>
      </c>
      <c r="P12" s="93">
        <f t="shared" si="1"/>
        <v>928.8</v>
      </c>
      <c r="Q12" s="93">
        <f t="shared" si="2"/>
        <v>845.38</v>
      </c>
      <c r="R12" s="94">
        <v>858</v>
      </c>
      <c r="S12" s="94">
        <f t="shared" si="3"/>
        <v>737.88</v>
      </c>
      <c r="T12" s="94">
        <f t="shared" si="4"/>
        <v>1029.5999999999999</v>
      </c>
      <c r="U12" s="94">
        <v>900</v>
      </c>
      <c r="V12" s="102">
        <f t="shared" si="5"/>
        <v>774</v>
      </c>
      <c r="W12" s="102">
        <f t="shared" si="6"/>
        <v>1080</v>
      </c>
      <c r="X12" s="106">
        <f t="shared" si="7"/>
        <v>845.38</v>
      </c>
    </row>
    <row r="13" spans="1:31" s="33" customFormat="1" ht="48" customHeight="1" thickBot="1" x14ac:dyDescent="0.3">
      <c r="A13" s="40">
        <v>8</v>
      </c>
      <c r="B13" s="51" t="s">
        <v>80</v>
      </c>
      <c r="C13" s="53" t="s">
        <v>40</v>
      </c>
      <c r="D13" s="74">
        <v>3.3</v>
      </c>
      <c r="E13" s="120">
        <v>1029.5999999999999</v>
      </c>
      <c r="F13" s="120">
        <v>1080</v>
      </c>
      <c r="G13" s="120">
        <v>983</v>
      </c>
      <c r="H13" s="41">
        <f t="shared" si="8"/>
        <v>1030.8666666666666</v>
      </c>
      <c r="I13" s="42">
        <f t="shared" si="9"/>
        <v>48.512403912126771</v>
      </c>
      <c r="J13" s="42">
        <f t="shared" si="10"/>
        <v>4.7059824010987628</v>
      </c>
      <c r="K13" s="38">
        <f t="shared" si="11"/>
        <v>3401.8599999999997</v>
      </c>
      <c r="L13" s="43">
        <f t="shared" si="12"/>
        <v>1030.8666666666666</v>
      </c>
      <c r="M13" s="38">
        <f t="shared" si="13"/>
        <v>1030.8699999999999</v>
      </c>
      <c r="N13" s="90">
        <f t="shared" si="14"/>
        <v>3401.8709999999996</v>
      </c>
      <c r="O13" s="93">
        <f t="shared" si="0"/>
        <v>3397.6799999999994</v>
      </c>
      <c r="P13" s="93">
        <f t="shared" si="1"/>
        <v>3564</v>
      </c>
      <c r="Q13" s="93">
        <f t="shared" si="2"/>
        <v>3243.8999999999996</v>
      </c>
      <c r="R13" s="94">
        <v>858</v>
      </c>
      <c r="S13" s="94">
        <f t="shared" si="3"/>
        <v>2831.3999999999996</v>
      </c>
      <c r="T13" s="94">
        <f t="shared" si="4"/>
        <v>1029.5999999999999</v>
      </c>
      <c r="U13" s="94">
        <v>900</v>
      </c>
      <c r="V13" s="102">
        <f t="shared" si="5"/>
        <v>2970</v>
      </c>
      <c r="W13" s="102">
        <f t="shared" si="6"/>
        <v>1080</v>
      </c>
      <c r="X13" s="106">
        <f t="shared" si="7"/>
        <v>3243.8999999999996</v>
      </c>
    </row>
    <row r="14" spans="1:31" s="33" customFormat="1" ht="48" customHeight="1" thickBot="1" x14ac:dyDescent="0.3">
      <c r="A14" s="40">
        <v>9</v>
      </c>
      <c r="B14" s="51" t="s">
        <v>81</v>
      </c>
      <c r="C14" s="53" t="s">
        <v>40</v>
      </c>
      <c r="D14" s="74">
        <v>8.6</v>
      </c>
      <c r="E14" s="120">
        <v>1029.5999999999999</v>
      </c>
      <c r="F14" s="120">
        <v>1080</v>
      </c>
      <c r="G14" s="120">
        <v>983</v>
      </c>
      <c r="H14" s="41">
        <f t="shared" si="8"/>
        <v>1030.8666666666666</v>
      </c>
      <c r="I14" s="42">
        <f t="shared" si="9"/>
        <v>48.512403912126771</v>
      </c>
      <c r="J14" s="42">
        <f t="shared" si="10"/>
        <v>4.7059824010987628</v>
      </c>
      <c r="K14" s="38">
        <f t="shared" si="11"/>
        <v>8865.4533333333329</v>
      </c>
      <c r="L14" s="43">
        <f t="shared" si="12"/>
        <v>1030.8666666666666</v>
      </c>
      <c r="M14" s="38">
        <f t="shared" si="13"/>
        <v>1030.8699999999999</v>
      </c>
      <c r="N14" s="90">
        <f t="shared" si="14"/>
        <v>8865.4819999999982</v>
      </c>
      <c r="O14" s="93">
        <f t="shared" si="0"/>
        <v>8854.56</v>
      </c>
      <c r="P14" s="93">
        <f t="shared" si="1"/>
        <v>9288</v>
      </c>
      <c r="Q14" s="93">
        <f t="shared" si="2"/>
        <v>8453.7999999999993</v>
      </c>
      <c r="R14" s="94">
        <v>858</v>
      </c>
      <c r="S14" s="94">
        <f t="shared" si="3"/>
        <v>7378.7999999999993</v>
      </c>
      <c r="T14" s="94">
        <f t="shared" si="4"/>
        <v>1029.5999999999999</v>
      </c>
      <c r="U14" s="94">
        <v>900</v>
      </c>
      <c r="V14" s="102">
        <f t="shared" si="5"/>
        <v>7740</v>
      </c>
      <c r="W14" s="102">
        <f t="shared" si="6"/>
        <v>1080</v>
      </c>
      <c r="X14" s="106">
        <f t="shared" si="7"/>
        <v>8453.7999999999993</v>
      </c>
    </row>
    <row r="15" spans="1:31" s="33" customFormat="1" ht="48" customHeight="1" thickBot="1" x14ac:dyDescent="0.3">
      <c r="A15" s="40">
        <v>10</v>
      </c>
      <c r="B15" s="51" t="s">
        <v>82</v>
      </c>
      <c r="C15" s="53" t="s">
        <v>40</v>
      </c>
      <c r="D15" s="74">
        <v>2.2000000000000002</v>
      </c>
      <c r="E15" s="120">
        <v>1029.5999999999999</v>
      </c>
      <c r="F15" s="120">
        <v>1080</v>
      </c>
      <c r="G15" s="120">
        <v>983</v>
      </c>
      <c r="H15" s="41">
        <f t="shared" si="8"/>
        <v>1030.8666666666666</v>
      </c>
      <c r="I15" s="42">
        <f t="shared" si="9"/>
        <v>48.512403912126771</v>
      </c>
      <c r="J15" s="42">
        <f t="shared" si="10"/>
        <v>4.7059824010987628</v>
      </c>
      <c r="K15" s="38">
        <f t="shared" si="11"/>
        <v>2267.9066666666668</v>
      </c>
      <c r="L15" s="43">
        <f t="shared" si="12"/>
        <v>1030.8666666666666</v>
      </c>
      <c r="M15" s="38">
        <f t="shared" si="13"/>
        <v>1030.8699999999999</v>
      </c>
      <c r="N15" s="90">
        <f t="shared" si="14"/>
        <v>2267.9139999999998</v>
      </c>
      <c r="O15" s="93">
        <f t="shared" si="0"/>
        <v>2265.12</v>
      </c>
      <c r="P15" s="93">
        <f t="shared" si="1"/>
        <v>2376</v>
      </c>
      <c r="Q15" s="93">
        <f t="shared" si="2"/>
        <v>2162.6000000000004</v>
      </c>
      <c r="R15" s="94">
        <v>858</v>
      </c>
      <c r="S15" s="94">
        <f t="shared" si="3"/>
        <v>1887.6000000000001</v>
      </c>
      <c r="T15" s="94">
        <f t="shared" si="4"/>
        <v>1029.5999999999999</v>
      </c>
      <c r="U15" s="94">
        <v>900</v>
      </c>
      <c r="V15" s="102">
        <f t="shared" si="5"/>
        <v>1980.0000000000002</v>
      </c>
      <c r="W15" s="102">
        <f t="shared" si="6"/>
        <v>1080</v>
      </c>
      <c r="X15" s="106">
        <f t="shared" si="7"/>
        <v>2162.6000000000004</v>
      </c>
    </row>
    <row r="16" spans="1:31" s="33" customFormat="1" ht="48" customHeight="1" thickBot="1" x14ac:dyDescent="0.3">
      <c r="A16" s="40">
        <v>11</v>
      </c>
      <c r="B16" s="50" t="s">
        <v>83</v>
      </c>
      <c r="C16" s="53" t="s">
        <v>40</v>
      </c>
      <c r="D16" s="74">
        <v>0.62</v>
      </c>
      <c r="E16" s="120">
        <v>1020</v>
      </c>
      <c r="F16" s="120">
        <v>1260</v>
      </c>
      <c r="G16" s="120">
        <v>1077</v>
      </c>
      <c r="H16" s="41">
        <f t="shared" si="8"/>
        <v>1119</v>
      </c>
      <c r="I16" s="42">
        <f t="shared" si="9"/>
        <v>125.3913872640382</v>
      </c>
      <c r="J16" s="42">
        <f t="shared" si="10"/>
        <v>11.20566463485596</v>
      </c>
      <c r="K16" s="38">
        <f t="shared" si="11"/>
        <v>693.78</v>
      </c>
      <c r="L16" s="43">
        <f t="shared" si="12"/>
        <v>1119</v>
      </c>
      <c r="M16" s="38">
        <f t="shared" si="13"/>
        <v>1119</v>
      </c>
      <c r="N16" s="90">
        <f t="shared" si="14"/>
        <v>693.78</v>
      </c>
      <c r="O16" s="93">
        <f t="shared" si="0"/>
        <v>632.4</v>
      </c>
      <c r="P16" s="93">
        <f t="shared" si="1"/>
        <v>781.2</v>
      </c>
      <c r="Q16" s="93">
        <f t="shared" si="2"/>
        <v>667.74</v>
      </c>
      <c r="R16" s="94">
        <v>850</v>
      </c>
      <c r="S16" s="94">
        <f t="shared" si="3"/>
        <v>527</v>
      </c>
      <c r="T16" s="94">
        <f t="shared" si="4"/>
        <v>1020</v>
      </c>
      <c r="U16" s="94">
        <v>1050</v>
      </c>
      <c r="V16" s="102">
        <f t="shared" si="5"/>
        <v>651</v>
      </c>
      <c r="W16" s="102">
        <f t="shared" si="6"/>
        <v>1260</v>
      </c>
      <c r="X16" s="106">
        <f t="shared" si="7"/>
        <v>667.74</v>
      </c>
    </row>
    <row r="17" spans="1:31" s="33" customFormat="1" ht="48" customHeight="1" thickBot="1" x14ac:dyDescent="0.3">
      <c r="A17" s="40">
        <v>12</v>
      </c>
      <c r="B17" s="51" t="s">
        <v>84</v>
      </c>
      <c r="C17" s="53" t="s">
        <v>49</v>
      </c>
      <c r="D17" s="74">
        <v>40</v>
      </c>
      <c r="E17" s="120">
        <v>30</v>
      </c>
      <c r="F17" s="120">
        <v>36</v>
      </c>
      <c r="G17" s="120">
        <v>15</v>
      </c>
      <c r="H17" s="41">
        <f t="shared" si="8"/>
        <v>27</v>
      </c>
      <c r="I17" s="42">
        <f t="shared" si="9"/>
        <v>10.816653826391969</v>
      </c>
      <c r="J17" s="42">
        <f t="shared" si="10"/>
        <v>40.061680838488769</v>
      </c>
      <c r="K17" s="38">
        <f t="shared" si="11"/>
        <v>1080</v>
      </c>
      <c r="L17" s="43">
        <f t="shared" si="12"/>
        <v>27</v>
      </c>
      <c r="M17" s="38">
        <f t="shared" si="13"/>
        <v>27</v>
      </c>
      <c r="N17" s="90">
        <f t="shared" si="14"/>
        <v>1080</v>
      </c>
      <c r="O17" s="93">
        <f t="shared" si="0"/>
        <v>1200</v>
      </c>
      <c r="P17" s="93">
        <f t="shared" si="1"/>
        <v>1440</v>
      </c>
      <c r="Q17" s="93">
        <f t="shared" si="2"/>
        <v>600</v>
      </c>
      <c r="R17" s="94">
        <v>25</v>
      </c>
      <c r="S17" s="94">
        <f t="shared" si="3"/>
        <v>1000</v>
      </c>
      <c r="T17" s="94">
        <f t="shared" si="4"/>
        <v>30</v>
      </c>
      <c r="U17" s="94">
        <v>30</v>
      </c>
      <c r="V17" s="102">
        <f t="shared" si="5"/>
        <v>1200</v>
      </c>
      <c r="W17" s="102">
        <f t="shared" si="6"/>
        <v>36</v>
      </c>
      <c r="X17" s="106">
        <f t="shared" si="7"/>
        <v>600</v>
      </c>
    </row>
    <row r="18" spans="1:31" s="33" customFormat="1" ht="48" customHeight="1" thickBot="1" x14ac:dyDescent="0.3">
      <c r="A18" s="40">
        <v>13</v>
      </c>
      <c r="B18" s="51" t="s">
        <v>85</v>
      </c>
      <c r="C18" s="53" t="s">
        <v>94</v>
      </c>
      <c r="D18" s="74">
        <v>20</v>
      </c>
      <c r="E18" s="120">
        <v>275.928</v>
      </c>
      <c r="F18" s="120">
        <v>348</v>
      </c>
      <c r="G18" s="120">
        <v>229.41</v>
      </c>
      <c r="H18" s="41">
        <f t="shared" si="8"/>
        <v>284.44599999999997</v>
      </c>
      <c r="I18" s="42">
        <f t="shared" si="9"/>
        <v>59.75210680804485</v>
      </c>
      <c r="J18" s="42">
        <f t="shared" si="10"/>
        <v>21.006485170487494</v>
      </c>
      <c r="K18" s="38">
        <f t="shared" si="11"/>
        <v>5688.92</v>
      </c>
      <c r="L18" s="43">
        <f t="shared" si="12"/>
        <v>284.44600000000003</v>
      </c>
      <c r="M18" s="38">
        <f t="shared" si="13"/>
        <v>284.45</v>
      </c>
      <c r="N18" s="90">
        <f t="shared" si="14"/>
        <v>5689</v>
      </c>
      <c r="O18" s="93">
        <f t="shared" si="0"/>
        <v>5518.5599999999995</v>
      </c>
      <c r="P18" s="93">
        <f t="shared" si="1"/>
        <v>6960</v>
      </c>
      <c r="Q18" s="93">
        <f t="shared" si="2"/>
        <v>4588.2</v>
      </c>
      <c r="R18" s="94">
        <v>229.94</v>
      </c>
      <c r="S18" s="94">
        <f t="shared" si="3"/>
        <v>4598.8</v>
      </c>
      <c r="T18" s="94">
        <f t="shared" si="4"/>
        <v>275.928</v>
      </c>
      <c r="U18" s="94">
        <v>290</v>
      </c>
      <c r="V18" s="102">
        <f t="shared" si="5"/>
        <v>5800</v>
      </c>
      <c r="W18" s="102">
        <f t="shared" si="6"/>
        <v>348</v>
      </c>
      <c r="X18" s="106">
        <f t="shared" si="7"/>
        <v>4588.2</v>
      </c>
    </row>
    <row r="19" spans="1:31" s="33" customFormat="1" ht="48" customHeight="1" thickBot="1" x14ac:dyDescent="0.3">
      <c r="A19" s="40">
        <v>14</v>
      </c>
      <c r="B19" s="51" t="s">
        <v>86</v>
      </c>
      <c r="C19" s="53" t="s">
        <v>94</v>
      </c>
      <c r="D19" s="74">
        <v>20</v>
      </c>
      <c r="E19" s="120">
        <v>291.59999999999997</v>
      </c>
      <c r="F19" s="120">
        <v>372</v>
      </c>
      <c r="G19" s="120">
        <v>240.5</v>
      </c>
      <c r="H19" s="41">
        <f t="shared" si="8"/>
        <v>301.36666666666662</v>
      </c>
      <c r="I19" s="42">
        <f t="shared" si="9"/>
        <v>66.291804420556645</v>
      </c>
      <c r="J19" s="42">
        <f t="shared" si="10"/>
        <v>21.997059314419861</v>
      </c>
      <c r="K19" s="38">
        <f t="shared" si="11"/>
        <v>6027.333333333333</v>
      </c>
      <c r="L19" s="43">
        <f t="shared" si="12"/>
        <v>301.36666666666667</v>
      </c>
      <c r="M19" s="38">
        <f t="shared" si="13"/>
        <v>301.37</v>
      </c>
      <c r="N19" s="90">
        <f t="shared" si="14"/>
        <v>6027.4</v>
      </c>
      <c r="O19" s="93">
        <f t="shared" si="0"/>
        <v>5831.9999999999991</v>
      </c>
      <c r="P19" s="93">
        <f t="shared" si="1"/>
        <v>7440</v>
      </c>
      <c r="Q19" s="93">
        <f t="shared" si="2"/>
        <v>4810</v>
      </c>
      <c r="R19" s="94">
        <v>243</v>
      </c>
      <c r="S19" s="94">
        <f t="shared" si="3"/>
        <v>4860</v>
      </c>
      <c r="T19" s="94">
        <f t="shared" si="4"/>
        <v>291.59999999999997</v>
      </c>
      <c r="U19" s="94">
        <v>310</v>
      </c>
      <c r="V19" s="102">
        <f t="shared" si="5"/>
        <v>6200</v>
      </c>
      <c r="W19" s="102">
        <f t="shared" si="6"/>
        <v>372</v>
      </c>
      <c r="X19" s="106">
        <f t="shared" si="7"/>
        <v>4810</v>
      </c>
    </row>
    <row r="20" spans="1:31" s="85" customFormat="1" ht="48" customHeight="1" thickBot="1" x14ac:dyDescent="0.3">
      <c r="A20" s="77">
        <v>15</v>
      </c>
      <c r="B20" s="78" t="s">
        <v>87</v>
      </c>
      <c r="C20" s="79" t="s">
        <v>40</v>
      </c>
      <c r="D20" s="80">
        <v>60</v>
      </c>
      <c r="E20" s="121">
        <v>156</v>
      </c>
      <c r="F20" s="121">
        <v>166.79999999999998</v>
      </c>
      <c r="G20" s="121">
        <v>156</v>
      </c>
      <c r="H20" s="81">
        <f t="shared" si="8"/>
        <v>159.6</v>
      </c>
      <c r="I20" s="82">
        <f t="shared" si="9"/>
        <v>6.2353829072479474</v>
      </c>
      <c r="J20" s="82">
        <f t="shared" si="10"/>
        <v>3.9068815208320471</v>
      </c>
      <c r="K20" s="83">
        <f t="shared" si="11"/>
        <v>9576</v>
      </c>
      <c r="L20" s="84">
        <f t="shared" si="12"/>
        <v>159.6</v>
      </c>
      <c r="M20" s="83">
        <f t="shared" si="13"/>
        <v>159.6</v>
      </c>
      <c r="N20" s="91">
        <f t="shared" si="14"/>
        <v>9576</v>
      </c>
      <c r="O20" s="93">
        <f t="shared" si="0"/>
        <v>9360</v>
      </c>
      <c r="P20" s="93">
        <f t="shared" si="1"/>
        <v>10007.999999999998</v>
      </c>
      <c r="Q20" s="93">
        <f t="shared" si="2"/>
        <v>9360</v>
      </c>
      <c r="R20" s="95">
        <v>130</v>
      </c>
      <c r="S20" s="94">
        <f t="shared" si="3"/>
        <v>7800</v>
      </c>
      <c r="T20" s="94">
        <f t="shared" si="4"/>
        <v>156</v>
      </c>
      <c r="U20" s="95">
        <v>139</v>
      </c>
      <c r="V20" s="102">
        <f t="shared" si="5"/>
        <v>8340</v>
      </c>
      <c r="W20" s="102">
        <f t="shared" si="6"/>
        <v>166.79999999999998</v>
      </c>
      <c r="X20" s="106">
        <f t="shared" si="7"/>
        <v>9360</v>
      </c>
    </row>
    <row r="21" spans="1:31" s="33" customFormat="1" ht="48" customHeight="1" thickBot="1" x14ac:dyDescent="0.3">
      <c r="A21" s="40">
        <v>16</v>
      </c>
      <c r="B21" s="50" t="s">
        <v>88</v>
      </c>
      <c r="C21" s="53" t="s">
        <v>40</v>
      </c>
      <c r="D21" s="74">
        <v>100</v>
      </c>
      <c r="E21" s="120">
        <v>231</v>
      </c>
      <c r="F21" s="120">
        <v>252</v>
      </c>
      <c r="G21" s="120">
        <v>150</v>
      </c>
      <c r="H21" s="41">
        <f t="shared" si="8"/>
        <v>211</v>
      </c>
      <c r="I21" s="42">
        <f t="shared" si="9"/>
        <v>53.860932037980923</v>
      </c>
      <c r="J21" s="42">
        <f t="shared" si="10"/>
        <v>25.526508074872478</v>
      </c>
      <c r="K21" s="38">
        <f t="shared" si="11"/>
        <v>21100</v>
      </c>
      <c r="L21" s="43">
        <f t="shared" si="12"/>
        <v>211</v>
      </c>
      <c r="M21" s="38">
        <f t="shared" si="13"/>
        <v>211</v>
      </c>
      <c r="N21" s="90">
        <f t="shared" si="14"/>
        <v>21100</v>
      </c>
      <c r="O21" s="93">
        <f t="shared" si="0"/>
        <v>23100</v>
      </c>
      <c r="P21" s="93">
        <f t="shared" si="1"/>
        <v>25200</v>
      </c>
      <c r="Q21" s="93">
        <f t="shared" si="2"/>
        <v>15000</v>
      </c>
      <c r="R21" s="94">
        <v>192.5</v>
      </c>
      <c r="S21" s="94">
        <f t="shared" si="3"/>
        <v>19250</v>
      </c>
      <c r="T21" s="94">
        <f t="shared" si="4"/>
        <v>231</v>
      </c>
      <c r="U21" s="94">
        <v>210</v>
      </c>
      <c r="V21" s="102">
        <f t="shared" si="5"/>
        <v>21000</v>
      </c>
      <c r="W21" s="102">
        <f t="shared" si="6"/>
        <v>252</v>
      </c>
      <c r="X21" s="106">
        <f t="shared" si="7"/>
        <v>15000</v>
      </c>
    </row>
    <row r="22" spans="1:31" s="33" customFormat="1" ht="48" customHeight="1" thickBot="1" x14ac:dyDescent="0.3">
      <c r="A22" s="40">
        <v>17</v>
      </c>
      <c r="B22" s="51" t="s">
        <v>89</v>
      </c>
      <c r="C22" s="53" t="s">
        <v>40</v>
      </c>
      <c r="D22" s="74">
        <v>100</v>
      </c>
      <c r="E22" s="120">
        <v>228</v>
      </c>
      <c r="F22" s="120">
        <v>252</v>
      </c>
      <c r="G22" s="120">
        <v>150</v>
      </c>
      <c r="H22" s="41">
        <f t="shared" si="8"/>
        <v>210</v>
      </c>
      <c r="I22" s="42">
        <f t="shared" si="9"/>
        <v>53.329166503893532</v>
      </c>
      <c r="J22" s="42">
        <f t="shared" si="10"/>
        <v>25.394841192330254</v>
      </c>
      <c r="K22" s="38">
        <f t="shared" si="11"/>
        <v>21000</v>
      </c>
      <c r="L22" s="43">
        <f t="shared" si="12"/>
        <v>210</v>
      </c>
      <c r="M22" s="38">
        <f t="shared" si="13"/>
        <v>210</v>
      </c>
      <c r="N22" s="90">
        <f t="shared" si="14"/>
        <v>21000</v>
      </c>
      <c r="O22" s="93">
        <f t="shared" si="0"/>
        <v>22800</v>
      </c>
      <c r="P22" s="93">
        <f t="shared" si="1"/>
        <v>25200</v>
      </c>
      <c r="Q22" s="93">
        <f t="shared" si="2"/>
        <v>15000</v>
      </c>
      <c r="R22" s="94">
        <v>190</v>
      </c>
      <c r="S22" s="94">
        <f t="shared" si="3"/>
        <v>19000</v>
      </c>
      <c r="T22" s="94">
        <f t="shared" si="4"/>
        <v>228</v>
      </c>
      <c r="U22" s="94">
        <v>210</v>
      </c>
      <c r="V22" s="102">
        <f t="shared" si="5"/>
        <v>21000</v>
      </c>
      <c r="W22" s="102">
        <f t="shared" si="6"/>
        <v>252</v>
      </c>
      <c r="X22" s="106">
        <f t="shared" si="7"/>
        <v>15000</v>
      </c>
    </row>
    <row r="23" spans="1:31" s="33" customFormat="1" ht="48" customHeight="1" thickBot="1" x14ac:dyDescent="0.3">
      <c r="A23" s="40">
        <v>18</v>
      </c>
      <c r="B23" s="51" t="s">
        <v>90</v>
      </c>
      <c r="C23" s="53" t="s">
        <v>40</v>
      </c>
      <c r="D23" s="74">
        <v>23</v>
      </c>
      <c r="E23" s="120">
        <v>272.00399999999996</v>
      </c>
      <c r="F23" s="120">
        <v>288</v>
      </c>
      <c r="G23" s="120">
        <v>170</v>
      </c>
      <c r="H23" s="41">
        <f t="shared" si="8"/>
        <v>243.33466666666664</v>
      </c>
      <c r="I23" s="42">
        <f t="shared" si="9"/>
        <v>64.011311542049597</v>
      </c>
      <c r="J23" s="42">
        <f t="shared" si="10"/>
        <v>26.305874300161207</v>
      </c>
      <c r="K23" s="38">
        <f t="shared" si="11"/>
        <v>5596.6973333333326</v>
      </c>
      <c r="L23" s="43">
        <f t="shared" si="12"/>
        <v>243.33466666666664</v>
      </c>
      <c r="M23" s="38">
        <f t="shared" si="13"/>
        <v>243.33</v>
      </c>
      <c r="N23" s="90">
        <f t="shared" si="14"/>
        <v>5596.59</v>
      </c>
      <c r="O23" s="93">
        <f t="shared" si="0"/>
        <v>6256.0919999999987</v>
      </c>
      <c r="P23" s="93">
        <f t="shared" si="1"/>
        <v>6624</v>
      </c>
      <c r="Q23" s="93">
        <f t="shared" si="2"/>
        <v>3910</v>
      </c>
      <c r="R23" s="94">
        <v>226.67</v>
      </c>
      <c r="S23" s="94">
        <f t="shared" si="3"/>
        <v>5213.41</v>
      </c>
      <c r="T23" s="94">
        <f t="shared" si="4"/>
        <v>272.00399999999996</v>
      </c>
      <c r="U23" s="94">
        <v>240</v>
      </c>
      <c r="V23" s="102">
        <f t="shared" si="5"/>
        <v>5520</v>
      </c>
      <c r="W23" s="102">
        <f t="shared" si="6"/>
        <v>288</v>
      </c>
      <c r="X23" s="106">
        <f t="shared" si="7"/>
        <v>3910</v>
      </c>
    </row>
    <row r="24" spans="1:31" s="33" customFormat="1" ht="48" customHeight="1" thickBot="1" x14ac:dyDescent="0.3">
      <c r="A24" s="40">
        <v>19</v>
      </c>
      <c r="B24" s="51" t="s">
        <v>91</v>
      </c>
      <c r="C24" s="53" t="s">
        <v>40</v>
      </c>
      <c r="D24" s="74">
        <v>21</v>
      </c>
      <c r="E24" s="120">
        <v>272.00399999999996</v>
      </c>
      <c r="F24" s="120">
        <v>288</v>
      </c>
      <c r="G24" s="120">
        <v>170</v>
      </c>
      <c r="H24" s="41">
        <f t="shared" si="8"/>
        <v>243.33466666666664</v>
      </c>
      <c r="I24" s="42">
        <f t="shared" si="9"/>
        <v>64.011311542049597</v>
      </c>
      <c r="J24" s="42">
        <f t="shared" si="10"/>
        <v>26.305874300161207</v>
      </c>
      <c r="K24" s="38">
        <f t="shared" si="11"/>
        <v>5110.0279999999993</v>
      </c>
      <c r="L24" s="43">
        <f t="shared" si="12"/>
        <v>243.33466666666664</v>
      </c>
      <c r="M24" s="38">
        <f t="shared" si="13"/>
        <v>243.33</v>
      </c>
      <c r="N24" s="90">
        <f t="shared" si="14"/>
        <v>5109.93</v>
      </c>
      <c r="O24" s="93">
        <f t="shared" si="0"/>
        <v>5712.0839999999989</v>
      </c>
      <c r="P24" s="93">
        <f t="shared" si="1"/>
        <v>6048</v>
      </c>
      <c r="Q24" s="93">
        <f t="shared" si="2"/>
        <v>3570</v>
      </c>
      <c r="R24" s="94">
        <v>226.67</v>
      </c>
      <c r="S24" s="94">
        <f t="shared" si="3"/>
        <v>4760.07</v>
      </c>
      <c r="T24" s="94">
        <f t="shared" si="4"/>
        <v>272.00399999999996</v>
      </c>
      <c r="U24" s="94">
        <v>240</v>
      </c>
      <c r="V24" s="102">
        <f t="shared" si="5"/>
        <v>5040</v>
      </c>
      <c r="W24" s="102">
        <f t="shared" si="6"/>
        <v>288</v>
      </c>
      <c r="X24" s="106">
        <f t="shared" si="7"/>
        <v>3570</v>
      </c>
    </row>
    <row r="25" spans="1:31" s="33" customFormat="1" ht="48" customHeight="1" thickBot="1" x14ac:dyDescent="0.3">
      <c r="A25" s="40">
        <v>20</v>
      </c>
      <c r="B25" s="51" t="s">
        <v>92</v>
      </c>
      <c r="C25" s="53" t="s">
        <v>40</v>
      </c>
      <c r="D25" s="74">
        <v>8</v>
      </c>
      <c r="E25" s="120">
        <v>243.99600000000001</v>
      </c>
      <c r="F25" s="120">
        <v>259.2</v>
      </c>
      <c r="G25" s="120">
        <v>181</v>
      </c>
      <c r="H25" s="41">
        <f t="shared" si="8"/>
        <v>228.06533333333334</v>
      </c>
      <c r="I25" s="42">
        <f t="shared" si="9"/>
        <v>41.462629021003153</v>
      </c>
      <c r="J25" s="42">
        <f t="shared" si="10"/>
        <v>18.180154087865095</v>
      </c>
      <c r="K25" s="38">
        <f t="shared" si="11"/>
        <v>1824.5226666666667</v>
      </c>
      <c r="L25" s="43">
        <f t="shared" si="12"/>
        <v>228.06533333333334</v>
      </c>
      <c r="M25" s="38">
        <f t="shared" si="13"/>
        <v>228.07</v>
      </c>
      <c r="N25" s="90">
        <f t="shared" si="14"/>
        <v>1824.56</v>
      </c>
      <c r="O25" s="93">
        <f t="shared" si="0"/>
        <v>1951.9680000000001</v>
      </c>
      <c r="P25" s="93">
        <f t="shared" si="1"/>
        <v>2073.6</v>
      </c>
      <c r="Q25" s="93">
        <f t="shared" si="2"/>
        <v>1448</v>
      </c>
      <c r="R25" s="94">
        <v>203.33</v>
      </c>
      <c r="S25" s="94">
        <f t="shared" si="3"/>
        <v>1626.64</v>
      </c>
      <c r="T25" s="94">
        <f t="shared" si="4"/>
        <v>243.99600000000001</v>
      </c>
      <c r="U25" s="94">
        <v>216</v>
      </c>
      <c r="V25" s="102">
        <f t="shared" si="5"/>
        <v>1728</v>
      </c>
      <c r="W25" s="102">
        <f t="shared" si="6"/>
        <v>259.2</v>
      </c>
      <c r="X25" s="106">
        <f t="shared" si="7"/>
        <v>1448</v>
      </c>
    </row>
    <row r="26" spans="1:31" s="33" customFormat="1" ht="48" customHeight="1" thickBot="1" x14ac:dyDescent="0.3">
      <c r="A26" s="40">
        <v>21</v>
      </c>
      <c r="B26" s="50" t="s">
        <v>93</v>
      </c>
      <c r="C26" s="53" t="s">
        <v>40</v>
      </c>
      <c r="D26" s="74">
        <v>9</v>
      </c>
      <c r="E26" s="120">
        <v>243.99600000000001</v>
      </c>
      <c r="F26" s="120">
        <v>259.2</v>
      </c>
      <c r="G26" s="120">
        <v>181</v>
      </c>
      <c r="H26" s="41">
        <f t="shared" si="8"/>
        <v>228.06533333333334</v>
      </c>
      <c r="I26" s="42">
        <f t="shared" si="9"/>
        <v>41.462629021003153</v>
      </c>
      <c r="J26" s="42">
        <f t="shared" si="10"/>
        <v>18.180154087865095</v>
      </c>
      <c r="K26" s="38">
        <f t="shared" si="11"/>
        <v>2052.5880000000002</v>
      </c>
      <c r="L26" s="43">
        <f t="shared" si="12"/>
        <v>228.06533333333334</v>
      </c>
      <c r="M26" s="38">
        <f t="shared" si="13"/>
        <v>228.07</v>
      </c>
      <c r="N26" s="90">
        <f t="shared" si="14"/>
        <v>2052.63</v>
      </c>
      <c r="O26" s="93">
        <f t="shared" si="0"/>
        <v>2195.9639999999999</v>
      </c>
      <c r="P26" s="93">
        <f t="shared" si="1"/>
        <v>2332.7999999999997</v>
      </c>
      <c r="Q26" s="93">
        <f t="shared" si="2"/>
        <v>1629</v>
      </c>
      <c r="R26" s="94">
        <v>203.33</v>
      </c>
      <c r="S26" s="94">
        <f t="shared" si="3"/>
        <v>1829.97</v>
      </c>
      <c r="T26" s="94">
        <f t="shared" si="4"/>
        <v>243.99600000000001</v>
      </c>
      <c r="U26" s="94">
        <v>216</v>
      </c>
      <c r="V26" s="102">
        <f t="shared" si="5"/>
        <v>1944</v>
      </c>
      <c r="W26" s="102">
        <f t="shared" si="6"/>
        <v>259.2</v>
      </c>
      <c r="X26" s="106">
        <f t="shared" si="7"/>
        <v>1629</v>
      </c>
    </row>
    <row r="27" spans="1:31" ht="24.75" customHeight="1" x14ac:dyDescent="0.2">
      <c r="A27" s="386" t="s">
        <v>26</v>
      </c>
      <c r="B27" s="386"/>
      <c r="C27" s="386"/>
      <c r="D27" s="386"/>
      <c r="E27" s="386"/>
      <c r="F27" s="386"/>
      <c r="G27" s="386"/>
      <c r="H27" s="386"/>
      <c r="I27" s="60"/>
      <c r="J27" s="60"/>
      <c r="K27" s="60"/>
      <c r="L27" s="34"/>
      <c r="M27" s="35"/>
      <c r="N27" s="34">
        <f>SUM(N6:N26)</f>
        <v>153942.49519999998</v>
      </c>
      <c r="O27" s="36">
        <f>SUM(O6:O26)</f>
        <v>159276.97200000001</v>
      </c>
      <c r="P27" s="39">
        <f>SUM(P6:P26)</f>
        <v>170864.4</v>
      </c>
      <c r="Q27" s="39">
        <f>SUM(Q6:Q26)</f>
        <v>131689.12</v>
      </c>
      <c r="R27" s="39" t="s">
        <v>104</v>
      </c>
      <c r="S27" s="39">
        <f>SUM(S6:S26)</f>
        <v>132730.80999999997</v>
      </c>
      <c r="U27" s="39" t="s">
        <v>104</v>
      </c>
      <c r="V27" s="101">
        <f>SUM(V6:V26)</f>
        <v>142387</v>
      </c>
      <c r="W27" s="39" t="s">
        <v>104</v>
      </c>
      <c r="X27" s="101">
        <f>SUM(X6:X26)</f>
        <v>131689.12</v>
      </c>
    </row>
    <row r="28" spans="1:31" customFormat="1" ht="15" x14ac:dyDescent="0.25">
      <c r="A28" s="66"/>
      <c r="B28" s="66"/>
      <c r="C28" s="66"/>
      <c r="D28" s="66"/>
      <c r="E28" s="122"/>
      <c r="F28" s="122"/>
      <c r="G28" s="122"/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6" t="s">
        <v>105</v>
      </c>
      <c r="S28" s="66">
        <f>S27*0.2</f>
        <v>26546.161999999997</v>
      </c>
      <c r="T28" s="66"/>
      <c r="U28" s="66" t="s">
        <v>105</v>
      </c>
      <c r="V28" s="103">
        <f>V27*0.2</f>
        <v>28477.4</v>
      </c>
      <c r="W28" s="66" t="s">
        <v>107</v>
      </c>
      <c r="X28" s="103">
        <f>X27/1.2*0.2</f>
        <v>21948.186666666668</v>
      </c>
      <c r="Y28" s="66"/>
      <c r="Z28" s="66"/>
      <c r="AA28" s="66"/>
      <c r="AB28" s="66"/>
      <c r="AC28" s="66"/>
      <c r="AD28" s="66"/>
      <c r="AE28" s="66"/>
    </row>
    <row r="29" spans="1:31" customFormat="1" ht="15" customHeight="1" x14ac:dyDescent="0.25">
      <c r="A29" s="399" t="s">
        <v>68</v>
      </c>
      <c r="B29" s="399"/>
      <c r="C29" s="399"/>
      <c r="D29" s="399"/>
      <c r="E29" s="399"/>
      <c r="F29" s="399"/>
      <c r="G29" s="399"/>
      <c r="H29" s="399"/>
      <c r="I29" s="399"/>
      <c r="J29" s="399"/>
      <c r="K29" s="399"/>
      <c r="L29" s="399"/>
      <c r="M29" s="399"/>
      <c r="N29" s="399"/>
      <c r="O29" s="97"/>
      <c r="P29" s="97"/>
      <c r="Q29" s="97"/>
      <c r="R29" s="97" t="s">
        <v>106</v>
      </c>
      <c r="S29" s="98">
        <f>SUM(S27:S28)</f>
        <v>159276.97199999995</v>
      </c>
      <c r="T29" s="97"/>
      <c r="U29" s="97" t="s">
        <v>106</v>
      </c>
      <c r="V29" s="98">
        <f>SUM(V27:V28)</f>
        <v>170864.4</v>
      </c>
      <c r="W29" s="98"/>
      <c r="X29" s="98"/>
      <c r="Y29" s="97"/>
      <c r="Z29" s="97"/>
      <c r="AA29" s="97"/>
      <c r="AB29" s="97"/>
      <c r="AC29" s="97"/>
      <c r="AD29" s="97"/>
      <c r="AE29" s="97"/>
    </row>
    <row r="30" spans="1:31" customFormat="1" ht="15.75" thickBot="1" x14ac:dyDescent="0.3">
      <c r="A30" s="73"/>
      <c r="B30" s="73"/>
      <c r="C30" s="73"/>
      <c r="D30" s="73"/>
      <c r="E30" s="123"/>
      <c r="F30" s="123"/>
      <c r="G30" s="123"/>
      <c r="H30" s="73"/>
      <c r="I30" s="73"/>
      <c r="J30" s="73"/>
      <c r="K30" s="73"/>
      <c r="L30" s="73"/>
      <c r="M30" s="73"/>
      <c r="N30" s="73"/>
      <c r="O30" s="73"/>
      <c r="P30" s="73"/>
      <c r="Q30" s="73"/>
      <c r="R30" s="73"/>
      <c r="S30" s="73"/>
      <c r="T30" s="73"/>
      <c r="U30" s="73"/>
      <c r="V30" s="104"/>
      <c r="W30" s="104"/>
      <c r="X30" s="104"/>
      <c r="Y30" s="73"/>
      <c r="Z30" s="73"/>
      <c r="AA30" s="73"/>
      <c r="AB30" s="73"/>
      <c r="AC30" s="73"/>
      <c r="AD30" s="73"/>
      <c r="AE30" s="73"/>
    </row>
    <row r="31" spans="1:31" customFormat="1" ht="15.75" thickBot="1" x14ac:dyDescent="0.3">
      <c r="A31" s="400" t="s">
        <v>69</v>
      </c>
      <c r="B31" s="401"/>
      <c r="C31" s="401"/>
      <c r="D31" s="402"/>
      <c r="E31" s="124"/>
      <c r="F31" s="125"/>
      <c r="G31" s="125"/>
      <c r="V31" s="75"/>
      <c r="W31" s="75"/>
      <c r="X31" s="75"/>
    </row>
    <row r="32" spans="1:31" customFormat="1" ht="15.75" thickBot="1" x14ac:dyDescent="0.3">
      <c r="A32" s="383" t="s">
        <v>70</v>
      </c>
      <c r="B32" s="383"/>
      <c r="C32" s="383"/>
      <c r="D32" s="383"/>
      <c r="E32" s="124"/>
      <c r="F32" s="125"/>
      <c r="G32" s="125"/>
      <c r="V32" s="75"/>
      <c r="W32" s="75"/>
      <c r="X32" s="75"/>
    </row>
    <row r="33" spans="1:27" customFormat="1" ht="15" x14ac:dyDescent="0.25">
      <c r="A33" s="384" t="s">
        <v>71</v>
      </c>
      <c r="B33" s="384"/>
      <c r="C33" s="384"/>
      <c r="D33" s="384"/>
      <c r="E33" s="124"/>
      <c r="F33" s="125"/>
      <c r="G33" s="125"/>
      <c r="V33" s="75"/>
      <c r="W33" s="75"/>
      <c r="X33" s="75"/>
    </row>
    <row r="34" spans="1:27" customFormat="1" ht="16.5" thickBot="1" x14ac:dyDescent="0.3">
      <c r="A34" s="385" t="s">
        <v>72</v>
      </c>
      <c r="B34" s="385"/>
      <c r="C34" s="385"/>
      <c r="D34" s="385"/>
      <c r="E34" s="126"/>
      <c r="F34" s="127"/>
      <c r="G34" s="127"/>
      <c r="H34" s="72"/>
      <c r="I34" s="72"/>
      <c r="J34" s="72"/>
      <c r="K34" s="72"/>
      <c r="L34" s="72"/>
      <c r="M34" s="72"/>
      <c r="N34" s="72"/>
      <c r="O34" s="72"/>
      <c r="P34" s="72"/>
      <c r="Q34" s="72"/>
      <c r="R34" s="72"/>
      <c r="S34" s="72"/>
      <c r="T34" s="72"/>
      <c r="U34" s="72"/>
      <c r="V34" s="76"/>
      <c r="W34" s="76"/>
      <c r="X34" s="76"/>
      <c r="Y34" s="72"/>
      <c r="Z34" s="72"/>
      <c r="AA34" s="72"/>
    </row>
    <row r="35" spans="1:27" x14ac:dyDescent="0.2">
      <c r="A35" s="37"/>
      <c r="B35" s="37"/>
      <c r="C35" s="37"/>
      <c r="D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</row>
    <row r="36" spans="1:27" x14ac:dyDescent="0.2">
      <c r="A36" s="37"/>
      <c r="B36" s="37"/>
      <c r="C36" s="37"/>
      <c r="D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</row>
    <row r="37" spans="1:27" x14ac:dyDescent="0.2">
      <c r="A37" s="37"/>
      <c r="B37" s="37"/>
      <c r="C37" s="37"/>
      <c r="D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</row>
    <row r="38" spans="1:27" x14ac:dyDescent="0.2">
      <c r="A38" s="37"/>
      <c r="B38" s="37"/>
      <c r="C38" s="37"/>
      <c r="D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</row>
    <row r="39" spans="1:27" x14ac:dyDescent="0.2">
      <c r="A39" s="37"/>
      <c r="B39" s="37"/>
      <c r="C39" s="37"/>
      <c r="D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</row>
    <row r="40" spans="1:27" x14ac:dyDescent="0.2">
      <c r="A40" s="37"/>
      <c r="B40" s="37"/>
      <c r="C40" s="37"/>
      <c r="D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</row>
    <row r="41" spans="1:27" x14ac:dyDescent="0.2">
      <c r="A41" s="37"/>
      <c r="B41" s="37"/>
      <c r="C41" s="37"/>
      <c r="D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</row>
    <row r="42" spans="1:27" x14ac:dyDescent="0.2">
      <c r="A42" s="37"/>
      <c r="B42" s="37"/>
      <c r="C42" s="37"/>
      <c r="D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</row>
    <row r="43" spans="1:27" x14ac:dyDescent="0.2">
      <c r="A43" s="37"/>
      <c r="B43" s="37"/>
      <c r="C43" s="37"/>
      <c r="D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</row>
    <row r="44" spans="1:27" x14ac:dyDescent="0.2">
      <c r="A44" s="37"/>
      <c r="B44" s="37"/>
      <c r="C44" s="37"/>
      <c r="D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</row>
    <row r="45" spans="1:27" x14ac:dyDescent="0.2">
      <c r="A45" s="37"/>
      <c r="B45" s="37"/>
      <c r="C45" s="37"/>
      <c r="D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</row>
    <row r="46" spans="1:27" x14ac:dyDescent="0.2">
      <c r="A46" s="37"/>
      <c r="B46" s="37"/>
      <c r="C46" s="37"/>
      <c r="D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</row>
    <row r="47" spans="1:27" x14ac:dyDescent="0.2">
      <c r="A47" s="37"/>
      <c r="B47" s="37"/>
      <c r="C47" s="37"/>
      <c r="D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</row>
    <row r="48" spans="1:27" x14ac:dyDescent="0.2">
      <c r="A48" s="37"/>
      <c r="B48" s="37"/>
      <c r="C48" s="37"/>
      <c r="D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</row>
    <row r="49" spans="1:19" x14ac:dyDescent="0.2">
      <c r="A49" s="37"/>
      <c r="B49" s="37"/>
      <c r="C49" s="37"/>
      <c r="D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</row>
    <row r="50" spans="1:19" x14ac:dyDescent="0.2">
      <c r="A50" s="37"/>
      <c r="B50" s="37"/>
      <c r="C50" s="37"/>
      <c r="D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</row>
    <row r="51" spans="1:19" x14ac:dyDescent="0.2">
      <c r="A51" s="37"/>
      <c r="B51" s="37"/>
      <c r="C51" s="37"/>
      <c r="D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</row>
    <row r="52" spans="1:19" x14ac:dyDescent="0.2">
      <c r="A52" s="37"/>
      <c r="B52" s="37"/>
      <c r="C52" s="37"/>
      <c r="D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</row>
    <row r="53" spans="1:19" x14ac:dyDescent="0.2">
      <c r="A53" s="37"/>
      <c r="B53" s="37"/>
      <c r="C53" s="37"/>
      <c r="D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</row>
    <row r="54" spans="1:19" x14ac:dyDescent="0.2">
      <c r="A54" s="37"/>
      <c r="B54" s="37"/>
      <c r="C54" s="37"/>
      <c r="D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</row>
    <row r="55" spans="1:19" x14ac:dyDescent="0.2">
      <c r="A55" s="37"/>
      <c r="B55" s="37"/>
      <c r="C55" s="37"/>
      <c r="D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</row>
    <row r="56" spans="1:19" x14ac:dyDescent="0.2">
      <c r="A56" s="37"/>
      <c r="B56" s="37"/>
      <c r="C56" s="37"/>
      <c r="D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</row>
    <row r="57" spans="1:19" x14ac:dyDescent="0.2">
      <c r="A57" s="37"/>
      <c r="B57" s="37"/>
      <c r="C57" s="37"/>
      <c r="D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</row>
    <row r="58" spans="1:19" x14ac:dyDescent="0.2">
      <c r="A58" s="37"/>
      <c r="B58" s="37"/>
      <c r="C58" s="37"/>
      <c r="D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</row>
    <row r="59" spans="1:19" x14ac:dyDescent="0.2">
      <c r="A59" s="37"/>
      <c r="B59" s="37"/>
      <c r="C59" s="37"/>
      <c r="D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</row>
    <row r="60" spans="1:19" x14ac:dyDescent="0.2">
      <c r="A60" s="37"/>
      <c r="B60" s="37"/>
      <c r="C60" s="37"/>
      <c r="D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</row>
    <row r="61" spans="1:19" x14ac:dyDescent="0.2">
      <c r="A61" s="37"/>
      <c r="B61" s="37"/>
      <c r="C61" s="37"/>
      <c r="D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</row>
    <row r="62" spans="1:19" x14ac:dyDescent="0.2">
      <c r="A62" s="37"/>
      <c r="B62" s="37"/>
      <c r="C62" s="37"/>
      <c r="D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</row>
    <row r="63" spans="1:19" x14ac:dyDescent="0.2">
      <c r="A63" s="37"/>
      <c r="B63" s="37"/>
      <c r="C63" s="37"/>
      <c r="D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</row>
    <row r="64" spans="1:19" x14ac:dyDescent="0.2">
      <c r="A64" s="37"/>
      <c r="B64" s="37"/>
      <c r="C64" s="37"/>
      <c r="D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</row>
    <row r="65" spans="1:19" x14ac:dyDescent="0.2">
      <c r="A65" s="37"/>
      <c r="B65" s="37"/>
      <c r="C65" s="37"/>
      <c r="D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</row>
    <row r="66" spans="1:19" x14ac:dyDescent="0.2">
      <c r="A66" s="37"/>
      <c r="B66" s="37"/>
      <c r="C66" s="37"/>
      <c r="D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</row>
    <row r="67" spans="1:19" x14ac:dyDescent="0.2">
      <c r="A67" s="37"/>
      <c r="B67" s="37"/>
      <c r="C67" s="37"/>
      <c r="D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</row>
    <row r="68" spans="1:19" x14ac:dyDescent="0.2">
      <c r="A68" s="37"/>
      <c r="B68" s="37"/>
      <c r="C68" s="37"/>
      <c r="D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</row>
    <row r="69" spans="1:19" x14ac:dyDescent="0.2">
      <c r="A69" s="37"/>
      <c r="B69" s="37"/>
      <c r="C69" s="37"/>
      <c r="D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</row>
    <row r="70" spans="1:19" x14ac:dyDescent="0.2">
      <c r="A70" s="37"/>
      <c r="B70" s="37"/>
      <c r="C70" s="37"/>
      <c r="D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</row>
    <row r="71" spans="1:19" x14ac:dyDescent="0.2">
      <c r="A71" s="37"/>
      <c r="B71" s="37"/>
      <c r="C71" s="37"/>
      <c r="D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</row>
    <row r="72" spans="1:19" x14ac:dyDescent="0.2">
      <c r="A72" s="37"/>
      <c r="B72" s="37"/>
      <c r="C72" s="37"/>
      <c r="D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</row>
    <row r="73" spans="1:19" x14ac:dyDescent="0.2">
      <c r="A73" s="37"/>
      <c r="B73" s="37"/>
      <c r="C73" s="37"/>
      <c r="D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</row>
    <row r="74" spans="1:19" x14ac:dyDescent="0.2">
      <c r="A74" s="37"/>
      <c r="B74" s="37"/>
      <c r="C74" s="37"/>
      <c r="D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</row>
    <row r="75" spans="1:19" x14ac:dyDescent="0.2">
      <c r="A75" s="37"/>
      <c r="B75" s="37"/>
      <c r="C75" s="37"/>
      <c r="D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</row>
    <row r="76" spans="1:19" x14ac:dyDescent="0.2">
      <c r="A76" s="37"/>
      <c r="B76" s="37"/>
      <c r="C76" s="37"/>
      <c r="D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</row>
    <row r="77" spans="1:19" x14ac:dyDescent="0.2">
      <c r="A77" s="37"/>
      <c r="B77" s="37"/>
      <c r="C77" s="37"/>
      <c r="D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</row>
    <row r="78" spans="1:19" x14ac:dyDescent="0.2">
      <c r="A78" s="37"/>
      <c r="B78" s="37"/>
      <c r="C78" s="37"/>
      <c r="D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</row>
    <row r="79" spans="1:19" x14ac:dyDescent="0.2">
      <c r="A79" s="37"/>
      <c r="B79" s="37"/>
      <c r="C79" s="37"/>
      <c r="D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</row>
    <row r="80" spans="1:19" x14ac:dyDescent="0.2">
      <c r="A80" s="37"/>
      <c r="B80" s="37"/>
      <c r="C80" s="37"/>
      <c r="D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</row>
    <row r="81" spans="1:19" x14ac:dyDescent="0.2">
      <c r="A81" s="37"/>
      <c r="B81" s="37"/>
      <c r="C81" s="37"/>
      <c r="D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</row>
    <row r="82" spans="1:19" x14ac:dyDescent="0.2">
      <c r="A82" s="37"/>
      <c r="B82" s="37"/>
      <c r="C82" s="37"/>
      <c r="D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</row>
    <row r="83" spans="1:19" x14ac:dyDescent="0.2">
      <c r="A83" s="37"/>
      <c r="B83" s="37"/>
      <c r="C83" s="37"/>
      <c r="D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</row>
    <row r="84" spans="1:19" x14ac:dyDescent="0.2">
      <c r="A84" s="37"/>
      <c r="B84" s="37"/>
      <c r="C84" s="37"/>
      <c r="D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</row>
    <row r="85" spans="1:19" x14ac:dyDescent="0.2">
      <c r="A85" s="37"/>
      <c r="B85" s="37"/>
      <c r="C85" s="37"/>
      <c r="D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</row>
    <row r="86" spans="1:19" x14ac:dyDescent="0.2">
      <c r="A86" s="37"/>
      <c r="B86" s="37"/>
      <c r="C86" s="37"/>
      <c r="D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</row>
    <row r="87" spans="1:19" x14ac:dyDescent="0.2">
      <c r="A87" s="37"/>
      <c r="B87" s="37"/>
      <c r="C87" s="37"/>
      <c r="D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</row>
    <row r="88" spans="1:19" x14ac:dyDescent="0.2">
      <c r="A88" s="37"/>
      <c r="B88" s="37"/>
      <c r="C88" s="37"/>
      <c r="D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</row>
    <row r="89" spans="1:19" x14ac:dyDescent="0.2">
      <c r="A89" s="37"/>
      <c r="B89" s="37"/>
      <c r="C89" s="37"/>
      <c r="D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</row>
    <row r="90" spans="1:19" x14ac:dyDescent="0.2">
      <c r="A90" s="37"/>
      <c r="B90" s="37"/>
      <c r="C90" s="37"/>
      <c r="D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</row>
    <row r="91" spans="1:19" x14ac:dyDescent="0.2">
      <c r="A91" s="37"/>
      <c r="B91" s="37"/>
      <c r="C91" s="37"/>
      <c r="D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</row>
    <row r="92" spans="1:19" x14ac:dyDescent="0.2">
      <c r="A92" s="37"/>
      <c r="B92" s="37"/>
      <c r="C92" s="37"/>
      <c r="D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</row>
    <row r="93" spans="1:19" x14ac:dyDescent="0.2">
      <c r="A93" s="37"/>
      <c r="B93" s="37"/>
      <c r="C93" s="37"/>
      <c r="D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</row>
    <row r="94" spans="1:19" x14ac:dyDescent="0.2">
      <c r="A94" s="37"/>
      <c r="B94" s="37"/>
      <c r="C94" s="37"/>
      <c r="D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</row>
    <row r="95" spans="1:19" x14ac:dyDescent="0.2">
      <c r="A95" s="37"/>
      <c r="B95" s="37"/>
      <c r="C95" s="37"/>
      <c r="D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</row>
    <row r="96" spans="1:19" x14ac:dyDescent="0.2">
      <c r="A96" s="37"/>
      <c r="B96" s="37"/>
      <c r="C96" s="37"/>
      <c r="D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</row>
    <row r="97" spans="1:19" x14ac:dyDescent="0.2">
      <c r="A97" s="37"/>
      <c r="B97" s="37"/>
      <c r="C97" s="37"/>
      <c r="D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</row>
    <row r="98" spans="1:19" x14ac:dyDescent="0.2">
      <c r="A98" s="37"/>
      <c r="B98" s="37"/>
      <c r="C98" s="37"/>
      <c r="D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</row>
    <row r="99" spans="1:19" x14ac:dyDescent="0.2">
      <c r="A99" s="37"/>
      <c r="B99" s="37"/>
      <c r="C99" s="37"/>
      <c r="D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</row>
    <row r="100" spans="1:19" x14ac:dyDescent="0.2">
      <c r="A100" s="37"/>
      <c r="B100" s="37"/>
      <c r="C100" s="37"/>
      <c r="D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</row>
    <row r="101" spans="1:19" x14ac:dyDescent="0.2">
      <c r="A101" s="37"/>
      <c r="B101" s="37"/>
      <c r="C101" s="37"/>
      <c r="D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</row>
    <row r="102" spans="1:19" x14ac:dyDescent="0.2">
      <c r="A102" s="37"/>
      <c r="B102" s="37"/>
      <c r="C102" s="37"/>
      <c r="D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</row>
    <row r="103" spans="1:19" x14ac:dyDescent="0.2">
      <c r="A103" s="37"/>
      <c r="B103" s="37"/>
      <c r="C103" s="37"/>
      <c r="D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</row>
    <row r="104" spans="1:19" x14ac:dyDescent="0.2">
      <c r="A104" s="37"/>
      <c r="B104" s="37"/>
      <c r="C104" s="37"/>
      <c r="D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</row>
    <row r="105" spans="1:19" x14ac:dyDescent="0.2">
      <c r="A105" s="37"/>
      <c r="B105" s="37"/>
      <c r="C105" s="37"/>
      <c r="D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</row>
    <row r="106" spans="1:19" x14ac:dyDescent="0.2">
      <c r="A106" s="37"/>
      <c r="B106" s="37"/>
      <c r="C106" s="37"/>
      <c r="D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</row>
    <row r="107" spans="1:19" x14ac:dyDescent="0.2">
      <c r="A107" s="37"/>
      <c r="B107" s="37"/>
      <c r="C107" s="37"/>
      <c r="D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</row>
    <row r="108" spans="1:19" x14ac:dyDescent="0.2">
      <c r="A108" s="37"/>
      <c r="B108" s="37"/>
      <c r="C108" s="37"/>
      <c r="D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</row>
    <row r="109" spans="1:19" x14ac:dyDescent="0.2">
      <c r="A109" s="37"/>
      <c r="B109" s="37"/>
      <c r="C109" s="37"/>
      <c r="D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</row>
    <row r="110" spans="1:19" x14ac:dyDescent="0.2">
      <c r="A110" s="37"/>
      <c r="B110" s="37"/>
      <c r="C110" s="37"/>
      <c r="D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</row>
    <row r="111" spans="1:19" x14ac:dyDescent="0.2">
      <c r="A111" s="37"/>
      <c r="B111" s="37"/>
      <c r="C111" s="37"/>
      <c r="D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</row>
    <row r="112" spans="1:19" x14ac:dyDescent="0.2">
      <c r="A112" s="37"/>
      <c r="B112" s="37"/>
      <c r="C112" s="37"/>
      <c r="D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</row>
    <row r="113" spans="1:19" x14ac:dyDescent="0.2">
      <c r="A113" s="37"/>
      <c r="B113" s="37"/>
      <c r="C113" s="37"/>
      <c r="D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</row>
    <row r="114" spans="1:19" x14ac:dyDescent="0.2">
      <c r="A114" s="37"/>
      <c r="B114" s="37"/>
      <c r="C114" s="37"/>
      <c r="D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</row>
    <row r="115" spans="1:19" x14ac:dyDescent="0.2">
      <c r="A115" s="37"/>
      <c r="B115" s="37"/>
      <c r="C115" s="37"/>
      <c r="D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</row>
    <row r="116" spans="1:19" x14ac:dyDescent="0.2">
      <c r="A116" s="37"/>
      <c r="B116" s="37"/>
      <c r="C116" s="37"/>
      <c r="D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</row>
    <row r="117" spans="1:19" x14ac:dyDescent="0.2">
      <c r="A117" s="37"/>
      <c r="B117" s="37"/>
      <c r="C117" s="37"/>
      <c r="D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</row>
    <row r="118" spans="1:19" x14ac:dyDescent="0.2">
      <c r="A118" s="37"/>
      <c r="B118" s="37"/>
      <c r="C118" s="37"/>
      <c r="D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</row>
    <row r="119" spans="1:19" x14ac:dyDescent="0.2">
      <c r="A119" s="37"/>
      <c r="B119" s="37"/>
      <c r="C119" s="37"/>
      <c r="D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</row>
    <row r="120" spans="1:19" x14ac:dyDescent="0.2">
      <c r="A120" s="37"/>
      <c r="B120" s="37"/>
      <c r="C120" s="37"/>
      <c r="D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</row>
    <row r="121" spans="1:19" x14ac:dyDescent="0.2">
      <c r="A121" s="37"/>
      <c r="B121" s="37"/>
      <c r="C121" s="37"/>
      <c r="D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</row>
    <row r="122" spans="1:19" x14ac:dyDescent="0.2">
      <c r="A122" s="37"/>
      <c r="B122" s="37"/>
      <c r="C122" s="37"/>
      <c r="D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</row>
    <row r="123" spans="1:19" x14ac:dyDescent="0.2">
      <c r="A123" s="37"/>
      <c r="B123" s="37"/>
      <c r="C123" s="37"/>
      <c r="D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</row>
    <row r="124" spans="1:19" x14ac:dyDescent="0.2">
      <c r="A124" s="37"/>
      <c r="B124" s="37"/>
      <c r="C124" s="37"/>
      <c r="D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</row>
    <row r="125" spans="1:19" x14ac:dyDescent="0.2">
      <c r="A125" s="37"/>
      <c r="B125" s="37"/>
      <c r="C125" s="37"/>
      <c r="D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</row>
    <row r="126" spans="1:19" x14ac:dyDescent="0.2">
      <c r="A126" s="37"/>
      <c r="B126" s="37"/>
      <c r="C126" s="37"/>
      <c r="D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</row>
    <row r="127" spans="1:19" x14ac:dyDescent="0.2">
      <c r="A127" s="37"/>
      <c r="B127" s="37"/>
      <c r="C127" s="37"/>
      <c r="D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</row>
    <row r="128" spans="1:19" x14ac:dyDescent="0.2">
      <c r="A128" s="37"/>
      <c r="B128" s="37"/>
      <c r="C128" s="37"/>
      <c r="D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</row>
    <row r="129" spans="1:19" x14ac:dyDescent="0.2">
      <c r="A129" s="37"/>
      <c r="B129" s="37"/>
      <c r="C129" s="37"/>
      <c r="D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</row>
    <row r="130" spans="1:19" x14ac:dyDescent="0.2">
      <c r="A130" s="37"/>
      <c r="B130" s="37"/>
      <c r="C130" s="37"/>
      <c r="D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</row>
    <row r="131" spans="1:19" x14ac:dyDescent="0.2">
      <c r="A131" s="37"/>
      <c r="B131" s="37"/>
      <c r="C131" s="37"/>
      <c r="D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</row>
    <row r="132" spans="1:19" x14ac:dyDescent="0.2">
      <c r="A132" s="37"/>
      <c r="B132" s="37"/>
      <c r="C132" s="37"/>
      <c r="D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</row>
    <row r="133" spans="1:19" x14ac:dyDescent="0.2">
      <c r="A133" s="37"/>
      <c r="B133" s="37"/>
      <c r="C133" s="37"/>
      <c r="D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</row>
    <row r="134" spans="1:19" x14ac:dyDescent="0.2">
      <c r="A134" s="37"/>
      <c r="B134" s="37"/>
      <c r="C134" s="37"/>
      <c r="D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</row>
    <row r="135" spans="1:19" x14ac:dyDescent="0.2">
      <c r="A135" s="37"/>
      <c r="B135" s="37"/>
      <c r="C135" s="37"/>
      <c r="D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</row>
    <row r="136" spans="1:19" x14ac:dyDescent="0.2">
      <c r="A136" s="37"/>
      <c r="B136" s="37"/>
      <c r="C136" s="37"/>
      <c r="D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</row>
    <row r="137" spans="1:19" x14ac:dyDescent="0.2">
      <c r="A137" s="37"/>
      <c r="B137" s="37"/>
      <c r="C137" s="37"/>
      <c r="D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</row>
    <row r="138" spans="1:19" x14ac:dyDescent="0.2">
      <c r="A138" s="37"/>
      <c r="B138" s="37"/>
      <c r="C138" s="37"/>
      <c r="D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</row>
    <row r="139" spans="1:19" x14ac:dyDescent="0.2">
      <c r="A139" s="37"/>
      <c r="B139" s="37"/>
      <c r="C139" s="37"/>
      <c r="D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</row>
    <row r="140" spans="1:19" x14ac:dyDescent="0.2">
      <c r="A140" s="37"/>
      <c r="B140" s="37"/>
      <c r="C140" s="37"/>
      <c r="D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</row>
    <row r="141" spans="1:19" x14ac:dyDescent="0.2">
      <c r="A141" s="37"/>
      <c r="B141" s="37"/>
      <c r="C141" s="37"/>
      <c r="D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</row>
    <row r="142" spans="1:19" x14ac:dyDescent="0.2">
      <c r="A142" s="37"/>
      <c r="B142" s="37"/>
      <c r="C142" s="37"/>
      <c r="D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</row>
    <row r="143" spans="1:19" x14ac:dyDescent="0.2">
      <c r="A143" s="37"/>
      <c r="B143" s="37"/>
      <c r="C143" s="37"/>
      <c r="D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</row>
    <row r="144" spans="1:19" x14ac:dyDescent="0.2">
      <c r="A144" s="37"/>
      <c r="B144" s="37"/>
      <c r="C144" s="37"/>
      <c r="D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</row>
    <row r="145" spans="1:19" x14ac:dyDescent="0.2">
      <c r="A145" s="37"/>
      <c r="B145" s="37"/>
      <c r="C145" s="37"/>
      <c r="D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</row>
    <row r="146" spans="1:19" x14ac:dyDescent="0.2">
      <c r="A146" s="37"/>
      <c r="B146" s="37"/>
      <c r="C146" s="37"/>
      <c r="D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</row>
    <row r="147" spans="1:19" x14ac:dyDescent="0.2">
      <c r="A147" s="37"/>
      <c r="B147" s="37"/>
      <c r="C147" s="37"/>
      <c r="D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</row>
    <row r="148" spans="1:19" x14ac:dyDescent="0.2">
      <c r="A148" s="37"/>
      <c r="B148" s="37"/>
      <c r="C148" s="37"/>
      <c r="D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</row>
    <row r="149" spans="1:19" x14ac:dyDescent="0.2">
      <c r="A149" s="37"/>
      <c r="B149" s="37"/>
      <c r="C149" s="37"/>
      <c r="D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</row>
    <row r="150" spans="1:19" x14ac:dyDescent="0.2">
      <c r="A150" s="37"/>
      <c r="B150" s="37"/>
      <c r="C150" s="37"/>
      <c r="D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</row>
    <row r="151" spans="1:19" x14ac:dyDescent="0.2">
      <c r="A151" s="37"/>
      <c r="B151" s="37"/>
      <c r="C151" s="37"/>
      <c r="D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</row>
    <row r="152" spans="1:19" x14ac:dyDescent="0.2">
      <c r="A152" s="37"/>
      <c r="B152" s="37"/>
      <c r="C152" s="37"/>
      <c r="D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</row>
    <row r="153" spans="1:19" x14ac:dyDescent="0.2">
      <c r="A153" s="37"/>
      <c r="B153" s="37"/>
      <c r="C153" s="37"/>
      <c r="D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</row>
    <row r="154" spans="1:19" x14ac:dyDescent="0.2">
      <c r="A154" s="37"/>
      <c r="B154" s="37"/>
      <c r="C154" s="37"/>
      <c r="D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</row>
    <row r="155" spans="1:19" x14ac:dyDescent="0.2">
      <c r="A155" s="37"/>
      <c r="B155" s="37"/>
      <c r="C155" s="37"/>
      <c r="D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</row>
    <row r="156" spans="1:19" x14ac:dyDescent="0.2">
      <c r="A156" s="37"/>
      <c r="B156" s="37"/>
      <c r="C156" s="37"/>
      <c r="D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</row>
    <row r="157" spans="1:19" x14ac:dyDescent="0.2">
      <c r="A157" s="37"/>
      <c r="B157" s="37"/>
      <c r="C157" s="37"/>
      <c r="D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</row>
    <row r="158" spans="1:19" x14ac:dyDescent="0.2">
      <c r="A158" s="37"/>
      <c r="B158" s="37"/>
      <c r="C158" s="37"/>
      <c r="D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</row>
    <row r="159" spans="1:19" x14ac:dyDescent="0.2">
      <c r="A159" s="37"/>
      <c r="B159" s="37"/>
      <c r="C159" s="37"/>
      <c r="D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</row>
    <row r="160" spans="1:19" x14ac:dyDescent="0.2">
      <c r="A160" s="37"/>
      <c r="B160" s="37"/>
      <c r="C160" s="37"/>
      <c r="D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</row>
    <row r="161" spans="1:19" x14ac:dyDescent="0.2">
      <c r="A161" s="37"/>
      <c r="B161" s="37"/>
      <c r="C161" s="37"/>
      <c r="D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</row>
    <row r="162" spans="1:19" x14ac:dyDescent="0.2">
      <c r="A162" s="37"/>
      <c r="B162" s="37"/>
      <c r="C162" s="37"/>
      <c r="D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</row>
    <row r="163" spans="1:19" x14ac:dyDescent="0.2">
      <c r="A163" s="37"/>
      <c r="B163" s="37"/>
      <c r="C163" s="37"/>
      <c r="D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</row>
    <row r="164" spans="1:19" x14ac:dyDescent="0.2">
      <c r="A164" s="37"/>
      <c r="B164" s="37"/>
      <c r="C164" s="37"/>
      <c r="D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</row>
    <row r="165" spans="1:19" x14ac:dyDescent="0.2">
      <c r="A165" s="37"/>
      <c r="B165" s="37"/>
      <c r="C165" s="37"/>
      <c r="D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</row>
    <row r="166" spans="1:19" x14ac:dyDescent="0.2">
      <c r="A166" s="37"/>
      <c r="B166" s="37"/>
      <c r="C166" s="37"/>
      <c r="D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</row>
    <row r="167" spans="1:19" x14ac:dyDescent="0.2">
      <c r="A167" s="37"/>
      <c r="B167" s="37"/>
      <c r="C167" s="37"/>
      <c r="D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</row>
    <row r="168" spans="1:19" x14ac:dyDescent="0.2">
      <c r="A168" s="37"/>
      <c r="B168" s="37"/>
      <c r="C168" s="37"/>
      <c r="D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</row>
    <row r="169" spans="1:19" x14ac:dyDescent="0.2">
      <c r="A169" s="37"/>
      <c r="B169" s="37"/>
      <c r="C169" s="37"/>
      <c r="D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</row>
    <row r="170" spans="1:19" x14ac:dyDescent="0.2">
      <c r="A170" s="37"/>
      <c r="B170" s="37"/>
      <c r="C170" s="37"/>
      <c r="D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</row>
    <row r="171" spans="1:19" x14ac:dyDescent="0.2">
      <c r="A171" s="37"/>
      <c r="B171" s="37"/>
      <c r="C171" s="37"/>
      <c r="D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</row>
    <row r="172" spans="1:19" x14ac:dyDescent="0.2">
      <c r="A172" s="37"/>
      <c r="B172" s="37"/>
      <c r="C172" s="37"/>
      <c r="D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</row>
    <row r="173" spans="1:19" x14ac:dyDescent="0.2">
      <c r="A173" s="37"/>
      <c r="B173" s="37"/>
      <c r="C173" s="37"/>
      <c r="D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</row>
    <row r="174" spans="1:19" x14ac:dyDescent="0.2">
      <c r="A174" s="37"/>
      <c r="B174" s="37"/>
      <c r="C174" s="37"/>
      <c r="D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</row>
  </sheetData>
  <mergeCells count="18">
    <mergeCell ref="R5:T5"/>
    <mergeCell ref="U5:W5"/>
    <mergeCell ref="A29:N29"/>
    <mergeCell ref="A33:D33"/>
    <mergeCell ref="A34:D34"/>
    <mergeCell ref="A5:N5"/>
    <mergeCell ref="A27:H27"/>
    <mergeCell ref="A31:D31"/>
    <mergeCell ref="A32:D32"/>
    <mergeCell ref="M1:N2"/>
    <mergeCell ref="A2:K2"/>
    <mergeCell ref="A3:A4"/>
    <mergeCell ref="B3:B4"/>
    <mergeCell ref="C3:C4"/>
    <mergeCell ref="D3:D4"/>
    <mergeCell ref="E3:G3"/>
    <mergeCell ref="H3:J3"/>
    <mergeCell ref="K3:N3"/>
  </mergeCells>
  <pageMargins left="0.7" right="0.7" top="0.75" bottom="0.75" header="0.3" footer="0.3"/>
  <pageSetup paperSize="9" scale="51" orientation="portrait" horizontalDpi="4294967293" verticalDpi="4294967293" r:id="rId1"/>
  <rowBreaks count="1" manualBreakCount="1">
    <brk id="34" max="16383" man="1"/>
  </rowBreaks>
  <colBreaks count="1" manualBreakCount="1">
    <brk id="14" max="173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55"/>
  <sheetViews>
    <sheetView view="pageBreakPreview" topLeftCell="C4" zoomScale="96" zoomScaleSheetLayoutView="96" workbookViewId="0">
      <selection activeCell="H11" sqref="H11"/>
    </sheetView>
  </sheetViews>
  <sheetFormatPr defaultRowHeight="12.75" x14ac:dyDescent="0.2"/>
  <cols>
    <col min="1" max="1" width="4.140625" style="3" customWidth="1"/>
    <col min="2" max="2" width="36.28515625" style="3" customWidth="1"/>
    <col min="3" max="3" width="5.85546875" style="3" customWidth="1"/>
    <col min="4" max="4" width="11" style="3" customWidth="1"/>
    <col min="5" max="5" width="13.85546875" style="30" customWidth="1"/>
    <col min="6" max="6" width="14.7109375" style="30" customWidth="1"/>
    <col min="7" max="7" width="14.5703125" style="30" customWidth="1"/>
    <col min="8" max="8" width="15.5703125" style="3" customWidth="1"/>
    <col min="9" max="9" width="15.42578125" style="3" customWidth="1"/>
    <col min="10" max="10" width="14.28515625" style="3" customWidth="1"/>
    <col min="11" max="11" width="28" style="3" hidden="1" customWidth="1"/>
    <col min="12" max="12" width="13.5703125" style="3" hidden="1" customWidth="1"/>
    <col min="13" max="13" width="10.85546875" style="3" hidden="1" customWidth="1"/>
    <col min="14" max="14" width="23" style="3" customWidth="1"/>
    <col min="15" max="15" width="9.7109375" style="29" bestFit="1" customWidth="1"/>
    <col min="16" max="16" width="12.28515625" style="29" customWidth="1"/>
    <col min="17" max="17" width="13.42578125" style="29" customWidth="1"/>
    <col min="18" max="16384" width="9.140625" style="3"/>
  </cols>
  <sheetData>
    <row r="1" spans="1:29" ht="48" customHeight="1" x14ac:dyDescent="0.2">
      <c r="B1" s="17"/>
      <c r="C1" s="17"/>
      <c r="E1" s="37"/>
      <c r="F1" s="37"/>
      <c r="G1" s="37"/>
      <c r="K1" s="12"/>
      <c r="M1" s="387"/>
      <c r="N1" s="388"/>
      <c r="O1" s="45"/>
      <c r="P1" s="45"/>
      <c r="Q1" s="45"/>
      <c r="R1" s="133"/>
      <c r="S1" s="133"/>
      <c r="T1" s="133"/>
      <c r="U1" s="133"/>
      <c r="V1" s="133"/>
      <c r="W1" s="134"/>
      <c r="X1" s="134"/>
      <c r="Y1" s="134"/>
      <c r="Z1" s="134"/>
      <c r="AA1" s="134"/>
      <c r="AB1" s="134"/>
      <c r="AC1" s="134"/>
    </row>
    <row r="2" spans="1:29" ht="39" customHeight="1" x14ac:dyDescent="0.2">
      <c r="A2" s="390" t="s">
        <v>11</v>
      </c>
      <c r="B2" s="390"/>
      <c r="C2" s="390"/>
      <c r="D2" s="390"/>
      <c r="E2" s="390"/>
      <c r="F2" s="390"/>
      <c r="G2" s="390"/>
      <c r="H2" s="390"/>
      <c r="I2" s="390"/>
      <c r="J2" s="390"/>
      <c r="K2" s="391"/>
      <c r="M2" s="389"/>
      <c r="N2" s="389"/>
      <c r="O2" s="46"/>
      <c r="P2" s="46"/>
      <c r="Q2" s="46"/>
      <c r="R2" s="134"/>
      <c r="S2" s="134"/>
      <c r="T2" s="134"/>
      <c r="U2" s="134"/>
      <c r="V2" s="134"/>
      <c r="W2" s="134"/>
      <c r="X2" s="134"/>
      <c r="Y2" s="134"/>
      <c r="Z2" s="134"/>
      <c r="AA2" s="134"/>
      <c r="AB2" s="134"/>
      <c r="AC2" s="134"/>
    </row>
    <row r="3" spans="1:29" ht="39" customHeight="1" x14ac:dyDescent="0.2">
      <c r="A3" s="393" t="s">
        <v>0</v>
      </c>
      <c r="B3" s="373" t="s">
        <v>2</v>
      </c>
      <c r="C3" s="373" t="s">
        <v>1</v>
      </c>
      <c r="D3" s="373" t="s">
        <v>3</v>
      </c>
      <c r="E3" s="404" t="s">
        <v>34</v>
      </c>
      <c r="F3" s="404"/>
      <c r="G3" s="404"/>
      <c r="H3" s="376" t="s">
        <v>31</v>
      </c>
      <c r="I3" s="376"/>
      <c r="J3" s="376"/>
      <c r="K3" s="377" t="s">
        <v>12</v>
      </c>
      <c r="L3" s="397"/>
      <c r="M3" s="397"/>
      <c r="N3" s="398"/>
      <c r="O3" s="37"/>
      <c r="P3" s="37"/>
      <c r="Q3" s="37"/>
    </row>
    <row r="4" spans="1:29" ht="159" customHeight="1" x14ac:dyDescent="0.2">
      <c r="A4" s="393"/>
      <c r="B4" s="373"/>
      <c r="C4" s="373"/>
      <c r="D4" s="373"/>
      <c r="E4" s="118" t="s">
        <v>36</v>
      </c>
      <c r="F4" s="118" t="s">
        <v>38</v>
      </c>
      <c r="G4" s="119" t="s">
        <v>37</v>
      </c>
      <c r="H4" s="4" t="s">
        <v>8</v>
      </c>
      <c r="I4" s="4" t="s">
        <v>6</v>
      </c>
      <c r="J4" s="6" t="s">
        <v>7</v>
      </c>
      <c r="K4" s="1" t="s">
        <v>13</v>
      </c>
      <c r="L4" s="24" t="s">
        <v>28</v>
      </c>
      <c r="M4" s="24" t="s">
        <v>29</v>
      </c>
      <c r="N4" s="24" t="s">
        <v>30</v>
      </c>
      <c r="O4" s="37"/>
      <c r="P4" s="37"/>
      <c r="Q4" s="37"/>
    </row>
    <row r="5" spans="1:29" s="2" customFormat="1" ht="18.75" customHeight="1" thickBot="1" x14ac:dyDescent="0.25">
      <c r="A5" s="394" t="s">
        <v>39</v>
      </c>
      <c r="B5" s="395"/>
      <c r="C5" s="395"/>
      <c r="D5" s="395"/>
      <c r="E5" s="395"/>
      <c r="F5" s="395"/>
      <c r="G5" s="395"/>
      <c r="H5" s="395"/>
      <c r="I5" s="395"/>
      <c r="J5" s="395"/>
      <c r="K5" s="395"/>
      <c r="L5" s="395"/>
      <c r="M5" s="395"/>
      <c r="N5" s="396"/>
      <c r="O5" s="47"/>
      <c r="P5" s="47"/>
      <c r="Q5" s="47"/>
    </row>
    <row r="6" spans="1:29" s="33" customFormat="1" ht="48" customHeight="1" thickBot="1" x14ac:dyDescent="0.3">
      <c r="A6" s="40">
        <v>1</v>
      </c>
      <c r="B6" s="50" t="s">
        <v>113</v>
      </c>
      <c r="C6" s="53" t="s">
        <v>49</v>
      </c>
      <c r="D6" s="74">
        <v>47</v>
      </c>
      <c r="E6" s="58">
        <v>1080</v>
      </c>
      <c r="F6" s="58">
        <v>1240</v>
      </c>
      <c r="G6" s="58">
        <v>1145</v>
      </c>
      <c r="H6" s="41">
        <f>AVERAGE(E6:G6)</f>
        <v>1155</v>
      </c>
      <c r="I6" s="42">
        <f>SQRT(((SUM((POWER(E6-H6,2)),(POWER(F6-H6,2)),(POWER(G6-H6,2)))/(COLUMNS(E6:G6)-1))))</f>
        <v>80.46738469715541</v>
      </c>
      <c r="J6" s="42">
        <f>I6/H6*100</f>
        <v>6.9668731339528502</v>
      </c>
      <c r="K6" s="38">
        <f>((D6/3)*(SUM(E6:G6)))</f>
        <v>54285</v>
      </c>
      <c r="L6" s="43">
        <f>K6/D6</f>
        <v>1155</v>
      </c>
      <c r="M6" s="38">
        <f>ROUND(L6,2)</f>
        <v>1155</v>
      </c>
      <c r="N6" s="44">
        <f>M6*D6</f>
        <v>54285</v>
      </c>
      <c r="O6" s="48">
        <v>5.54</v>
      </c>
      <c r="P6" s="48">
        <f>O6*1.2</f>
        <v>6.6479999999999997</v>
      </c>
      <c r="Q6" s="48"/>
    </row>
    <row r="7" spans="1:29" s="33" customFormat="1" ht="48" customHeight="1" thickBot="1" x14ac:dyDescent="0.3">
      <c r="A7" s="40">
        <v>2</v>
      </c>
      <c r="B7" s="51" t="s">
        <v>114</v>
      </c>
      <c r="C7" s="53" t="s">
        <v>40</v>
      </c>
      <c r="D7" s="74">
        <v>192</v>
      </c>
      <c r="E7" s="58">
        <v>123.13</v>
      </c>
      <c r="F7" s="58">
        <v>66.11</v>
      </c>
      <c r="G7" s="58">
        <v>83.06</v>
      </c>
      <c r="H7" s="41">
        <f>AVERAGE(E7:G7)</f>
        <v>90.766666666666666</v>
      </c>
      <c r="I7" s="42">
        <f>SQRT(((SUM((POWER(E7-H7,2)),(POWER(F7-H7,2)),(POWER(G7-H7,2)))/(COLUMNS(E7:G7)-1))))</f>
        <v>29.280789492999212</v>
      </c>
      <c r="J7" s="42">
        <f>I7/H7*100</f>
        <v>32.259408181783925</v>
      </c>
      <c r="K7" s="38">
        <f>((D7/3)*(SUM(E7:G7)))</f>
        <v>17427.2</v>
      </c>
      <c r="L7" s="43">
        <f>K7/D7</f>
        <v>90.766666666666666</v>
      </c>
      <c r="M7" s="38">
        <f>ROUND(L7,2)</f>
        <v>90.77</v>
      </c>
      <c r="N7" s="44">
        <f>M7*D7</f>
        <v>17427.84</v>
      </c>
      <c r="O7" s="48">
        <v>22.5</v>
      </c>
      <c r="P7" s="48">
        <f>O7*1.2</f>
        <v>27</v>
      </c>
      <c r="Q7" s="48"/>
    </row>
    <row r="8" spans="1:29" ht="24.75" customHeight="1" x14ac:dyDescent="0.2">
      <c r="A8" s="386" t="s">
        <v>26</v>
      </c>
      <c r="B8" s="386"/>
      <c r="C8" s="386"/>
      <c r="D8" s="386"/>
      <c r="E8" s="386"/>
      <c r="F8" s="386"/>
      <c r="G8" s="386"/>
      <c r="H8" s="386"/>
      <c r="I8" s="132"/>
      <c r="J8" s="132"/>
      <c r="K8" s="132"/>
      <c r="L8" s="34"/>
      <c r="M8" s="35"/>
      <c r="N8" s="52">
        <f>SUM(N6:N7)</f>
        <v>71712.84</v>
      </c>
      <c r="O8" s="36"/>
      <c r="P8" s="39"/>
      <c r="Q8" s="39"/>
      <c r="R8" s="39"/>
    </row>
    <row r="9" spans="1:29" customFormat="1" ht="15" x14ac:dyDescent="0.25">
      <c r="A9" s="408"/>
      <c r="B9" s="408"/>
      <c r="C9" s="408"/>
      <c r="D9" s="408"/>
      <c r="E9" s="408"/>
      <c r="F9" s="408"/>
      <c r="G9" s="408"/>
      <c r="H9" s="408"/>
      <c r="I9" s="408"/>
      <c r="J9" s="408"/>
      <c r="K9" s="408"/>
      <c r="L9" s="408"/>
      <c r="M9" s="408"/>
      <c r="N9" s="408"/>
      <c r="O9" s="408"/>
      <c r="P9" s="408"/>
      <c r="Q9" s="408"/>
      <c r="R9" s="408"/>
      <c r="S9" s="408"/>
      <c r="T9" s="408"/>
      <c r="U9" s="408"/>
      <c r="V9" s="408"/>
      <c r="W9" s="408"/>
      <c r="X9" s="408"/>
      <c r="Y9" s="408"/>
      <c r="Z9" s="408"/>
      <c r="AA9" s="408"/>
      <c r="AB9" s="408"/>
      <c r="AC9" s="408"/>
    </row>
    <row r="10" spans="1:29" customFormat="1" ht="15" x14ac:dyDescent="0.25">
      <c r="A10" s="399" t="s">
        <v>115</v>
      </c>
      <c r="B10" s="399"/>
      <c r="C10" s="399"/>
      <c r="D10" s="399"/>
      <c r="E10" s="399"/>
      <c r="F10" s="399"/>
      <c r="G10" s="399"/>
      <c r="H10" s="399"/>
      <c r="I10" s="399"/>
      <c r="J10" s="399"/>
      <c r="K10" s="399"/>
      <c r="L10" s="399"/>
      <c r="M10" s="399"/>
      <c r="N10" s="399"/>
      <c r="O10" s="399"/>
      <c r="P10" s="399"/>
      <c r="Q10" s="399"/>
      <c r="R10" s="399"/>
      <c r="S10" s="399"/>
      <c r="T10" s="399"/>
      <c r="U10" s="399"/>
      <c r="V10" s="399"/>
      <c r="W10" s="399"/>
      <c r="X10" s="399"/>
      <c r="Y10" s="399"/>
      <c r="Z10" s="399"/>
      <c r="AA10" s="399"/>
      <c r="AB10" s="399"/>
      <c r="AC10" s="399"/>
    </row>
    <row r="11" spans="1:29" customFormat="1" ht="15.75" thickBot="1" x14ac:dyDescent="0.3">
      <c r="A11" s="135"/>
      <c r="B11" s="135"/>
      <c r="C11" s="135"/>
      <c r="D11" s="135"/>
      <c r="E11" s="135"/>
      <c r="F11" s="135"/>
      <c r="G11" s="135"/>
      <c r="H11" s="135"/>
      <c r="I11" s="135"/>
      <c r="J11" s="135"/>
      <c r="K11" s="135"/>
      <c r="L11" s="135"/>
      <c r="M11" s="135"/>
      <c r="N11" s="135"/>
      <c r="O11" s="135"/>
      <c r="P11" s="135"/>
      <c r="Q11" s="135"/>
      <c r="R11" s="135"/>
      <c r="S11" s="135"/>
      <c r="T11" s="135"/>
      <c r="U11" s="135"/>
      <c r="V11" s="135"/>
      <c r="W11" s="135"/>
      <c r="X11" s="135"/>
      <c r="Y11" s="135"/>
      <c r="Z11" s="135"/>
      <c r="AA11" s="135"/>
      <c r="AB11" s="135"/>
      <c r="AC11" s="135"/>
    </row>
    <row r="12" spans="1:29" customFormat="1" ht="15.75" thickBot="1" x14ac:dyDescent="0.3">
      <c r="A12" s="400" t="s">
        <v>69</v>
      </c>
      <c r="B12" s="401"/>
      <c r="C12" s="401"/>
      <c r="D12" s="402"/>
      <c r="E12" s="70"/>
    </row>
    <row r="13" spans="1:29" customFormat="1" ht="15.75" thickBot="1" x14ac:dyDescent="0.3">
      <c r="A13" s="383" t="s">
        <v>70</v>
      </c>
      <c r="B13" s="383"/>
      <c r="C13" s="383"/>
      <c r="D13" s="383"/>
      <c r="E13" s="70"/>
    </row>
    <row r="14" spans="1:29" customFormat="1" ht="15" x14ac:dyDescent="0.25">
      <c r="A14" s="384" t="s">
        <v>71</v>
      </c>
      <c r="B14" s="384"/>
      <c r="C14" s="384"/>
      <c r="D14" s="384"/>
      <c r="E14" s="70"/>
    </row>
    <row r="15" spans="1:29" customFormat="1" ht="16.5" thickBot="1" x14ac:dyDescent="0.3">
      <c r="A15" s="385" t="s">
        <v>72</v>
      </c>
      <c r="B15" s="385"/>
      <c r="C15" s="385"/>
      <c r="D15" s="385"/>
      <c r="E15" s="71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</row>
    <row r="16" spans="1:29" x14ac:dyDescent="0.2">
      <c r="A16" s="37"/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  <c r="M16" s="37"/>
      <c r="N16" s="37"/>
      <c r="O16" s="37"/>
      <c r="P16" s="37"/>
      <c r="Q16" s="37"/>
      <c r="R16" s="37"/>
    </row>
    <row r="17" spans="1:18" x14ac:dyDescent="0.2">
      <c r="A17" s="37"/>
      <c r="B17" s="37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37"/>
      <c r="R17" s="37"/>
    </row>
    <row r="18" spans="1:18" x14ac:dyDescent="0.2">
      <c r="A18" s="37"/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</row>
    <row r="19" spans="1:18" x14ac:dyDescent="0.2">
      <c r="A19" s="37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</row>
    <row r="20" spans="1:18" x14ac:dyDescent="0.2">
      <c r="A20" s="37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</row>
    <row r="21" spans="1:18" x14ac:dyDescent="0.2">
      <c r="A21" s="37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</row>
    <row r="22" spans="1:18" x14ac:dyDescent="0.2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</row>
    <row r="23" spans="1:18" x14ac:dyDescent="0.2">
      <c r="A23" s="37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</row>
    <row r="24" spans="1:18" x14ac:dyDescent="0.2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</row>
    <row r="25" spans="1:18" x14ac:dyDescent="0.2">
      <c r="A25" s="37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</row>
    <row r="26" spans="1:18" x14ac:dyDescent="0.2">
      <c r="A26" s="37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</row>
    <row r="27" spans="1:18" x14ac:dyDescent="0.2">
      <c r="A27" s="37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</row>
    <row r="28" spans="1:18" x14ac:dyDescent="0.2">
      <c r="A28" s="37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</row>
    <row r="29" spans="1:18" x14ac:dyDescent="0.2">
      <c r="A29" s="37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</row>
    <row r="30" spans="1:18" x14ac:dyDescent="0.2">
      <c r="A30" s="37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</row>
    <row r="31" spans="1:18" x14ac:dyDescent="0.2">
      <c r="A31" s="37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</row>
    <row r="32" spans="1:18" x14ac:dyDescent="0.2">
      <c r="A32" s="37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</row>
    <row r="33" spans="1:18" x14ac:dyDescent="0.2">
      <c r="A33" s="37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</row>
    <row r="34" spans="1:18" x14ac:dyDescent="0.2">
      <c r="A34" s="37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</row>
    <row r="35" spans="1:18" x14ac:dyDescent="0.2">
      <c r="A35" s="37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</row>
    <row r="36" spans="1:18" x14ac:dyDescent="0.2">
      <c r="A36" s="37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</row>
    <row r="37" spans="1:18" x14ac:dyDescent="0.2">
      <c r="A37" s="37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</row>
    <row r="38" spans="1:18" x14ac:dyDescent="0.2">
      <c r="A38" s="37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</row>
    <row r="39" spans="1:18" x14ac:dyDescent="0.2">
      <c r="A39" s="37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</row>
    <row r="40" spans="1:18" x14ac:dyDescent="0.2">
      <c r="A40" s="37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</row>
    <row r="41" spans="1:18" x14ac:dyDescent="0.2">
      <c r="A41" s="37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</row>
    <row r="42" spans="1:18" x14ac:dyDescent="0.2">
      <c r="A42" s="37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</row>
    <row r="43" spans="1:18" x14ac:dyDescent="0.2">
      <c r="A43" s="37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</row>
    <row r="44" spans="1:18" x14ac:dyDescent="0.2">
      <c r="A44" s="37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</row>
    <row r="45" spans="1:18" x14ac:dyDescent="0.2">
      <c r="A45" s="37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</row>
    <row r="46" spans="1:18" x14ac:dyDescent="0.2">
      <c r="A46" s="37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</row>
    <row r="47" spans="1:18" x14ac:dyDescent="0.2">
      <c r="A47" s="37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</row>
    <row r="48" spans="1:18" x14ac:dyDescent="0.2">
      <c r="A48" s="37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</row>
    <row r="49" spans="1:18" x14ac:dyDescent="0.2">
      <c r="A49" s="37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</row>
    <row r="50" spans="1:18" x14ac:dyDescent="0.2">
      <c r="A50" s="37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</row>
    <row r="51" spans="1:18" x14ac:dyDescent="0.2">
      <c r="A51" s="37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</row>
    <row r="52" spans="1:18" x14ac:dyDescent="0.2">
      <c r="A52" s="37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</row>
    <row r="53" spans="1:18" x14ac:dyDescent="0.2">
      <c r="A53" s="37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</row>
    <row r="54" spans="1:18" x14ac:dyDescent="0.2">
      <c r="A54" s="37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</row>
    <row r="55" spans="1:18" x14ac:dyDescent="0.2">
      <c r="A55" s="37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</row>
    <row r="56" spans="1:18" x14ac:dyDescent="0.2">
      <c r="A56" s="37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</row>
    <row r="57" spans="1:18" x14ac:dyDescent="0.2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</row>
    <row r="58" spans="1:18" x14ac:dyDescent="0.2">
      <c r="A58" s="37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</row>
    <row r="59" spans="1:18" x14ac:dyDescent="0.2">
      <c r="A59" s="37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</row>
    <row r="60" spans="1:18" x14ac:dyDescent="0.2">
      <c r="A60" s="37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</row>
    <row r="61" spans="1:18" x14ac:dyDescent="0.2">
      <c r="A61" s="37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</row>
    <row r="62" spans="1:18" x14ac:dyDescent="0.2">
      <c r="A62" s="37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</row>
    <row r="63" spans="1:18" x14ac:dyDescent="0.2">
      <c r="A63" s="37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</row>
    <row r="64" spans="1:18" x14ac:dyDescent="0.2">
      <c r="A64" s="37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</row>
    <row r="65" spans="1:18" x14ac:dyDescent="0.2">
      <c r="A65" s="37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</row>
    <row r="66" spans="1:18" x14ac:dyDescent="0.2">
      <c r="A66" s="37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</row>
    <row r="67" spans="1:18" x14ac:dyDescent="0.2">
      <c r="A67" s="37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</row>
    <row r="68" spans="1:18" x14ac:dyDescent="0.2">
      <c r="A68" s="37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</row>
    <row r="69" spans="1:18" x14ac:dyDescent="0.2">
      <c r="A69" s="37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</row>
    <row r="70" spans="1:18" x14ac:dyDescent="0.2">
      <c r="A70" s="37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</row>
    <row r="71" spans="1:18" x14ac:dyDescent="0.2">
      <c r="A71" s="37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</row>
    <row r="72" spans="1:18" x14ac:dyDescent="0.2">
      <c r="A72" s="37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</row>
    <row r="73" spans="1:18" x14ac:dyDescent="0.2">
      <c r="A73" s="37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</row>
    <row r="74" spans="1:18" x14ac:dyDescent="0.2">
      <c r="A74" s="37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</row>
    <row r="75" spans="1:18" x14ac:dyDescent="0.2">
      <c r="A75" s="37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</row>
    <row r="76" spans="1:18" x14ac:dyDescent="0.2">
      <c r="A76" s="37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</row>
    <row r="77" spans="1:18" x14ac:dyDescent="0.2">
      <c r="A77" s="37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</row>
    <row r="78" spans="1:18" x14ac:dyDescent="0.2">
      <c r="A78" s="37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</row>
    <row r="79" spans="1:18" x14ac:dyDescent="0.2">
      <c r="A79" s="37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</row>
    <row r="80" spans="1:18" x14ac:dyDescent="0.2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</row>
    <row r="81" spans="1:18" x14ac:dyDescent="0.2">
      <c r="A81" s="37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</row>
    <row r="82" spans="1:18" x14ac:dyDescent="0.2">
      <c r="A82" s="37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</row>
    <row r="83" spans="1:18" x14ac:dyDescent="0.2">
      <c r="A83" s="37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</row>
    <row r="84" spans="1:18" x14ac:dyDescent="0.2">
      <c r="A84" s="37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</row>
    <row r="85" spans="1:18" x14ac:dyDescent="0.2">
      <c r="A85" s="37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</row>
    <row r="86" spans="1:18" x14ac:dyDescent="0.2">
      <c r="A86" s="37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</row>
    <row r="87" spans="1:18" x14ac:dyDescent="0.2">
      <c r="A87" s="37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</row>
    <row r="88" spans="1:18" x14ac:dyDescent="0.2">
      <c r="A88" s="37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</row>
    <row r="89" spans="1:18" x14ac:dyDescent="0.2">
      <c r="A89" s="37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</row>
    <row r="90" spans="1:18" x14ac:dyDescent="0.2">
      <c r="A90" s="37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</row>
    <row r="91" spans="1:18" x14ac:dyDescent="0.2">
      <c r="A91" s="37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</row>
    <row r="92" spans="1:18" x14ac:dyDescent="0.2">
      <c r="A92" s="37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</row>
    <row r="93" spans="1:18" x14ac:dyDescent="0.2">
      <c r="A93" s="37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</row>
    <row r="94" spans="1:18" x14ac:dyDescent="0.2">
      <c r="A94" s="37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</row>
    <row r="95" spans="1:18" x14ac:dyDescent="0.2">
      <c r="A95" s="37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</row>
    <row r="96" spans="1:18" x14ac:dyDescent="0.2">
      <c r="A96" s="37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</row>
    <row r="97" spans="1:18" x14ac:dyDescent="0.2">
      <c r="A97" s="37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</row>
    <row r="98" spans="1:18" x14ac:dyDescent="0.2">
      <c r="A98" s="37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</row>
    <row r="99" spans="1:18" x14ac:dyDescent="0.2">
      <c r="A99" s="37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</row>
    <row r="100" spans="1:18" x14ac:dyDescent="0.2">
      <c r="A100" s="37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</row>
    <row r="101" spans="1:18" x14ac:dyDescent="0.2">
      <c r="A101" s="37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</row>
    <row r="102" spans="1:18" x14ac:dyDescent="0.2">
      <c r="A102" s="37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</row>
    <row r="103" spans="1:18" x14ac:dyDescent="0.2">
      <c r="A103" s="37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</row>
    <row r="104" spans="1:18" x14ac:dyDescent="0.2">
      <c r="A104" s="37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</row>
    <row r="105" spans="1:18" x14ac:dyDescent="0.2">
      <c r="A105" s="37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</row>
    <row r="106" spans="1:18" x14ac:dyDescent="0.2">
      <c r="A106" s="37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</row>
    <row r="107" spans="1:18" x14ac:dyDescent="0.2">
      <c r="A107" s="37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</row>
    <row r="108" spans="1:18" x14ac:dyDescent="0.2">
      <c r="A108" s="37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</row>
    <row r="109" spans="1:18" x14ac:dyDescent="0.2">
      <c r="A109" s="37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</row>
    <row r="110" spans="1:18" x14ac:dyDescent="0.2">
      <c r="A110" s="37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</row>
    <row r="111" spans="1:18" x14ac:dyDescent="0.2">
      <c r="A111" s="37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</row>
    <row r="112" spans="1:18" x14ac:dyDescent="0.2">
      <c r="A112" s="37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</row>
    <row r="113" spans="1:18" x14ac:dyDescent="0.2">
      <c r="A113" s="37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</row>
    <row r="114" spans="1:18" x14ac:dyDescent="0.2">
      <c r="A114" s="37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</row>
    <row r="115" spans="1:18" x14ac:dyDescent="0.2">
      <c r="A115" s="37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</row>
    <row r="116" spans="1:18" x14ac:dyDescent="0.2">
      <c r="A116" s="37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</row>
    <row r="117" spans="1:18" x14ac:dyDescent="0.2">
      <c r="A117" s="37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</row>
    <row r="118" spans="1:18" x14ac:dyDescent="0.2">
      <c r="A118" s="37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</row>
    <row r="119" spans="1:18" x14ac:dyDescent="0.2">
      <c r="A119" s="37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</row>
    <row r="120" spans="1:18" x14ac:dyDescent="0.2">
      <c r="A120" s="37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</row>
    <row r="121" spans="1:18" x14ac:dyDescent="0.2">
      <c r="A121" s="37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</row>
    <row r="122" spans="1:18" x14ac:dyDescent="0.2">
      <c r="A122" s="37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</row>
    <row r="123" spans="1:18" x14ac:dyDescent="0.2">
      <c r="A123" s="37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</row>
    <row r="124" spans="1:18" x14ac:dyDescent="0.2">
      <c r="A124" s="37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</row>
    <row r="125" spans="1:18" x14ac:dyDescent="0.2">
      <c r="A125" s="37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</row>
    <row r="126" spans="1:18" x14ac:dyDescent="0.2">
      <c r="A126" s="37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</row>
    <row r="127" spans="1:18" x14ac:dyDescent="0.2">
      <c r="A127" s="37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</row>
    <row r="128" spans="1:18" x14ac:dyDescent="0.2">
      <c r="A128" s="37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</row>
    <row r="129" spans="1:18" x14ac:dyDescent="0.2">
      <c r="A129" s="37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</row>
    <row r="130" spans="1:18" x14ac:dyDescent="0.2">
      <c r="A130" s="37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</row>
    <row r="131" spans="1:18" x14ac:dyDescent="0.2">
      <c r="A131" s="37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</row>
    <row r="132" spans="1:18" x14ac:dyDescent="0.2">
      <c r="A132" s="37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</row>
    <row r="133" spans="1:18" x14ac:dyDescent="0.2">
      <c r="A133" s="37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</row>
    <row r="134" spans="1:18" x14ac:dyDescent="0.2">
      <c r="A134" s="37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</row>
    <row r="135" spans="1:18" x14ac:dyDescent="0.2">
      <c r="A135" s="37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</row>
    <row r="136" spans="1:18" x14ac:dyDescent="0.2">
      <c r="A136" s="37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</row>
    <row r="137" spans="1:18" x14ac:dyDescent="0.2">
      <c r="A137" s="37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</row>
    <row r="138" spans="1:18" x14ac:dyDescent="0.2">
      <c r="A138" s="37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</row>
    <row r="139" spans="1:18" x14ac:dyDescent="0.2">
      <c r="A139" s="37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</row>
    <row r="140" spans="1:18" x14ac:dyDescent="0.2">
      <c r="A140" s="37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</row>
    <row r="141" spans="1:18" x14ac:dyDescent="0.2">
      <c r="A141" s="37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</row>
    <row r="142" spans="1:18" x14ac:dyDescent="0.2">
      <c r="A142" s="37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</row>
    <row r="143" spans="1:18" x14ac:dyDescent="0.2">
      <c r="A143" s="37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</row>
    <row r="144" spans="1:18" x14ac:dyDescent="0.2">
      <c r="A144" s="37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</row>
    <row r="145" spans="1:18" x14ac:dyDescent="0.2">
      <c r="A145" s="37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</row>
    <row r="146" spans="1:18" x14ac:dyDescent="0.2">
      <c r="A146" s="37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</row>
    <row r="147" spans="1:18" x14ac:dyDescent="0.2">
      <c r="A147" s="37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</row>
    <row r="148" spans="1:18" x14ac:dyDescent="0.2">
      <c r="A148" s="37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</row>
    <row r="149" spans="1:18" x14ac:dyDescent="0.2">
      <c r="A149" s="37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</row>
    <row r="150" spans="1:18" x14ac:dyDescent="0.2">
      <c r="A150" s="37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</row>
    <row r="151" spans="1:18" x14ac:dyDescent="0.2">
      <c r="A151" s="37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</row>
    <row r="152" spans="1:18" x14ac:dyDescent="0.2">
      <c r="A152" s="37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</row>
    <row r="153" spans="1:18" x14ac:dyDescent="0.2">
      <c r="A153" s="37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</row>
    <row r="154" spans="1:18" x14ac:dyDescent="0.2">
      <c r="A154" s="37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</row>
    <row r="155" spans="1:18" x14ac:dyDescent="0.2">
      <c r="A155" s="37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</row>
  </sheetData>
  <mergeCells count="17">
    <mergeCell ref="M1:N2"/>
    <mergeCell ref="A2:K2"/>
    <mergeCell ref="A3:A4"/>
    <mergeCell ref="B3:B4"/>
    <mergeCell ref="C3:C4"/>
    <mergeCell ref="D3:D4"/>
    <mergeCell ref="E3:G3"/>
    <mergeCell ref="H3:J3"/>
    <mergeCell ref="K3:N3"/>
    <mergeCell ref="A14:D14"/>
    <mergeCell ref="A15:D15"/>
    <mergeCell ref="A5:N5"/>
    <mergeCell ref="A8:H8"/>
    <mergeCell ref="A9:AC9"/>
    <mergeCell ref="A10:AC10"/>
    <mergeCell ref="A12:D12"/>
    <mergeCell ref="A13:D13"/>
  </mergeCells>
  <pageMargins left="0.70866141732283472" right="0.70866141732283472" top="0.74803149606299213" bottom="0.74803149606299213" header="0.31496062992125984" footer="0.31496062992125984"/>
  <pageSetup paperSize="9" scale="51" orientation="landscape" r:id="rId1"/>
  <colBreaks count="1" manualBreakCount="1">
    <brk id="14" max="14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73"/>
  <sheetViews>
    <sheetView topLeftCell="A4" workbookViewId="0">
      <selection activeCell="E13" sqref="E13"/>
    </sheetView>
  </sheetViews>
  <sheetFormatPr defaultRowHeight="12.75" x14ac:dyDescent="0.2"/>
  <cols>
    <col min="1" max="1" width="4.140625" style="3" customWidth="1"/>
    <col min="2" max="2" width="36.28515625" style="3" customWidth="1"/>
    <col min="3" max="3" width="5.85546875" style="3" customWidth="1"/>
    <col min="4" max="4" width="10" style="3" customWidth="1"/>
    <col min="5" max="5" width="13.85546875" style="117" customWidth="1"/>
    <col min="6" max="6" width="14.7109375" style="117" customWidth="1"/>
    <col min="7" max="7" width="14.5703125" style="117" customWidth="1"/>
    <col min="8" max="8" width="15.5703125" style="3" customWidth="1"/>
    <col min="9" max="9" width="15.42578125" style="3" customWidth="1"/>
    <col min="10" max="10" width="14.28515625" style="3" customWidth="1"/>
    <col min="11" max="11" width="28" style="3" hidden="1" customWidth="1"/>
    <col min="12" max="12" width="13.5703125" style="3" hidden="1" customWidth="1"/>
    <col min="13" max="13" width="10.85546875" style="3" customWidth="1"/>
    <col min="14" max="14" width="23" style="3" customWidth="1"/>
    <col min="15" max="15" width="9.7109375" style="29" bestFit="1" customWidth="1"/>
    <col min="16" max="16" width="12.28515625" style="29" customWidth="1"/>
    <col min="17" max="17" width="13.42578125" style="29" customWidth="1"/>
    <col min="18" max="18" width="9.140625" style="3"/>
    <col min="19" max="19" width="9.42578125" style="3" bestFit="1" customWidth="1"/>
    <col min="20" max="21" width="9.140625" style="3"/>
    <col min="22" max="22" width="9.42578125" style="101" bestFit="1" customWidth="1"/>
    <col min="23" max="23" width="9.28515625" style="101" bestFit="1" customWidth="1"/>
    <col min="24" max="24" width="9.42578125" style="101" bestFit="1" customWidth="1"/>
    <col min="25" max="16384" width="9.140625" style="3"/>
  </cols>
  <sheetData>
    <row r="1" spans="1:27" x14ac:dyDescent="0.2">
      <c r="B1" s="17"/>
      <c r="C1" s="17"/>
      <c r="E1" s="117">
        <v>36</v>
      </c>
      <c r="K1" s="12"/>
      <c r="M1" s="387"/>
      <c r="N1" s="388"/>
      <c r="O1" s="45"/>
      <c r="P1" s="45"/>
      <c r="Q1" s="45"/>
      <c r="R1" s="137"/>
      <c r="S1" s="137"/>
      <c r="T1" s="137"/>
      <c r="U1" s="137"/>
      <c r="V1" s="99"/>
      <c r="W1" s="99"/>
      <c r="X1" s="99"/>
      <c r="Y1" s="138"/>
      <c r="Z1" s="138"/>
      <c r="AA1" s="138"/>
    </row>
    <row r="2" spans="1:27" x14ac:dyDescent="0.2">
      <c r="A2" s="390" t="s">
        <v>11</v>
      </c>
      <c r="B2" s="390"/>
      <c r="C2" s="390"/>
      <c r="D2" s="390"/>
      <c r="E2" s="390"/>
      <c r="F2" s="390"/>
      <c r="G2" s="390"/>
      <c r="H2" s="390"/>
      <c r="I2" s="390"/>
      <c r="J2" s="390"/>
      <c r="K2" s="391"/>
      <c r="M2" s="389"/>
      <c r="N2" s="389"/>
      <c r="O2" s="46"/>
      <c r="P2" s="46"/>
      <c r="Q2" s="46"/>
      <c r="R2" s="138"/>
      <c r="S2" s="138"/>
      <c r="T2" s="138"/>
      <c r="U2" s="138"/>
      <c r="V2" s="100"/>
      <c r="W2" s="100"/>
      <c r="X2" s="100"/>
      <c r="Y2" s="138"/>
      <c r="Z2" s="138"/>
      <c r="AA2" s="138"/>
    </row>
    <row r="3" spans="1:27" x14ac:dyDescent="0.2">
      <c r="A3" s="393" t="s">
        <v>0</v>
      </c>
      <c r="B3" s="373" t="s">
        <v>2</v>
      </c>
      <c r="C3" s="373" t="s">
        <v>1</v>
      </c>
      <c r="D3" s="373" t="s">
        <v>3</v>
      </c>
      <c r="E3" s="404" t="s">
        <v>34</v>
      </c>
      <c r="F3" s="404"/>
      <c r="G3" s="404"/>
      <c r="H3" s="376" t="s">
        <v>31</v>
      </c>
      <c r="I3" s="376"/>
      <c r="J3" s="376"/>
      <c r="K3" s="377" t="s">
        <v>12</v>
      </c>
      <c r="L3" s="397"/>
      <c r="M3" s="397"/>
      <c r="N3" s="398"/>
      <c r="O3" s="37"/>
      <c r="P3" s="37"/>
      <c r="Q3" s="37"/>
    </row>
    <row r="4" spans="1:27" ht="114.75" x14ac:dyDescent="0.2">
      <c r="A4" s="393"/>
      <c r="B4" s="373"/>
      <c r="C4" s="373"/>
      <c r="D4" s="373"/>
      <c r="E4" s="118" t="s">
        <v>36</v>
      </c>
      <c r="F4" s="118" t="s">
        <v>38</v>
      </c>
      <c r="G4" s="119" t="s">
        <v>37</v>
      </c>
      <c r="H4" s="4" t="s">
        <v>8</v>
      </c>
      <c r="I4" s="4" t="s">
        <v>6</v>
      </c>
      <c r="J4" s="6" t="s">
        <v>7</v>
      </c>
      <c r="K4" s="1" t="s">
        <v>13</v>
      </c>
      <c r="L4" s="24" t="s">
        <v>28</v>
      </c>
      <c r="M4" s="24" t="s">
        <v>29</v>
      </c>
      <c r="N4" s="24" t="s">
        <v>30</v>
      </c>
      <c r="O4" s="96" t="s">
        <v>103</v>
      </c>
      <c r="P4" s="96" t="s">
        <v>109</v>
      </c>
      <c r="Q4" s="96" t="s">
        <v>108</v>
      </c>
    </row>
    <row r="5" spans="1:27" s="2" customFormat="1" x14ac:dyDescent="0.2">
      <c r="A5" s="394" t="s">
        <v>39</v>
      </c>
      <c r="B5" s="395"/>
      <c r="C5" s="395"/>
      <c r="D5" s="395"/>
      <c r="E5" s="395"/>
      <c r="F5" s="395"/>
      <c r="G5" s="395"/>
      <c r="H5" s="395"/>
      <c r="I5" s="395"/>
      <c r="J5" s="395"/>
      <c r="K5" s="395"/>
      <c r="L5" s="395"/>
      <c r="M5" s="395"/>
      <c r="N5" s="396"/>
      <c r="O5" s="142" t="s">
        <v>96</v>
      </c>
      <c r="P5" s="142" t="s">
        <v>97</v>
      </c>
      <c r="Q5" s="142" t="s">
        <v>98</v>
      </c>
      <c r="R5" s="410" t="s">
        <v>95</v>
      </c>
      <c r="S5" s="410"/>
      <c r="T5" s="410"/>
      <c r="U5" s="410" t="s">
        <v>99</v>
      </c>
      <c r="V5" s="410"/>
      <c r="W5" s="410"/>
      <c r="X5" s="105" t="s">
        <v>100</v>
      </c>
    </row>
    <row r="6" spans="1:27" s="94" customFormat="1" ht="15.75" x14ac:dyDescent="0.25">
      <c r="A6" s="144">
        <v>1</v>
      </c>
      <c r="B6" s="145" t="s">
        <v>129</v>
      </c>
      <c r="C6" s="139" t="s">
        <v>128</v>
      </c>
      <c r="D6" s="57">
        <v>385</v>
      </c>
      <c r="E6" s="120">
        <v>60</v>
      </c>
      <c r="F6" s="120">
        <v>43</v>
      </c>
      <c r="G6" s="120">
        <v>43.89</v>
      </c>
      <c r="H6" s="146">
        <f t="shared" ref="H6:H19" si="0">AVERAGE(E6:G6)</f>
        <v>48.963333333333331</v>
      </c>
      <c r="I6" s="147">
        <f t="shared" ref="I6:I19" si="1">SQRT(((SUM((POWER(E6-H6,2)),(POWER(F6-H6,2)),(POWER(G6-H6,2)))/(COLUMNS(E6:G6)-1))))</f>
        <v>9.5683871855884526</v>
      </c>
      <c r="J6" s="147">
        <f t="shared" ref="J6:J19" si="2">I6/H6*100</f>
        <v>19.541944010324297</v>
      </c>
      <c r="K6" s="148">
        <f t="shared" ref="K6:K19" si="3">((D6/3)*(SUM(E6:G6)))</f>
        <v>18850.883333333331</v>
      </c>
      <c r="L6" s="149">
        <f t="shared" ref="L6:L19" si="4">K6/D6</f>
        <v>48.963333333333331</v>
      </c>
      <c r="M6" s="148">
        <f t="shared" ref="M6:M19" si="5">ROUND(L6,2)</f>
        <v>48.96</v>
      </c>
      <c r="N6" s="148">
        <f t="shared" ref="N6:N19" si="6">M6*D6</f>
        <v>18849.599999999999</v>
      </c>
      <c r="O6" s="93">
        <f>G6*F6</f>
        <v>1887.27</v>
      </c>
      <c r="P6" s="93">
        <f>H6*F6</f>
        <v>2105.4233333333332</v>
      </c>
      <c r="Q6" s="93">
        <f>I6*F6</f>
        <v>411.44064898030348</v>
      </c>
      <c r="R6" s="94">
        <v>96.52</v>
      </c>
      <c r="S6" s="94">
        <f t="shared" ref="S6:S19" si="7">R6*F6</f>
        <v>4150.3599999999997</v>
      </c>
      <c r="T6" s="94">
        <f>R6*1.2</f>
        <v>115.82399999999998</v>
      </c>
      <c r="U6" s="94">
        <v>100</v>
      </c>
      <c r="V6" s="102">
        <f t="shared" ref="V6:V19" si="8">U6*F6</f>
        <v>4300</v>
      </c>
      <c r="W6" s="102">
        <f>U6*1.2</f>
        <v>120</v>
      </c>
      <c r="X6" s="102">
        <f>I6*F6</f>
        <v>411.44064898030348</v>
      </c>
    </row>
    <row r="7" spans="1:27" s="94" customFormat="1" ht="15.75" x14ac:dyDescent="0.25">
      <c r="A7" s="144">
        <v>2</v>
      </c>
      <c r="B7" s="145" t="s">
        <v>133</v>
      </c>
      <c r="C7" s="139" t="s">
        <v>128</v>
      </c>
      <c r="D7" s="57">
        <v>20</v>
      </c>
      <c r="E7" s="120">
        <v>628</v>
      </c>
      <c r="F7" s="120">
        <v>508</v>
      </c>
      <c r="G7" s="120">
        <v>619.20000000000005</v>
      </c>
      <c r="H7" s="146">
        <f t="shared" si="0"/>
        <v>585.06666666666672</v>
      </c>
      <c r="I7" s="147">
        <f t="shared" si="1"/>
        <v>66.886570650118813</v>
      </c>
      <c r="J7" s="147">
        <f t="shared" si="2"/>
        <v>11.432298994436897</v>
      </c>
      <c r="K7" s="148">
        <f t="shared" si="3"/>
        <v>11701.333333333334</v>
      </c>
      <c r="L7" s="149">
        <f t="shared" si="4"/>
        <v>585.06666666666672</v>
      </c>
      <c r="M7" s="148">
        <f t="shared" si="5"/>
        <v>585.07000000000005</v>
      </c>
      <c r="N7" s="148">
        <f t="shared" si="6"/>
        <v>11701.400000000001</v>
      </c>
      <c r="O7" s="93">
        <f t="shared" ref="O7:O25" si="9">G7*F7</f>
        <v>314553.60000000003</v>
      </c>
      <c r="P7" s="93">
        <f t="shared" ref="P7:P25" si="10">H7*F7</f>
        <v>297213.8666666667</v>
      </c>
      <c r="Q7" s="93">
        <f t="shared" ref="Q7:Q25" si="11">I7*F7</f>
        <v>33978.377890260359</v>
      </c>
      <c r="R7" s="94">
        <v>96.52</v>
      </c>
      <c r="S7" s="94">
        <f t="shared" si="7"/>
        <v>49032.159999999996</v>
      </c>
      <c r="T7" s="94">
        <f t="shared" ref="T7:T25" si="12">R7*1.2</f>
        <v>115.82399999999998</v>
      </c>
      <c r="U7" s="94">
        <v>100</v>
      </c>
      <c r="V7" s="102">
        <f t="shared" si="8"/>
        <v>50800</v>
      </c>
      <c r="W7" s="102">
        <f t="shared" ref="W7:W25" si="13">U7*1.2</f>
        <v>120</v>
      </c>
      <c r="X7" s="102">
        <f t="shared" ref="X7:X25" si="14">I7*F7</f>
        <v>33978.377890260359</v>
      </c>
    </row>
    <row r="8" spans="1:27" s="94" customFormat="1" ht="15.75" x14ac:dyDescent="0.25">
      <c r="A8" s="144">
        <v>3</v>
      </c>
      <c r="B8" s="154" t="s">
        <v>116</v>
      </c>
      <c r="C8" s="139" t="s">
        <v>130</v>
      </c>
      <c r="D8" s="57">
        <v>6</v>
      </c>
      <c r="E8" s="120">
        <v>446</v>
      </c>
      <c r="F8" s="120">
        <v>470</v>
      </c>
      <c r="G8" s="120">
        <v>380</v>
      </c>
      <c r="H8" s="146">
        <f t="shared" si="0"/>
        <v>432</v>
      </c>
      <c r="I8" s="147">
        <f t="shared" si="1"/>
        <v>46.604720790924176</v>
      </c>
      <c r="J8" s="147">
        <f t="shared" si="2"/>
        <v>10.78812981271393</v>
      </c>
      <c r="K8" s="148">
        <f t="shared" si="3"/>
        <v>2592</v>
      </c>
      <c r="L8" s="149">
        <f t="shared" si="4"/>
        <v>432</v>
      </c>
      <c r="M8" s="148">
        <f t="shared" si="5"/>
        <v>432</v>
      </c>
      <c r="N8" s="148">
        <f t="shared" si="6"/>
        <v>2592</v>
      </c>
      <c r="O8" s="93">
        <f t="shared" si="9"/>
        <v>178600</v>
      </c>
      <c r="P8" s="93">
        <f t="shared" si="10"/>
        <v>203040</v>
      </c>
      <c r="Q8" s="93">
        <f t="shared" si="11"/>
        <v>21904.218771734362</v>
      </c>
      <c r="R8" s="94">
        <v>96.52</v>
      </c>
      <c r="S8" s="94">
        <f t="shared" si="7"/>
        <v>45364.4</v>
      </c>
      <c r="T8" s="94">
        <f t="shared" si="12"/>
        <v>115.82399999999998</v>
      </c>
      <c r="U8" s="94">
        <v>100</v>
      </c>
      <c r="V8" s="102">
        <f t="shared" si="8"/>
        <v>47000</v>
      </c>
      <c r="W8" s="102">
        <f t="shared" si="13"/>
        <v>120</v>
      </c>
      <c r="X8" s="102">
        <f t="shared" si="14"/>
        <v>21904.218771734362</v>
      </c>
    </row>
    <row r="9" spans="1:27" s="94" customFormat="1" ht="15.75" x14ac:dyDescent="0.25">
      <c r="A9" s="144">
        <v>4</v>
      </c>
      <c r="B9" s="145" t="s">
        <v>117</v>
      </c>
      <c r="C9" s="139" t="s">
        <v>130</v>
      </c>
      <c r="D9" s="57">
        <v>250</v>
      </c>
      <c r="E9" s="120">
        <v>18.100000000000001</v>
      </c>
      <c r="F9" s="120">
        <v>17.25</v>
      </c>
      <c r="G9" s="120">
        <v>24.9</v>
      </c>
      <c r="H9" s="146">
        <f t="shared" si="0"/>
        <v>20.083333333333332</v>
      </c>
      <c r="I9" s="147">
        <f t="shared" si="1"/>
        <v>4.192950432968809</v>
      </c>
      <c r="J9" s="147">
        <f t="shared" si="2"/>
        <v>20.877761491960875</v>
      </c>
      <c r="K9" s="148">
        <f t="shared" si="3"/>
        <v>5020.833333333333</v>
      </c>
      <c r="L9" s="149">
        <f t="shared" si="4"/>
        <v>20.083333333333332</v>
      </c>
      <c r="M9" s="148">
        <f t="shared" si="5"/>
        <v>20.079999999999998</v>
      </c>
      <c r="N9" s="148">
        <f t="shared" si="6"/>
        <v>5020</v>
      </c>
      <c r="O9" s="93">
        <f t="shared" si="9"/>
        <v>429.52499999999998</v>
      </c>
      <c r="P9" s="93">
        <f t="shared" si="10"/>
        <v>346.4375</v>
      </c>
      <c r="Q9" s="93">
        <f t="shared" si="11"/>
        <v>72.328394968711962</v>
      </c>
      <c r="R9" s="94">
        <v>438</v>
      </c>
      <c r="S9" s="94">
        <f t="shared" si="7"/>
        <v>7555.5</v>
      </c>
      <c r="T9" s="94">
        <f t="shared" si="12"/>
        <v>525.6</v>
      </c>
      <c r="U9" s="94">
        <v>440</v>
      </c>
      <c r="V9" s="102">
        <f t="shared" si="8"/>
        <v>7590</v>
      </c>
      <c r="W9" s="102">
        <f t="shared" si="13"/>
        <v>528</v>
      </c>
      <c r="X9" s="102">
        <f t="shared" si="14"/>
        <v>72.328394968711962</v>
      </c>
    </row>
    <row r="10" spans="1:27" s="94" customFormat="1" ht="15.75" x14ac:dyDescent="0.25">
      <c r="A10" s="144">
        <v>5</v>
      </c>
      <c r="B10" s="145" t="s">
        <v>118</v>
      </c>
      <c r="C10" s="141" t="s">
        <v>130</v>
      </c>
      <c r="D10" s="57">
        <v>500</v>
      </c>
      <c r="E10" s="120">
        <v>13.7</v>
      </c>
      <c r="F10" s="120">
        <v>12.95</v>
      </c>
      <c r="G10" s="120">
        <v>18.16</v>
      </c>
      <c r="H10" s="146">
        <f t="shared" si="0"/>
        <v>14.936666666666667</v>
      </c>
      <c r="I10" s="147">
        <f t="shared" si="1"/>
        <v>2.8165641006966866</v>
      </c>
      <c r="J10" s="147">
        <f t="shared" si="2"/>
        <v>18.856711229837224</v>
      </c>
      <c r="K10" s="148">
        <f t="shared" si="3"/>
        <v>7468.333333333333</v>
      </c>
      <c r="L10" s="149">
        <f t="shared" si="4"/>
        <v>14.936666666666666</v>
      </c>
      <c r="M10" s="148">
        <f t="shared" si="5"/>
        <v>14.94</v>
      </c>
      <c r="N10" s="148">
        <f t="shared" si="6"/>
        <v>7470</v>
      </c>
      <c r="O10" s="93">
        <f t="shared" si="9"/>
        <v>235.172</v>
      </c>
      <c r="P10" s="93">
        <f t="shared" si="10"/>
        <v>193.42983333333333</v>
      </c>
      <c r="Q10" s="93">
        <f t="shared" si="11"/>
        <v>36.474505104022093</v>
      </c>
      <c r="R10" s="94">
        <v>438</v>
      </c>
      <c r="S10" s="94">
        <f t="shared" si="7"/>
        <v>5672.0999999999995</v>
      </c>
      <c r="T10" s="94">
        <f t="shared" si="12"/>
        <v>525.6</v>
      </c>
      <c r="U10" s="94">
        <v>440</v>
      </c>
      <c r="V10" s="102">
        <f t="shared" si="8"/>
        <v>5698</v>
      </c>
      <c r="W10" s="102">
        <f t="shared" si="13"/>
        <v>528</v>
      </c>
      <c r="X10" s="102">
        <f t="shared" si="14"/>
        <v>36.474505104022093</v>
      </c>
    </row>
    <row r="11" spans="1:27" s="94" customFormat="1" ht="31.5" x14ac:dyDescent="0.25">
      <c r="A11" s="144">
        <v>6</v>
      </c>
      <c r="B11" s="163" t="s">
        <v>119</v>
      </c>
      <c r="C11" s="141" t="s">
        <v>131</v>
      </c>
      <c r="D11" s="57">
        <v>12</v>
      </c>
      <c r="E11" s="120">
        <v>1554.6</v>
      </c>
      <c r="F11" s="120">
        <v>1820</v>
      </c>
      <c r="G11" s="121">
        <v>1554.6</v>
      </c>
      <c r="H11" s="146">
        <f t="shared" si="0"/>
        <v>1643.0666666666666</v>
      </c>
      <c r="I11" s="147">
        <f t="shared" si="1"/>
        <v>153.22876144292673</v>
      </c>
      <c r="J11" s="147">
        <f t="shared" si="2"/>
        <v>9.3257787131538628</v>
      </c>
      <c r="K11" s="148">
        <f t="shared" si="3"/>
        <v>19716.8</v>
      </c>
      <c r="L11" s="149">
        <f t="shared" si="4"/>
        <v>1643.0666666666666</v>
      </c>
      <c r="M11" s="148">
        <f t="shared" si="5"/>
        <v>1643.07</v>
      </c>
      <c r="N11" s="148">
        <f t="shared" si="6"/>
        <v>19716.84</v>
      </c>
      <c r="O11" s="93">
        <f t="shared" si="9"/>
        <v>2829372</v>
      </c>
      <c r="P11" s="93">
        <f t="shared" si="10"/>
        <v>2990381.333333333</v>
      </c>
      <c r="Q11" s="93">
        <f t="shared" si="11"/>
        <v>278876.34582612664</v>
      </c>
      <c r="R11" s="94">
        <v>85</v>
      </c>
      <c r="S11" s="94">
        <f t="shared" si="7"/>
        <v>154700</v>
      </c>
      <c r="T11" s="94">
        <f t="shared" si="12"/>
        <v>102</v>
      </c>
      <c r="U11" s="94">
        <v>90</v>
      </c>
      <c r="V11" s="102">
        <f t="shared" si="8"/>
        <v>163800</v>
      </c>
      <c r="W11" s="102">
        <f t="shared" si="13"/>
        <v>108</v>
      </c>
      <c r="X11" s="102">
        <f t="shared" si="14"/>
        <v>278876.34582612664</v>
      </c>
    </row>
    <row r="12" spans="1:27" s="94" customFormat="1" ht="15.75" x14ac:dyDescent="0.25">
      <c r="A12" s="144">
        <v>7</v>
      </c>
      <c r="B12" s="164" t="s">
        <v>120</v>
      </c>
      <c r="C12" s="141" t="s">
        <v>132</v>
      </c>
      <c r="D12" s="57">
        <v>400</v>
      </c>
      <c r="E12" s="121">
        <v>33</v>
      </c>
      <c r="F12" s="120">
        <v>38</v>
      </c>
      <c r="G12" s="120">
        <v>55.9</v>
      </c>
      <c r="H12" s="146">
        <f t="shared" si="0"/>
        <v>42.300000000000004</v>
      </c>
      <c r="I12" s="147">
        <f t="shared" si="1"/>
        <v>12.040348832155985</v>
      </c>
      <c r="J12" s="147">
        <f t="shared" si="2"/>
        <v>28.464181636302559</v>
      </c>
      <c r="K12" s="148">
        <f t="shared" si="3"/>
        <v>16920.000000000004</v>
      </c>
      <c r="L12" s="149">
        <f t="shared" si="4"/>
        <v>42.300000000000011</v>
      </c>
      <c r="M12" s="148">
        <f t="shared" si="5"/>
        <v>42.3</v>
      </c>
      <c r="N12" s="148">
        <f t="shared" si="6"/>
        <v>16920</v>
      </c>
      <c r="O12" s="93">
        <f t="shared" si="9"/>
        <v>2124.1999999999998</v>
      </c>
      <c r="P12" s="93">
        <f t="shared" si="10"/>
        <v>1607.4</v>
      </c>
      <c r="Q12" s="93">
        <f t="shared" si="11"/>
        <v>457.53325562192742</v>
      </c>
      <c r="R12" s="94">
        <v>858</v>
      </c>
      <c r="S12" s="94">
        <f t="shared" si="7"/>
        <v>32604</v>
      </c>
      <c r="T12" s="94">
        <f t="shared" si="12"/>
        <v>1029.5999999999999</v>
      </c>
      <c r="U12" s="94">
        <v>900</v>
      </c>
      <c r="V12" s="102">
        <f t="shared" si="8"/>
        <v>34200</v>
      </c>
      <c r="W12" s="102">
        <f t="shared" si="13"/>
        <v>1080</v>
      </c>
      <c r="X12" s="102">
        <f t="shared" si="14"/>
        <v>457.53325562192742</v>
      </c>
    </row>
    <row r="13" spans="1:27" s="94" customFormat="1" ht="31.5" x14ac:dyDescent="0.25">
      <c r="A13" s="144">
        <v>8</v>
      </c>
      <c r="B13" s="154" t="s">
        <v>121</v>
      </c>
      <c r="C13" s="160" t="s">
        <v>130</v>
      </c>
      <c r="D13" s="162">
        <v>12</v>
      </c>
      <c r="E13" s="161">
        <v>140</v>
      </c>
      <c r="F13" s="162">
        <v>94</v>
      </c>
      <c r="G13" s="121">
        <v>141.03</v>
      </c>
      <c r="H13" s="146">
        <f t="shared" si="0"/>
        <v>125.00999999999999</v>
      </c>
      <c r="I13" s="147">
        <f t="shared" si="1"/>
        <v>26.860385328583803</v>
      </c>
      <c r="J13" s="147">
        <f t="shared" si="2"/>
        <v>21.486589335720186</v>
      </c>
      <c r="K13" s="148">
        <f t="shared" si="3"/>
        <v>1500.12</v>
      </c>
      <c r="L13" s="149">
        <f t="shared" si="4"/>
        <v>125.00999999999999</v>
      </c>
      <c r="M13" s="148">
        <f t="shared" si="5"/>
        <v>125.01</v>
      </c>
      <c r="N13" s="148">
        <f t="shared" si="6"/>
        <v>1500.1200000000001</v>
      </c>
      <c r="O13" s="93">
        <f t="shared" si="9"/>
        <v>13256.82</v>
      </c>
      <c r="P13" s="93">
        <f t="shared" si="10"/>
        <v>11750.939999999999</v>
      </c>
      <c r="Q13" s="93">
        <f t="shared" si="11"/>
        <v>2524.8762208868775</v>
      </c>
      <c r="R13" s="94">
        <v>858</v>
      </c>
      <c r="S13" s="94">
        <f t="shared" si="7"/>
        <v>80652</v>
      </c>
      <c r="T13" s="94">
        <f t="shared" si="12"/>
        <v>1029.5999999999999</v>
      </c>
      <c r="U13" s="94">
        <v>900</v>
      </c>
      <c r="V13" s="102">
        <f t="shared" si="8"/>
        <v>84600</v>
      </c>
      <c r="W13" s="102">
        <f t="shared" si="13"/>
        <v>1080</v>
      </c>
      <c r="X13" s="102">
        <f t="shared" si="14"/>
        <v>2524.8762208868775</v>
      </c>
    </row>
    <row r="14" spans="1:27" s="94" customFormat="1" ht="15" customHeight="1" x14ac:dyDescent="0.25">
      <c r="A14" s="144">
        <v>9</v>
      </c>
      <c r="B14" s="150" t="s">
        <v>122</v>
      </c>
      <c r="C14" s="155" t="s">
        <v>130</v>
      </c>
      <c r="D14" s="57">
        <v>30</v>
      </c>
      <c r="E14" s="120">
        <v>149.6</v>
      </c>
      <c r="F14" s="120">
        <v>123.16</v>
      </c>
      <c r="G14" s="120">
        <v>146.5</v>
      </c>
      <c r="H14" s="146">
        <f t="shared" si="0"/>
        <v>139.75333333333333</v>
      </c>
      <c r="I14" s="147">
        <f t="shared" si="1"/>
        <v>14.453599321045722</v>
      </c>
      <c r="J14" s="147">
        <f t="shared" si="2"/>
        <v>10.342221524385147</v>
      </c>
      <c r="K14" s="148">
        <f t="shared" si="3"/>
        <v>4192.6000000000004</v>
      </c>
      <c r="L14" s="149">
        <f t="shared" si="4"/>
        <v>139.75333333333336</v>
      </c>
      <c r="M14" s="148">
        <f t="shared" si="5"/>
        <v>139.75</v>
      </c>
      <c r="N14" s="148">
        <f t="shared" si="6"/>
        <v>4192.5</v>
      </c>
      <c r="O14" s="93">
        <f t="shared" si="9"/>
        <v>18042.939999999999</v>
      </c>
      <c r="P14" s="93">
        <f t="shared" si="10"/>
        <v>17212.020533333332</v>
      </c>
      <c r="Q14" s="93">
        <f t="shared" si="11"/>
        <v>1780.1052923799912</v>
      </c>
      <c r="R14" s="94">
        <v>858</v>
      </c>
      <c r="S14" s="94">
        <f t="shared" si="7"/>
        <v>105671.28</v>
      </c>
      <c r="T14" s="94">
        <f t="shared" si="12"/>
        <v>1029.5999999999999</v>
      </c>
      <c r="U14" s="94">
        <v>900</v>
      </c>
      <c r="V14" s="102">
        <f t="shared" si="8"/>
        <v>110844</v>
      </c>
      <c r="W14" s="102">
        <f t="shared" si="13"/>
        <v>1080</v>
      </c>
      <c r="X14" s="102">
        <f t="shared" si="14"/>
        <v>1780.1052923799912</v>
      </c>
    </row>
    <row r="15" spans="1:27" s="94" customFormat="1" ht="15" customHeight="1" x14ac:dyDescent="0.25">
      <c r="A15" s="144">
        <v>10</v>
      </c>
      <c r="B15" s="150" t="s">
        <v>123</v>
      </c>
      <c r="C15" s="155" t="s">
        <v>130</v>
      </c>
      <c r="D15" s="57">
        <v>30</v>
      </c>
      <c r="E15" s="120">
        <v>139.19999999999999</v>
      </c>
      <c r="F15" s="120">
        <v>125.26</v>
      </c>
      <c r="G15" s="120">
        <v>127.25</v>
      </c>
      <c r="H15" s="146">
        <f t="shared" si="0"/>
        <v>130.57</v>
      </c>
      <c r="I15" s="147">
        <f t="shared" si="1"/>
        <v>7.5397413748748621</v>
      </c>
      <c r="J15" s="147">
        <f t="shared" si="2"/>
        <v>5.7744821742167902</v>
      </c>
      <c r="K15" s="148">
        <f t="shared" si="3"/>
        <v>3917.1</v>
      </c>
      <c r="L15" s="149">
        <f t="shared" si="4"/>
        <v>130.57</v>
      </c>
      <c r="M15" s="148">
        <f t="shared" si="5"/>
        <v>130.57</v>
      </c>
      <c r="N15" s="148">
        <f t="shared" si="6"/>
        <v>3917.1</v>
      </c>
      <c r="O15" s="93">
        <f t="shared" si="9"/>
        <v>15939.335000000001</v>
      </c>
      <c r="P15" s="93">
        <f t="shared" si="10"/>
        <v>16355.198199999999</v>
      </c>
      <c r="Q15" s="93">
        <f t="shared" si="11"/>
        <v>944.42800461682521</v>
      </c>
      <c r="R15" s="94">
        <v>858</v>
      </c>
      <c r="S15" s="94">
        <f t="shared" si="7"/>
        <v>107473.08</v>
      </c>
      <c r="T15" s="94">
        <f t="shared" si="12"/>
        <v>1029.5999999999999</v>
      </c>
      <c r="U15" s="94">
        <v>900</v>
      </c>
      <c r="V15" s="102">
        <f t="shared" si="8"/>
        <v>112734</v>
      </c>
      <c r="W15" s="102">
        <f t="shared" si="13"/>
        <v>1080</v>
      </c>
      <c r="X15" s="102">
        <f t="shared" si="14"/>
        <v>944.42800461682521</v>
      </c>
    </row>
    <row r="16" spans="1:27" s="94" customFormat="1" ht="15" customHeight="1" x14ac:dyDescent="0.25">
      <c r="A16" s="144">
        <v>11</v>
      </c>
      <c r="B16" s="150" t="s">
        <v>124</v>
      </c>
      <c r="C16" s="155" t="s">
        <v>130</v>
      </c>
      <c r="D16" s="57">
        <v>15</v>
      </c>
      <c r="E16" s="120">
        <v>165.2</v>
      </c>
      <c r="F16" s="120">
        <v>128.41999999999999</v>
      </c>
      <c r="G16" s="120">
        <v>134.44</v>
      </c>
      <c r="H16" s="146">
        <f t="shared" si="0"/>
        <v>142.68666666666667</v>
      </c>
      <c r="I16" s="147">
        <f t="shared" si="1"/>
        <v>19.728095025453758</v>
      </c>
      <c r="J16" s="147">
        <f t="shared" si="2"/>
        <v>13.826165742270073</v>
      </c>
      <c r="K16" s="148">
        <f t="shared" si="3"/>
        <v>2140.3000000000002</v>
      </c>
      <c r="L16" s="149">
        <f t="shared" si="4"/>
        <v>142.68666666666667</v>
      </c>
      <c r="M16" s="148">
        <f t="shared" si="5"/>
        <v>142.69</v>
      </c>
      <c r="N16" s="148">
        <f t="shared" si="6"/>
        <v>2140.35</v>
      </c>
      <c r="O16" s="93">
        <f t="shared" si="9"/>
        <v>17264.784799999998</v>
      </c>
      <c r="P16" s="93">
        <f t="shared" si="10"/>
        <v>18323.82173333333</v>
      </c>
      <c r="Q16" s="93">
        <f t="shared" si="11"/>
        <v>2533.4819631687715</v>
      </c>
      <c r="R16" s="94">
        <v>850</v>
      </c>
      <c r="S16" s="94">
        <f t="shared" si="7"/>
        <v>109156.99999999999</v>
      </c>
      <c r="T16" s="94">
        <f t="shared" si="12"/>
        <v>1020</v>
      </c>
      <c r="U16" s="94">
        <v>1050</v>
      </c>
      <c r="V16" s="102">
        <f t="shared" si="8"/>
        <v>134841</v>
      </c>
      <c r="W16" s="102">
        <f t="shared" si="13"/>
        <v>1260</v>
      </c>
      <c r="X16" s="102">
        <f t="shared" si="14"/>
        <v>2533.4819631687715</v>
      </c>
    </row>
    <row r="17" spans="1:28" s="94" customFormat="1" ht="15" customHeight="1" x14ac:dyDescent="0.25">
      <c r="A17" s="144">
        <v>12</v>
      </c>
      <c r="B17" s="150" t="s">
        <v>125</v>
      </c>
      <c r="C17" s="155" t="s">
        <v>130</v>
      </c>
      <c r="D17" s="57">
        <v>30</v>
      </c>
      <c r="E17" s="120">
        <v>149.6</v>
      </c>
      <c r="F17" s="120">
        <v>127.37</v>
      </c>
      <c r="G17" s="120">
        <v>127.77</v>
      </c>
      <c r="H17" s="146">
        <f t="shared" si="0"/>
        <v>134.91333333333333</v>
      </c>
      <c r="I17" s="147">
        <f t="shared" si="1"/>
        <v>12.720598780455786</v>
      </c>
      <c r="J17" s="147">
        <f t="shared" si="2"/>
        <v>9.4287187679417315</v>
      </c>
      <c r="K17" s="148">
        <f t="shared" si="3"/>
        <v>4047.4</v>
      </c>
      <c r="L17" s="149">
        <f t="shared" si="4"/>
        <v>134.91333333333333</v>
      </c>
      <c r="M17" s="148">
        <f t="shared" si="5"/>
        <v>134.91</v>
      </c>
      <c r="N17" s="148">
        <f t="shared" si="6"/>
        <v>4047.2999999999997</v>
      </c>
      <c r="O17" s="93">
        <f t="shared" si="9"/>
        <v>16274.064899999999</v>
      </c>
      <c r="P17" s="93">
        <f t="shared" si="10"/>
        <v>17183.911266666666</v>
      </c>
      <c r="Q17" s="93">
        <f t="shared" si="11"/>
        <v>1620.2226666666536</v>
      </c>
      <c r="R17" s="94">
        <v>25</v>
      </c>
      <c r="S17" s="94">
        <f t="shared" si="7"/>
        <v>3184.25</v>
      </c>
      <c r="T17" s="94">
        <f t="shared" si="12"/>
        <v>30</v>
      </c>
      <c r="U17" s="94">
        <v>30</v>
      </c>
      <c r="V17" s="102">
        <f t="shared" si="8"/>
        <v>3821.1000000000004</v>
      </c>
      <c r="W17" s="102">
        <f t="shared" si="13"/>
        <v>36</v>
      </c>
      <c r="X17" s="102">
        <f t="shared" si="14"/>
        <v>1620.2226666666536</v>
      </c>
    </row>
    <row r="18" spans="1:28" s="94" customFormat="1" ht="13.5" customHeight="1" x14ac:dyDescent="0.25">
      <c r="A18" s="144">
        <v>13</v>
      </c>
      <c r="B18" s="150" t="s">
        <v>126</v>
      </c>
      <c r="C18" s="155" t="s">
        <v>130</v>
      </c>
      <c r="D18" s="57">
        <v>30</v>
      </c>
      <c r="E18" s="120">
        <v>179</v>
      </c>
      <c r="F18" s="120">
        <v>131.05000000000001</v>
      </c>
      <c r="G18" s="120">
        <v>136.66</v>
      </c>
      <c r="H18" s="146">
        <f t="shared" si="0"/>
        <v>148.90333333333334</v>
      </c>
      <c r="I18" s="147">
        <f t="shared" si="1"/>
        <v>26.214977271272488</v>
      </c>
      <c r="J18" s="147">
        <f t="shared" si="2"/>
        <v>17.605366303377462</v>
      </c>
      <c r="K18" s="148">
        <f t="shared" si="3"/>
        <v>4467.1000000000004</v>
      </c>
      <c r="L18" s="149">
        <f t="shared" si="4"/>
        <v>148.90333333333334</v>
      </c>
      <c r="M18" s="148">
        <f t="shared" si="5"/>
        <v>148.9</v>
      </c>
      <c r="N18" s="148">
        <f t="shared" si="6"/>
        <v>4467</v>
      </c>
      <c r="O18" s="93">
        <f t="shared" si="9"/>
        <v>17909.293000000001</v>
      </c>
      <c r="P18" s="93">
        <f t="shared" si="10"/>
        <v>19513.781833333334</v>
      </c>
      <c r="Q18" s="93">
        <f t="shared" si="11"/>
        <v>3435.4727714002597</v>
      </c>
      <c r="R18" s="94">
        <v>229.94</v>
      </c>
      <c r="S18" s="94">
        <f t="shared" si="7"/>
        <v>30133.637000000002</v>
      </c>
      <c r="T18" s="94">
        <f t="shared" si="12"/>
        <v>275.928</v>
      </c>
      <c r="U18" s="94">
        <v>290</v>
      </c>
      <c r="V18" s="102">
        <f t="shared" si="8"/>
        <v>38004.5</v>
      </c>
      <c r="W18" s="102">
        <f t="shared" si="13"/>
        <v>348</v>
      </c>
      <c r="X18" s="102">
        <f t="shared" si="14"/>
        <v>3435.4727714002597</v>
      </c>
    </row>
    <row r="19" spans="1:28" s="94" customFormat="1" ht="16.5" customHeight="1" x14ac:dyDescent="0.25">
      <c r="A19" s="144">
        <v>14</v>
      </c>
      <c r="B19" s="150" t="s">
        <v>127</v>
      </c>
      <c r="C19" s="155" t="s">
        <v>130</v>
      </c>
      <c r="D19" s="57">
        <v>30</v>
      </c>
      <c r="E19" s="120">
        <v>149.6</v>
      </c>
      <c r="F19" s="120">
        <v>125.26</v>
      </c>
      <c r="G19" s="120">
        <v>125</v>
      </c>
      <c r="H19" s="146">
        <f t="shared" si="0"/>
        <v>133.28666666666666</v>
      </c>
      <c r="I19" s="147">
        <f t="shared" si="1"/>
        <v>14.128359187582017</v>
      </c>
      <c r="J19" s="147">
        <f t="shared" si="2"/>
        <v>10.599979383470728</v>
      </c>
      <c r="K19" s="148">
        <f t="shared" si="3"/>
        <v>3998.6000000000004</v>
      </c>
      <c r="L19" s="149">
        <f t="shared" si="4"/>
        <v>133.28666666666669</v>
      </c>
      <c r="M19" s="148">
        <f t="shared" si="5"/>
        <v>133.29</v>
      </c>
      <c r="N19" s="148">
        <f t="shared" si="6"/>
        <v>3998.7</v>
      </c>
      <c r="O19" s="93">
        <f t="shared" si="9"/>
        <v>15657.5</v>
      </c>
      <c r="P19" s="93">
        <f t="shared" si="10"/>
        <v>16695.487866666666</v>
      </c>
      <c r="Q19" s="93">
        <f t="shared" si="11"/>
        <v>1769.7182718365236</v>
      </c>
      <c r="R19" s="94">
        <v>243</v>
      </c>
      <c r="S19" s="94">
        <f t="shared" si="7"/>
        <v>30438.18</v>
      </c>
      <c r="T19" s="94">
        <f t="shared" si="12"/>
        <v>291.59999999999997</v>
      </c>
      <c r="U19" s="94">
        <v>310</v>
      </c>
      <c r="V19" s="102">
        <f t="shared" si="8"/>
        <v>38830.6</v>
      </c>
      <c r="W19" s="102">
        <f t="shared" si="13"/>
        <v>372</v>
      </c>
      <c r="X19" s="102">
        <f t="shared" si="14"/>
        <v>1769.7182718365236</v>
      </c>
    </row>
    <row r="20" spans="1:28" s="153" customFormat="1" ht="15" customHeight="1" x14ac:dyDescent="0.25">
      <c r="A20" s="407" t="s">
        <v>110</v>
      </c>
      <c r="B20" s="407"/>
      <c r="C20" s="407"/>
      <c r="D20" s="407"/>
      <c r="E20" s="407"/>
      <c r="F20" s="407"/>
      <c r="G20" s="407"/>
      <c r="H20" s="407"/>
      <c r="I20" s="407"/>
      <c r="J20" s="407"/>
      <c r="K20" s="407"/>
      <c r="L20" s="407"/>
      <c r="M20" s="407"/>
      <c r="N20" s="151">
        <f>SUM(N6:N19)</f>
        <v>106532.91</v>
      </c>
      <c r="O20" s="152"/>
      <c r="P20" s="152"/>
      <c r="Q20" s="152"/>
      <c r="R20" s="152"/>
      <c r="S20" s="152"/>
      <c r="T20" s="152"/>
      <c r="U20" s="152"/>
      <c r="V20" s="152"/>
      <c r="W20" s="152"/>
      <c r="X20" s="152"/>
      <c r="Y20" s="152"/>
      <c r="Z20" s="152"/>
      <c r="AA20" s="152"/>
      <c r="AB20" s="58">
        <v>568169.25</v>
      </c>
    </row>
    <row r="21" spans="1:28" customFormat="1" ht="15" x14ac:dyDescent="0.25">
      <c r="A21" s="411"/>
      <c r="B21" s="411"/>
      <c r="C21" s="411"/>
      <c r="D21" s="411"/>
      <c r="E21" s="411"/>
      <c r="F21" s="411"/>
      <c r="G21" s="411"/>
      <c r="H21" s="411"/>
      <c r="I21" s="411"/>
      <c r="J21" s="411"/>
      <c r="K21" s="411"/>
      <c r="L21" s="411"/>
      <c r="M21" s="411"/>
      <c r="N21" s="411"/>
      <c r="O21" s="411"/>
      <c r="P21" s="411"/>
      <c r="Q21" s="411"/>
      <c r="R21" s="411"/>
      <c r="S21" s="411"/>
      <c r="T21" s="411"/>
      <c r="U21" s="411"/>
      <c r="V21" s="411"/>
      <c r="W21" s="411"/>
      <c r="X21" s="411"/>
      <c r="Y21" s="411"/>
      <c r="Z21" s="411"/>
      <c r="AA21" s="411"/>
      <c r="AB21" s="143"/>
    </row>
    <row r="22" spans="1:28" customFormat="1" ht="15" x14ac:dyDescent="0.25">
      <c r="A22" s="408"/>
      <c r="B22" s="408"/>
      <c r="C22" s="408"/>
      <c r="D22" s="408"/>
      <c r="E22" s="408"/>
      <c r="F22" s="408"/>
      <c r="G22" s="408"/>
      <c r="H22" s="408"/>
      <c r="I22" s="408"/>
      <c r="J22" s="408"/>
      <c r="K22" s="408"/>
      <c r="L22" s="408"/>
      <c r="M22" s="408"/>
      <c r="N22" s="408"/>
      <c r="O22" s="408"/>
      <c r="P22" s="408"/>
      <c r="Q22" s="408"/>
      <c r="R22" s="408"/>
      <c r="S22" s="408"/>
      <c r="T22" s="408"/>
      <c r="U22" s="408"/>
      <c r="V22" s="408"/>
      <c r="W22" s="408"/>
      <c r="X22" s="408"/>
      <c r="Y22" s="408"/>
      <c r="Z22" s="408"/>
      <c r="AA22" s="408"/>
    </row>
    <row r="23" spans="1:28" customFormat="1" ht="15" x14ac:dyDescent="0.25">
      <c r="A23" s="399" t="s">
        <v>68</v>
      </c>
      <c r="B23" s="399"/>
      <c r="C23" s="399"/>
      <c r="D23" s="399"/>
      <c r="E23" s="399"/>
      <c r="F23" s="399"/>
      <c r="G23" s="399"/>
      <c r="H23" s="399"/>
      <c r="I23" s="399"/>
      <c r="J23" s="399"/>
      <c r="K23" s="399"/>
      <c r="L23" s="399"/>
      <c r="M23" s="399"/>
      <c r="N23" s="399"/>
      <c r="O23" s="399"/>
      <c r="P23" s="399"/>
      <c r="Q23" s="399"/>
      <c r="R23" s="399"/>
      <c r="S23" s="399"/>
      <c r="T23" s="399"/>
      <c r="U23" s="399"/>
      <c r="V23" s="399"/>
      <c r="W23" s="399"/>
      <c r="X23" s="399"/>
      <c r="Y23" s="399"/>
      <c r="Z23" s="399"/>
      <c r="AA23" s="399"/>
    </row>
    <row r="24" spans="1:28" customFormat="1" ht="15.75" thickBot="1" x14ac:dyDescent="0.3">
      <c r="A24" s="67"/>
      <c r="B24" s="67"/>
      <c r="C24" s="67"/>
      <c r="D24" s="67"/>
      <c r="E24" s="131"/>
      <c r="F24" s="112"/>
      <c r="G24" s="112"/>
      <c r="H24" s="68"/>
      <c r="I24" s="68"/>
      <c r="J24" s="68"/>
      <c r="K24" s="68"/>
      <c r="L24" s="68"/>
      <c r="M24" s="68"/>
      <c r="N24" s="68"/>
      <c r="O24" s="93">
        <f t="shared" si="9"/>
        <v>0</v>
      </c>
      <c r="P24" s="93">
        <f t="shared" si="10"/>
        <v>0</v>
      </c>
      <c r="Q24" s="93">
        <f t="shared" si="11"/>
        <v>0</v>
      </c>
      <c r="R24" s="94">
        <v>203.33</v>
      </c>
      <c r="S24" s="94">
        <f>R24*F24</f>
        <v>0</v>
      </c>
      <c r="T24" s="94">
        <f t="shared" si="12"/>
        <v>243.99600000000001</v>
      </c>
      <c r="U24" s="94">
        <v>216</v>
      </c>
      <c r="V24" s="102">
        <f>U24*F24</f>
        <v>0</v>
      </c>
      <c r="W24" s="102">
        <f t="shared" si="13"/>
        <v>259.2</v>
      </c>
      <c r="X24" s="106">
        <f t="shared" si="14"/>
        <v>0</v>
      </c>
      <c r="Y24" s="33"/>
      <c r="Z24" s="68"/>
      <c r="AA24" s="68"/>
    </row>
    <row r="25" spans="1:28" customFormat="1" ht="15.75" thickBot="1" x14ac:dyDescent="0.3">
      <c r="A25" s="400" t="s">
        <v>69</v>
      </c>
      <c r="B25" s="401"/>
      <c r="C25" s="401"/>
      <c r="D25" s="402"/>
      <c r="E25" s="125"/>
      <c r="F25" s="125"/>
      <c r="G25" s="125"/>
      <c r="O25" s="93">
        <f t="shared" si="9"/>
        <v>0</v>
      </c>
      <c r="P25" s="93">
        <f t="shared" si="10"/>
        <v>0</v>
      </c>
      <c r="Q25" s="93">
        <f t="shared" si="11"/>
        <v>0</v>
      </c>
      <c r="R25" s="94">
        <v>203.33</v>
      </c>
      <c r="S25" s="94">
        <f>R25*F25</f>
        <v>0</v>
      </c>
      <c r="T25" s="94">
        <f t="shared" si="12"/>
        <v>243.99600000000001</v>
      </c>
      <c r="U25" s="94">
        <v>216</v>
      </c>
      <c r="V25" s="102">
        <f>U25*F25</f>
        <v>0</v>
      </c>
      <c r="W25" s="102">
        <f t="shared" si="13"/>
        <v>259.2</v>
      </c>
      <c r="X25" s="106">
        <f t="shared" si="14"/>
        <v>0</v>
      </c>
      <c r="Y25" s="33"/>
    </row>
    <row r="26" spans="1:28" customFormat="1" ht="15" x14ac:dyDescent="0.25">
      <c r="A26" s="380"/>
      <c r="B26" s="381"/>
      <c r="C26" s="381"/>
      <c r="D26" s="382"/>
      <c r="E26" s="124"/>
      <c r="F26" s="125"/>
      <c r="G26" s="125"/>
      <c r="O26" s="36">
        <f>SUM(O6:O25)</f>
        <v>3441546.5047000004</v>
      </c>
      <c r="P26" s="39">
        <f>SUM(P6:P25)</f>
        <v>3611923.0521</v>
      </c>
      <c r="Q26" s="39">
        <f>SUM(Q6:Q25)</f>
        <v>350345.02448375215</v>
      </c>
      <c r="R26" s="39" t="s">
        <v>104</v>
      </c>
      <c r="S26" s="39">
        <f>SUM(S6:S25)</f>
        <v>765787.94700000004</v>
      </c>
      <c r="T26" s="3"/>
      <c r="U26" s="39" t="s">
        <v>104</v>
      </c>
      <c r="V26" s="101">
        <f>SUM(V6:V25)</f>
        <v>837063.2</v>
      </c>
      <c r="W26" s="39" t="s">
        <v>104</v>
      </c>
      <c r="X26" s="101">
        <f>SUM(X6:X25)</f>
        <v>350345.02448375215</v>
      </c>
      <c r="Y26" s="3"/>
    </row>
    <row r="27" spans="1:28" customFormat="1" ht="15.75" thickBot="1" x14ac:dyDescent="0.3">
      <c r="A27" s="383" t="s">
        <v>70</v>
      </c>
      <c r="B27" s="383"/>
      <c r="C27" s="383"/>
      <c r="D27" s="383"/>
      <c r="E27" s="124"/>
      <c r="F27" s="125"/>
      <c r="G27" s="125"/>
      <c r="O27" s="140"/>
      <c r="P27" s="140"/>
      <c r="Q27" s="140"/>
      <c r="R27" s="140" t="s">
        <v>105</v>
      </c>
      <c r="S27" s="140">
        <f>S26*0.2</f>
        <v>153157.58940000003</v>
      </c>
      <c r="T27" s="140"/>
      <c r="U27" s="140" t="s">
        <v>105</v>
      </c>
      <c r="V27" s="103">
        <f>V26*0.2</f>
        <v>167412.64000000001</v>
      </c>
      <c r="W27" s="140" t="s">
        <v>107</v>
      </c>
      <c r="X27" s="103">
        <f>X26/1.2*0.2</f>
        <v>58390.837413958696</v>
      </c>
      <c r="Y27" s="140"/>
    </row>
    <row r="28" spans="1:28" customFormat="1" ht="15" x14ac:dyDescent="0.25">
      <c r="A28" s="384" t="s">
        <v>71</v>
      </c>
      <c r="B28" s="384"/>
      <c r="C28" s="384"/>
      <c r="D28" s="384"/>
      <c r="E28" s="124"/>
      <c r="F28" s="125"/>
      <c r="G28" s="125"/>
      <c r="O28" s="97"/>
      <c r="P28" s="97"/>
      <c r="Q28" s="97"/>
      <c r="R28" s="97" t="s">
        <v>106</v>
      </c>
      <c r="S28" s="98">
        <f>SUM(S26:S27)</f>
        <v>918945.5364000001</v>
      </c>
      <c r="T28" s="97"/>
      <c r="U28" s="97" t="s">
        <v>106</v>
      </c>
      <c r="V28" s="98">
        <f>SUM(V26:V27)</f>
        <v>1004475.84</v>
      </c>
      <c r="W28" s="98"/>
      <c r="X28" s="98"/>
      <c r="Y28" s="97"/>
    </row>
    <row r="29" spans="1:28" customFormat="1" ht="16.5" thickBot="1" x14ac:dyDescent="0.3">
      <c r="A29" s="385" t="s">
        <v>72</v>
      </c>
      <c r="B29" s="385"/>
      <c r="C29" s="385"/>
      <c r="D29" s="385"/>
      <c r="E29" s="126"/>
      <c r="F29" s="127"/>
      <c r="G29" s="127"/>
      <c r="H29" s="72"/>
      <c r="I29" s="72"/>
      <c r="J29" s="72"/>
      <c r="K29" s="72"/>
      <c r="L29" s="72"/>
      <c r="M29" s="72"/>
      <c r="N29" s="72"/>
      <c r="O29" s="136"/>
      <c r="P29" s="136"/>
      <c r="Q29" s="136"/>
      <c r="R29" s="136"/>
      <c r="S29" s="136"/>
      <c r="T29" s="136"/>
      <c r="U29" s="136"/>
      <c r="V29" s="104"/>
      <c r="W29" s="104"/>
      <c r="X29" s="104"/>
      <c r="Y29" s="136"/>
    </row>
    <row r="30" spans="1:28" ht="15" x14ac:dyDescent="0.25">
      <c r="A30" s="37"/>
      <c r="B30" s="37"/>
      <c r="C30" s="37"/>
      <c r="D30" s="37"/>
      <c r="H30" s="37"/>
      <c r="I30" s="37"/>
      <c r="J30" s="37"/>
      <c r="K30" s="37"/>
      <c r="L30" s="37"/>
      <c r="M30" s="37"/>
      <c r="N30" s="37"/>
      <c r="O30"/>
      <c r="P30"/>
      <c r="Q30"/>
      <c r="R30"/>
      <c r="S30"/>
      <c r="T30"/>
      <c r="U30"/>
      <c r="V30" s="75"/>
      <c r="W30" s="75"/>
      <c r="X30" s="75"/>
      <c r="Y30"/>
    </row>
    <row r="31" spans="1:28" ht="15" x14ac:dyDescent="0.25">
      <c r="A31" s="37"/>
      <c r="B31" s="37"/>
      <c r="C31" s="37"/>
      <c r="D31" s="37"/>
      <c r="H31" s="37"/>
      <c r="I31" s="37"/>
      <c r="J31" s="37"/>
      <c r="K31" s="37"/>
      <c r="L31" s="37"/>
      <c r="M31" s="37"/>
      <c r="N31" s="37"/>
      <c r="O31"/>
      <c r="P31"/>
      <c r="Q31"/>
      <c r="R31"/>
      <c r="S31"/>
      <c r="T31"/>
      <c r="U31"/>
      <c r="V31" s="75"/>
      <c r="W31" s="75"/>
      <c r="X31" s="75"/>
      <c r="Y31"/>
    </row>
    <row r="32" spans="1:28" ht="15" x14ac:dyDescent="0.25">
      <c r="A32" s="37"/>
      <c r="B32" s="37"/>
      <c r="C32" s="37"/>
      <c r="D32" s="37"/>
      <c r="H32" s="37"/>
      <c r="I32" s="37"/>
      <c r="J32" s="37"/>
      <c r="K32" s="37"/>
      <c r="L32" s="37"/>
      <c r="M32" s="37"/>
      <c r="N32" s="37"/>
      <c r="O32"/>
      <c r="P32"/>
      <c r="Q32"/>
      <c r="R32"/>
      <c r="S32"/>
      <c r="T32"/>
      <c r="U32"/>
      <c r="V32" s="75"/>
      <c r="W32" s="75"/>
      <c r="X32" s="75"/>
      <c r="Y32"/>
    </row>
    <row r="33" spans="1:25" ht="15.75" x14ac:dyDescent="0.2">
      <c r="A33" s="37"/>
      <c r="B33" s="37"/>
      <c r="C33" s="37"/>
      <c r="D33" s="37"/>
      <c r="H33" s="37"/>
      <c r="I33" s="37"/>
      <c r="J33" s="37"/>
      <c r="K33" s="37"/>
      <c r="L33" s="37"/>
      <c r="M33" s="37"/>
      <c r="N33" s="37"/>
      <c r="O33" s="72"/>
      <c r="P33" s="72"/>
      <c r="Q33" s="72"/>
      <c r="R33" s="72"/>
      <c r="S33" s="72"/>
      <c r="T33" s="72"/>
      <c r="U33" s="72"/>
      <c r="V33" s="76"/>
      <c r="W33" s="76"/>
      <c r="X33" s="76"/>
      <c r="Y33" s="72"/>
    </row>
    <row r="34" spans="1:25" x14ac:dyDescent="0.2">
      <c r="A34" s="37"/>
      <c r="B34" s="37"/>
      <c r="C34" s="37"/>
      <c r="D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</row>
    <row r="35" spans="1:25" x14ac:dyDescent="0.2">
      <c r="A35" s="37"/>
      <c r="B35" s="37"/>
      <c r="C35" s="37"/>
      <c r="D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</row>
    <row r="36" spans="1:25" x14ac:dyDescent="0.2">
      <c r="A36" s="37"/>
      <c r="B36" s="37"/>
      <c r="C36" s="37"/>
      <c r="D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</row>
    <row r="37" spans="1:25" x14ac:dyDescent="0.2">
      <c r="A37" s="37"/>
      <c r="B37" s="37"/>
      <c r="C37" s="37"/>
      <c r="D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</row>
    <row r="38" spans="1:25" x14ac:dyDescent="0.2">
      <c r="A38" s="37"/>
      <c r="B38" s="37"/>
      <c r="C38" s="37"/>
      <c r="D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</row>
    <row r="39" spans="1:25" x14ac:dyDescent="0.2">
      <c r="A39" s="37"/>
      <c r="B39" s="37"/>
      <c r="C39" s="37"/>
      <c r="D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</row>
    <row r="40" spans="1:25" x14ac:dyDescent="0.2">
      <c r="A40" s="37"/>
      <c r="B40" s="37"/>
      <c r="C40" s="37"/>
      <c r="D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</row>
    <row r="41" spans="1:25" x14ac:dyDescent="0.2">
      <c r="A41" s="37"/>
      <c r="B41" s="37"/>
      <c r="C41" s="37"/>
      <c r="D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</row>
    <row r="42" spans="1:25" x14ac:dyDescent="0.2">
      <c r="A42" s="37"/>
      <c r="B42" s="37"/>
      <c r="C42" s="37"/>
      <c r="D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</row>
    <row r="43" spans="1:25" x14ac:dyDescent="0.2">
      <c r="A43" s="37"/>
      <c r="B43" s="37"/>
      <c r="C43" s="37"/>
      <c r="D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</row>
    <row r="44" spans="1:25" x14ac:dyDescent="0.2">
      <c r="A44" s="37"/>
      <c r="B44" s="37"/>
      <c r="C44" s="37"/>
      <c r="D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</row>
    <row r="45" spans="1:25" x14ac:dyDescent="0.2">
      <c r="A45" s="37"/>
      <c r="B45" s="37"/>
      <c r="C45" s="37"/>
      <c r="D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</row>
    <row r="46" spans="1:25" x14ac:dyDescent="0.2">
      <c r="A46" s="37"/>
      <c r="B46" s="37"/>
      <c r="C46" s="37"/>
      <c r="D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</row>
    <row r="47" spans="1:25" x14ac:dyDescent="0.2">
      <c r="A47" s="37"/>
      <c r="B47" s="37"/>
      <c r="C47" s="37"/>
      <c r="D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</row>
    <row r="48" spans="1:25" x14ac:dyDescent="0.2">
      <c r="A48" s="37"/>
      <c r="B48" s="37"/>
      <c r="C48" s="37"/>
      <c r="D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</row>
    <row r="49" spans="1:19" x14ac:dyDescent="0.2">
      <c r="A49" s="37"/>
      <c r="B49" s="37"/>
      <c r="C49" s="37"/>
      <c r="D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</row>
    <row r="50" spans="1:19" x14ac:dyDescent="0.2">
      <c r="A50" s="37"/>
      <c r="B50" s="37"/>
      <c r="C50" s="37"/>
      <c r="D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</row>
    <row r="51" spans="1:19" x14ac:dyDescent="0.2">
      <c r="A51" s="37"/>
      <c r="B51" s="37"/>
      <c r="C51" s="37"/>
      <c r="D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</row>
    <row r="52" spans="1:19" x14ac:dyDescent="0.2">
      <c r="A52" s="37"/>
      <c r="B52" s="37"/>
      <c r="C52" s="37"/>
      <c r="D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</row>
    <row r="53" spans="1:19" x14ac:dyDescent="0.2">
      <c r="A53" s="37"/>
      <c r="B53" s="37"/>
      <c r="C53" s="37"/>
      <c r="D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</row>
    <row r="54" spans="1:19" x14ac:dyDescent="0.2">
      <c r="A54" s="37"/>
      <c r="B54" s="37"/>
      <c r="C54" s="37"/>
      <c r="D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</row>
    <row r="55" spans="1:19" x14ac:dyDescent="0.2">
      <c r="A55" s="37"/>
      <c r="B55" s="37"/>
      <c r="C55" s="37"/>
      <c r="D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</row>
    <row r="56" spans="1:19" x14ac:dyDescent="0.2">
      <c r="A56" s="37"/>
      <c r="B56" s="37"/>
      <c r="C56" s="37"/>
      <c r="D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</row>
    <row r="57" spans="1:19" x14ac:dyDescent="0.2">
      <c r="A57" s="37"/>
      <c r="B57" s="37"/>
      <c r="C57" s="37"/>
      <c r="D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</row>
    <row r="58" spans="1:19" x14ac:dyDescent="0.2">
      <c r="A58" s="37"/>
      <c r="B58" s="37"/>
      <c r="C58" s="37"/>
      <c r="D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</row>
    <row r="59" spans="1:19" x14ac:dyDescent="0.2">
      <c r="A59" s="37"/>
      <c r="B59" s="37"/>
      <c r="C59" s="37"/>
      <c r="D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</row>
    <row r="60" spans="1:19" x14ac:dyDescent="0.2">
      <c r="A60" s="37"/>
      <c r="B60" s="37"/>
      <c r="C60" s="37"/>
      <c r="D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</row>
    <row r="61" spans="1:19" x14ac:dyDescent="0.2">
      <c r="A61" s="37"/>
      <c r="B61" s="37"/>
      <c r="C61" s="37"/>
      <c r="D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</row>
    <row r="62" spans="1:19" x14ac:dyDescent="0.2">
      <c r="A62" s="37"/>
      <c r="B62" s="37"/>
      <c r="C62" s="37"/>
      <c r="D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</row>
    <row r="63" spans="1:19" x14ac:dyDescent="0.2">
      <c r="A63" s="37"/>
      <c r="B63" s="37"/>
      <c r="C63" s="37"/>
      <c r="D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</row>
    <row r="64" spans="1:19" x14ac:dyDescent="0.2">
      <c r="A64" s="37"/>
      <c r="B64" s="37"/>
      <c r="C64" s="37"/>
      <c r="D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</row>
    <row r="65" spans="1:19" x14ac:dyDescent="0.2">
      <c r="A65" s="37"/>
      <c r="B65" s="37"/>
      <c r="C65" s="37"/>
      <c r="D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</row>
    <row r="66" spans="1:19" x14ac:dyDescent="0.2">
      <c r="A66" s="37"/>
      <c r="B66" s="37"/>
      <c r="C66" s="37"/>
      <c r="D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</row>
    <row r="67" spans="1:19" x14ac:dyDescent="0.2">
      <c r="A67" s="37"/>
      <c r="B67" s="37"/>
      <c r="C67" s="37"/>
      <c r="D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</row>
    <row r="68" spans="1:19" x14ac:dyDescent="0.2">
      <c r="A68" s="37"/>
      <c r="B68" s="37"/>
      <c r="C68" s="37"/>
      <c r="D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</row>
    <row r="69" spans="1:19" x14ac:dyDescent="0.2">
      <c r="A69" s="37"/>
      <c r="B69" s="37"/>
      <c r="C69" s="37"/>
      <c r="D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</row>
    <row r="70" spans="1:19" x14ac:dyDescent="0.2">
      <c r="A70" s="37"/>
      <c r="B70" s="37"/>
      <c r="C70" s="37"/>
      <c r="D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</row>
    <row r="71" spans="1:19" x14ac:dyDescent="0.2">
      <c r="A71" s="37"/>
      <c r="B71" s="37"/>
      <c r="C71" s="37"/>
      <c r="D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</row>
    <row r="72" spans="1:19" x14ac:dyDescent="0.2">
      <c r="A72" s="37"/>
      <c r="B72" s="37"/>
      <c r="C72" s="37"/>
      <c r="D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</row>
    <row r="73" spans="1:19" x14ac:dyDescent="0.2">
      <c r="A73" s="37"/>
      <c r="B73" s="37"/>
      <c r="C73" s="37"/>
      <c r="D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</row>
    <row r="74" spans="1:19" x14ac:dyDescent="0.2">
      <c r="A74" s="37"/>
      <c r="B74" s="37"/>
      <c r="C74" s="37"/>
      <c r="D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</row>
    <row r="75" spans="1:19" x14ac:dyDescent="0.2">
      <c r="A75" s="37"/>
      <c r="B75" s="37"/>
      <c r="C75" s="37"/>
      <c r="D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</row>
    <row r="76" spans="1:19" x14ac:dyDescent="0.2">
      <c r="A76" s="37"/>
      <c r="B76" s="37"/>
      <c r="C76" s="37"/>
      <c r="D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</row>
    <row r="77" spans="1:19" x14ac:dyDescent="0.2">
      <c r="A77" s="37"/>
      <c r="B77" s="37"/>
      <c r="C77" s="37"/>
      <c r="D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</row>
    <row r="78" spans="1:19" x14ac:dyDescent="0.2">
      <c r="A78" s="37"/>
      <c r="B78" s="37"/>
      <c r="C78" s="37"/>
      <c r="D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</row>
    <row r="79" spans="1:19" x14ac:dyDescent="0.2">
      <c r="A79" s="37"/>
      <c r="B79" s="37"/>
      <c r="C79" s="37"/>
      <c r="D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</row>
    <row r="80" spans="1:19" x14ac:dyDescent="0.2">
      <c r="A80" s="37"/>
      <c r="B80" s="37"/>
      <c r="C80" s="37"/>
      <c r="D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</row>
    <row r="81" spans="1:19" x14ac:dyDescent="0.2">
      <c r="A81" s="37"/>
      <c r="B81" s="37"/>
      <c r="C81" s="37"/>
      <c r="D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</row>
    <row r="82" spans="1:19" x14ac:dyDescent="0.2">
      <c r="A82" s="37"/>
      <c r="B82" s="37"/>
      <c r="C82" s="37"/>
      <c r="D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</row>
    <row r="83" spans="1:19" x14ac:dyDescent="0.2">
      <c r="A83" s="37"/>
      <c r="B83" s="37"/>
      <c r="C83" s="37"/>
      <c r="D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</row>
    <row r="84" spans="1:19" x14ac:dyDescent="0.2">
      <c r="A84" s="37"/>
      <c r="B84" s="37"/>
      <c r="C84" s="37"/>
      <c r="D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</row>
    <row r="85" spans="1:19" x14ac:dyDescent="0.2">
      <c r="A85" s="37"/>
      <c r="B85" s="37"/>
      <c r="C85" s="37"/>
      <c r="D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</row>
    <row r="86" spans="1:19" x14ac:dyDescent="0.2">
      <c r="A86" s="37"/>
      <c r="B86" s="37"/>
      <c r="C86" s="37"/>
      <c r="D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</row>
    <row r="87" spans="1:19" x14ac:dyDescent="0.2">
      <c r="A87" s="37"/>
      <c r="B87" s="37"/>
      <c r="C87" s="37"/>
      <c r="D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</row>
    <row r="88" spans="1:19" x14ac:dyDescent="0.2">
      <c r="A88" s="37"/>
      <c r="B88" s="37"/>
      <c r="C88" s="37"/>
      <c r="D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</row>
    <row r="89" spans="1:19" x14ac:dyDescent="0.2">
      <c r="A89" s="37"/>
      <c r="B89" s="37"/>
      <c r="C89" s="37"/>
      <c r="D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</row>
    <row r="90" spans="1:19" x14ac:dyDescent="0.2">
      <c r="A90" s="37"/>
      <c r="B90" s="37"/>
      <c r="C90" s="37"/>
      <c r="D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</row>
    <row r="91" spans="1:19" x14ac:dyDescent="0.2">
      <c r="A91" s="37"/>
      <c r="B91" s="37"/>
      <c r="C91" s="37"/>
      <c r="D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</row>
    <row r="92" spans="1:19" x14ac:dyDescent="0.2">
      <c r="A92" s="37"/>
      <c r="B92" s="37"/>
      <c r="C92" s="37"/>
      <c r="D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</row>
    <row r="93" spans="1:19" x14ac:dyDescent="0.2">
      <c r="A93" s="37"/>
      <c r="B93" s="37"/>
      <c r="C93" s="37"/>
      <c r="D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</row>
    <row r="94" spans="1:19" x14ac:dyDescent="0.2">
      <c r="A94" s="37"/>
      <c r="B94" s="37"/>
      <c r="C94" s="37"/>
      <c r="D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</row>
    <row r="95" spans="1:19" x14ac:dyDescent="0.2">
      <c r="A95" s="37"/>
      <c r="B95" s="37"/>
      <c r="C95" s="37"/>
      <c r="D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</row>
    <row r="96" spans="1:19" x14ac:dyDescent="0.2">
      <c r="A96" s="37"/>
      <c r="B96" s="37"/>
      <c r="C96" s="37"/>
      <c r="D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</row>
    <row r="97" spans="1:19" x14ac:dyDescent="0.2">
      <c r="A97" s="37"/>
      <c r="B97" s="37"/>
      <c r="C97" s="37"/>
      <c r="D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</row>
    <row r="98" spans="1:19" x14ac:dyDescent="0.2">
      <c r="A98" s="37"/>
      <c r="B98" s="37"/>
      <c r="C98" s="37"/>
      <c r="D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</row>
    <row r="99" spans="1:19" x14ac:dyDescent="0.2">
      <c r="A99" s="37"/>
      <c r="B99" s="37"/>
      <c r="C99" s="37"/>
      <c r="D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</row>
    <row r="100" spans="1:19" x14ac:dyDescent="0.2">
      <c r="A100" s="37"/>
      <c r="B100" s="37"/>
      <c r="C100" s="37"/>
      <c r="D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</row>
    <row r="101" spans="1:19" x14ac:dyDescent="0.2">
      <c r="A101" s="37"/>
      <c r="B101" s="37"/>
      <c r="C101" s="37"/>
      <c r="D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</row>
    <row r="102" spans="1:19" x14ac:dyDescent="0.2">
      <c r="A102" s="37"/>
      <c r="B102" s="37"/>
      <c r="C102" s="37"/>
      <c r="D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</row>
    <row r="103" spans="1:19" x14ac:dyDescent="0.2">
      <c r="A103" s="37"/>
      <c r="B103" s="37"/>
      <c r="C103" s="37"/>
      <c r="D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</row>
    <row r="104" spans="1:19" x14ac:dyDescent="0.2">
      <c r="A104" s="37"/>
      <c r="B104" s="37"/>
      <c r="C104" s="37"/>
      <c r="D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</row>
    <row r="105" spans="1:19" x14ac:dyDescent="0.2">
      <c r="A105" s="37"/>
      <c r="B105" s="37"/>
      <c r="C105" s="37"/>
      <c r="D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</row>
    <row r="106" spans="1:19" x14ac:dyDescent="0.2">
      <c r="A106" s="37"/>
      <c r="B106" s="37"/>
      <c r="C106" s="37"/>
      <c r="D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</row>
    <row r="107" spans="1:19" x14ac:dyDescent="0.2">
      <c r="A107" s="37"/>
      <c r="B107" s="37"/>
      <c r="C107" s="37"/>
      <c r="D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</row>
    <row r="108" spans="1:19" x14ac:dyDescent="0.2">
      <c r="A108" s="37"/>
      <c r="B108" s="37"/>
      <c r="C108" s="37"/>
      <c r="D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</row>
    <row r="109" spans="1:19" x14ac:dyDescent="0.2">
      <c r="A109" s="37"/>
      <c r="B109" s="37"/>
      <c r="C109" s="37"/>
      <c r="D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</row>
    <row r="110" spans="1:19" x14ac:dyDescent="0.2">
      <c r="A110" s="37"/>
      <c r="B110" s="37"/>
      <c r="C110" s="37"/>
      <c r="D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</row>
    <row r="111" spans="1:19" x14ac:dyDescent="0.2">
      <c r="A111" s="37"/>
      <c r="B111" s="37"/>
      <c r="C111" s="37"/>
      <c r="D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</row>
    <row r="112" spans="1:19" x14ac:dyDescent="0.2">
      <c r="A112" s="37"/>
      <c r="B112" s="37"/>
      <c r="C112" s="37"/>
      <c r="D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</row>
    <row r="113" spans="1:19" x14ac:dyDescent="0.2">
      <c r="A113" s="37"/>
      <c r="B113" s="37"/>
      <c r="C113" s="37"/>
      <c r="D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</row>
    <row r="114" spans="1:19" x14ac:dyDescent="0.2">
      <c r="A114" s="37"/>
      <c r="B114" s="37"/>
      <c r="C114" s="37"/>
      <c r="D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</row>
    <row r="115" spans="1:19" x14ac:dyDescent="0.2">
      <c r="A115" s="37"/>
      <c r="B115" s="37"/>
      <c r="C115" s="37"/>
      <c r="D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</row>
    <row r="116" spans="1:19" x14ac:dyDescent="0.2">
      <c r="A116" s="37"/>
      <c r="B116" s="37"/>
      <c r="C116" s="37"/>
      <c r="D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</row>
    <row r="117" spans="1:19" x14ac:dyDescent="0.2">
      <c r="A117" s="37"/>
      <c r="B117" s="37"/>
      <c r="C117" s="37"/>
      <c r="D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</row>
    <row r="118" spans="1:19" x14ac:dyDescent="0.2">
      <c r="A118" s="37"/>
      <c r="B118" s="37"/>
      <c r="C118" s="37"/>
      <c r="D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</row>
    <row r="119" spans="1:19" x14ac:dyDescent="0.2">
      <c r="A119" s="37"/>
      <c r="B119" s="37"/>
      <c r="C119" s="37"/>
      <c r="D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</row>
    <row r="120" spans="1:19" x14ac:dyDescent="0.2">
      <c r="A120" s="37"/>
      <c r="B120" s="37"/>
      <c r="C120" s="37"/>
      <c r="D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</row>
    <row r="121" spans="1:19" x14ac:dyDescent="0.2">
      <c r="A121" s="37"/>
      <c r="B121" s="37"/>
      <c r="C121" s="37"/>
      <c r="D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</row>
    <row r="122" spans="1:19" x14ac:dyDescent="0.2">
      <c r="A122" s="37"/>
      <c r="B122" s="37"/>
      <c r="C122" s="37"/>
      <c r="D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</row>
    <row r="123" spans="1:19" x14ac:dyDescent="0.2">
      <c r="A123" s="37"/>
      <c r="B123" s="37"/>
      <c r="C123" s="37"/>
      <c r="D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</row>
    <row r="124" spans="1:19" x14ac:dyDescent="0.2">
      <c r="A124" s="37"/>
      <c r="B124" s="37"/>
      <c r="C124" s="37"/>
      <c r="D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</row>
    <row r="125" spans="1:19" x14ac:dyDescent="0.2">
      <c r="A125" s="37"/>
      <c r="B125" s="37"/>
      <c r="C125" s="37"/>
      <c r="D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</row>
    <row r="126" spans="1:19" x14ac:dyDescent="0.2">
      <c r="A126" s="37"/>
      <c r="B126" s="37"/>
      <c r="C126" s="37"/>
      <c r="D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</row>
    <row r="127" spans="1:19" x14ac:dyDescent="0.2">
      <c r="A127" s="37"/>
      <c r="B127" s="37"/>
      <c r="C127" s="37"/>
      <c r="D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</row>
    <row r="128" spans="1:19" x14ac:dyDescent="0.2">
      <c r="A128" s="37"/>
      <c r="B128" s="37"/>
      <c r="C128" s="37"/>
      <c r="D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</row>
    <row r="129" spans="1:19" x14ac:dyDescent="0.2">
      <c r="A129" s="37"/>
      <c r="B129" s="37"/>
      <c r="C129" s="37"/>
      <c r="D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</row>
    <row r="130" spans="1:19" x14ac:dyDescent="0.2">
      <c r="A130" s="37"/>
      <c r="B130" s="37"/>
      <c r="C130" s="37"/>
      <c r="D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</row>
    <row r="131" spans="1:19" x14ac:dyDescent="0.2">
      <c r="A131" s="37"/>
      <c r="B131" s="37"/>
      <c r="C131" s="37"/>
      <c r="D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</row>
    <row r="132" spans="1:19" x14ac:dyDescent="0.2">
      <c r="A132" s="37"/>
      <c r="B132" s="37"/>
      <c r="C132" s="37"/>
      <c r="D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</row>
    <row r="133" spans="1:19" x14ac:dyDescent="0.2">
      <c r="A133" s="37"/>
      <c r="B133" s="37"/>
      <c r="C133" s="37"/>
      <c r="D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</row>
    <row r="134" spans="1:19" x14ac:dyDescent="0.2">
      <c r="A134" s="37"/>
      <c r="B134" s="37"/>
      <c r="C134" s="37"/>
      <c r="D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</row>
    <row r="135" spans="1:19" x14ac:dyDescent="0.2">
      <c r="A135" s="37"/>
      <c r="B135" s="37"/>
      <c r="C135" s="37"/>
      <c r="D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</row>
    <row r="136" spans="1:19" x14ac:dyDescent="0.2">
      <c r="A136" s="37"/>
      <c r="B136" s="37"/>
      <c r="C136" s="37"/>
      <c r="D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</row>
    <row r="137" spans="1:19" x14ac:dyDescent="0.2">
      <c r="A137" s="37"/>
      <c r="B137" s="37"/>
      <c r="C137" s="37"/>
      <c r="D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</row>
    <row r="138" spans="1:19" x14ac:dyDescent="0.2">
      <c r="A138" s="37"/>
      <c r="B138" s="37"/>
      <c r="C138" s="37"/>
      <c r="D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</row>
    <row r="139" spans="1:19" x14ac:dyDescent="0.2">
      <c r="A139" s="37"/>
      <c r="B139" s="37"/>
      <c r="C139" s="37"/>
      <c r="D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</row>
    <row r="140" spans="1:19" x14ac:dyDescent="0.2">
      <c r="A140" s="37"/>
      <c r="B140" s="37"/>
      <c r="C140" s="37"/>
      <c r="D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</row>
    <row r="141" spans="1:19" x14ac:dyDescent="0.2">
      <c r="A141" s="37"/>
      <c r="B141" s="37"/>
      <c r="C141" s="37"/>
      <c r="D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</row>
    <row r="142" spans="1:19" x14ac:dyDescent="0.2">
      <c r="A142" s="37"/>
      <c r="B142" s="37"/>
      <c r="C142" s="37"/>
      <c r="D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</row>
    <row r="143" spans="1:19" x14ac:dyDescent="0.2">
      <c r="A143" s="37"/>
      <c r="B143" s="37"/>
      <c r="C143" s="37"/>
      <c r="D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</row>
    <row r="144" spans="1:19" x14ac:dyDescent="0.2">
      <c r="A144" s="37"/>
      <c r="B144" s="37"/>
      <c r="C144" s="37"/>
      <c r="D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</row>
    <row r="145" spans="1:19" x14ac:dyDescent="0.2">
      <c r="A145" s="37"/>
      <c r="B145" s="37"/>
      <c r="C145" s="37"/>
      <c r="D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</row>
    <row r="146" spans="1:19" x14ac:dyDescent="0.2">
      <c r="A146" s="37"/>
      <c r="B146" s="37"/>
      <c r="C146" s="37"/>
      <c r="D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</row>
    <row r="147" spans="1:19" x14ac:dyDescent="0.2">
      <c r="A147" s="37"/>
      <c r="B147" s="37"/>
      <c r="C147" s="37"/>
      <c r="D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</row>
    <row r="148" spans="1:19" x14ac:dyDescent="0.2">
      <c r="A148" s="37"/>
      <c r="B148" s="37"/>
      <c r="C148" s="37"/>
      <c r="D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</row>
    <row r="149" spans="1:19" x14ac:dyDescent="0.2">
      <c r="A149" s="37"/>
      <c r="B149" s="37"/>
      <c r="C149" s="37"/>
      <c r="D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</row>
    <row r="150" spans="1:19" x14ac:dyDescent="0.2">
      <c r="A150" s="37"/>
      <c r="B150" s="37"/>
      <c r="C150" s="37"/>
      <c r="D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</row>
    <row r="151" spans="1:19" x14ac:dyDescent="0.2">
      <c r="A151" s="37"/>
      <c r="B151" s="37"/>
      <c r="C151" s="37"/>
      <c r="D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</row>
    <row r="152" spans="1:19" x14ac:dyDescent="0.2">
      <c r="A152" s="37"/>
      <c r="B152" s="37"/>
      <c r="C152" s="37"/>
      <c r="D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</row>
    <row r="153" spans="1:19" x14ac:dyDescent="0.2">
      <c r="A153" s="37"/>
      <c r="B153" s="37"/>
      <c r="C153" s="37"/>
      <c r="D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</row>
    <row r="154" spans="1:19" x14ac:dyDescent="0.2">
      <c r="A154" s="37"/>
      <c r="B154" s="37"/>
      <c r="C154" s="37"/>
      <c r="D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</row>
    <row r="155" spans="1:19" x14ac:dyDescent="0.2">
      <c r="A155" s="37"/>
      <c r="B155" s="37"/>
      <c r="C155" s="37"/>
      <c r="D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</row>
    <row r="156" spans="1:19" x14ac:dyDescent="0.2">
      <c r="A156" s="37"/>
      <c r="B156" s="37"/>
      <c r="C156" s="37"/>
      <c r="D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</row>
    <row r="157" spans="1:19" x14ac:dyDescent="0.2">
      <c r="A157" s="37"/>
      <c r="B157" s="37"/>
      <c r="C157" s="37"/>
      <c r="D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</row>
    <row r="158" spans="1:19" x14ac:dyDescent="0.2">
      <c r="A158" s="37"/>
      <c r="B158" s="37"/>
      <c r="C158" s="37"/>
      <c r="D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</row>
    <row r="159" spans="1:19" x14ac:dyDescent="0.2">
      <c r="A159" s="37"/>
      <c r="B159" s="37"/>
      <c r="C159" s="37"/>
      <c r="D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</row>
    <row r="160" spans="1:19" x14ac:dyDescent="0.2">
      <c r="A160" s="37"/>
      <c r="B160" s="37"/>
      <c r="C160" s="37"/>
      <c r="D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</row>
    <row r="161" spans="1:19" x14ac:dyDescent="0.2">
      <c r="A161" s="37"/>
      <c r="B161" s="37"/>
      <c r="C161" s="37"/>
      <c r="D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</row>
    <row r="162" spans="1:19" x14ac:dyDescent="0.2">
      <c r="A162" s="37"/>
      <c r="B162" s="37"/>
      <c r="C162" s="37"/>
      <c r="D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</row>
    <row r="163" spans="1:19" x14ac:dyDescent="0.2">
      <c r="A163" s="37"/>
      <c r="B163" s="37"/>
      <c r="C163" s="37"/>
      <c r="D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</row>
    <row r="164" spans="1:19" x14ac:dyDescent="0.2">
      <c r="A164" s="37"/>
      <c r="B164" s="37"/>
      <c r="C164" s="37"/>
      <c r="D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</row>
    <row r="165" spans="1:19" x14ac:dyDescent="0.2">
      <c r="A165" s="37"/>
      <c r="B165" s="37"/>
      <c r="C165" s="37"/>
      <c r="D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</row>
    <row r="166" spans="1:19" x14ac:dyDescent="0.2">
      <c r="A166" s="37"/>
      <c r="B166" s="37"/>
      <c r="C166" s="37"/>
      <c r="D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</row>
    <row r="167" spans="1:19" x14ac:dyDescent="0.2">
      <c r="A167" s="37"/>
      <c r="B167" s="37"/>
      <c r="C167" s="37"/>
      <c r="D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</row>
    <row r="168" spans="1:19" x14ac:dyDescent="0.2">
      <c r="A168" s="37"/>
      <c r="B168" s="37"/>
      <c r="C168" s="37"/>
      <c r="D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</row>
    <row r="169" spans="1:19" x14ac:dyDescent="0.2">
      <c r="O169" s="37"/>
      <c r="P169" s="37"/>
      <c r="Q169" s="37"/>
      <c r="R169" s="37"/>
      <c r="S169" s="37"/>
    </row>
    <row r="170" spans="1:19" x14ac:dyDescent="0.2">
      <c r="O170" s="37"/>
      <c r="P170" s="37"/>
      <c r="Q170" s="37"/>
      <c r="R170" s="37"/>
      <c r="S170" s="37"/>
    </row>
    <row r="171" spans="1:19" x14ac:dyDescent="0.2">
      <c r="O171" s="37"/>
      <c r="P171" s="37"/>
      <c r="Q171" s="37"/>
      <c r="R171" s="37"/>
      <c r="S171" s="37"/>
    </row>
    <row r="172" spans="1:19" x14ac:dyDescent="0.2">
      <c r="O172" s="37"/>
      <c r="P172" s="37"/>
      <c r="Q172" s="37"/>
      <c r="R172" s="37"/>
      <c r="S172" s="37"/>
    </row>
    <row r="173" spans="1:19" x14ac:dyDescent="0.2">
      <c r="O173" s="37"/>
      <c r="P173" s="37"/>
      <c r="Q173" s="37"/>
      <c r="R173" s="37"/>
      <c r="S173" s="37"/>
    </row>
  </sheetData>
  <mergeCells count="21">
    <mergeCell ref="A29:D29"/>
    <mergeCell ref="A5:N5"/>
    <mergeCell ref="R5:T5"/>
    <mergeCell ref="U5:W5"/>
    <mergeCell ref="A20:M20"/>
    <mergeCell ref="A21:AA21"/>
    <mergeCell ref="A22:AA22"/>
    <mergeCell ref="A23:AA23"/>
    <mergeCell ref="A25:D25"/>
    <mergeCell ref="A26:D26"/>
    <mergeCell ref="A27:D27"/>
    <mergeCell ref="A28:D28"/>
    <mergeCell ref="M1:N2"/>
    <mergeCell ref="A2:K2"/>
    <mergeCell ref="A3:A4"/>
    <mergeCell ref="B3:B4"/>
    <mergeCell ref="C3:C4"/>
    <mergeCell ref="D3:D4"/>
    <mergeCell ref="E3:G3"/>
    <mergeCell ref="H3:J3"/>
    <mergeCell ref="K3:N3"/>
  </mergeCells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D158"/>
  <sheetViews>
    <sheetView view="pageBreakPreview" topLeftCell="A4" zoomScale="60" workbookViewId="0">
      <selection activeCell="H9" sqref="H9"/>
    </sheetView>
  </sheetViews>
  <sheetFormatPr defaultRowHeight="12.75" x14ac:dyDescent="0.2"/>
  <cols>
    <col min="1" max="1" width="4.140625" style="3" customWidth="1"/>
    <col min="2" max="2" width="36.28515625" style="3" customWidth="1"/>
    <col min="3" max="3" width="5.85546875" style="3" customWidth="1"/>
    <col min="4" max="4" width="11" style="3" customWidth="1"/>
    <col min="5" max="5" width="13.85546875" style="30" customWidth="1"/>
    <col min="6" max="6" width="14.7109375" style="30" customWidth="1"/>
    <col min="7" max="7" width="14.5703125" style="30" customWidth="1"/>
    <col min="8" max="8" width="15.5703125" style="3" customWidth="1"/>
    <col min="9" max="9" width="15.42578125" style="3" customWidth="1"/>
    <col min="10" max="10" width="14.28515625" style="3" customWidth="1"/>
    <col min="11" max="11" width="28" style="3" hidden="1" customWidth="1"/>
    <col min="12" max="12" width="13.5703125" style="3" hidden="1" customWidth="1"/>
    <col min="13" max="13" width="10.85546875" style="3" hidden="1" customWidth="1"/>
    <col min="14" max="14" width="23" style="3" customWidth="1"/>
    <col min="15" max="15" width="15.28515625" style="3" customWidth="1"/>
    <col min="16" max="16" width="9.7109375" style="29" bestFit="1" customWidth="1"/>
    <col min="17" max="17" width="12.28515625" style="29" customWidth="1"/>
    <col min="18" max="18" width="13.42578125" style="29" customWidth="1"/>
    <col min="19" max="16384" width="9.140625" style="3"/>
  </cols>
  <sheetData>
    <row r="1" spans="1:30" ht="48" customHeight="1" x14ac:dyDescent="0.2">
      <c r="B1" s="17"/>
      <c r="C1" s="17"/>
      <c r="E1" s="37"/>
      <c r="F1" s="37"/>
      <c r="G1" s="37"/>
      <c r="K1" s="12"/>
      <c r="M1" s="387"/>
      <c r="N1" s="388"/>
      <c r="O1" s="204"/>
      <c r="P1" s="45"/>
      <c r="Q1" s="45"/>
      <c r="R1" s="45"/>
      <c r="S1" s="157"/>
      <c r="T1" s="157"/>
      <c r="U1" s="157"/>
      <c r="V1" s="157"/>
      <c r="W1" s="157"/>
      <c r="X1" s="158"/>
      <c r="Y1" s="158"/>
      <c r="Z1" s="158"/>
      <c r="AA1" s="158"/>
      <c r="AB1" s="158"/>
      <c r="AC1" s="158"/>
      <c r="AD1" s="158"/>
    </row>
    <row r="2" spans="1:30" ht="39" customHeight="1" x14ac:dyDescent="0.2">
      <c r="A2" s="390" t="s">
        <v>11</v>
      </c>
      <c r="B2" s="390"/>
      <c r="C2" s="390"/>
      <c r="D2" s="390"/>
      <c r="E2" s="390"/>
      <c r="F2" s="390"/>
      <c r="G2" s="390"/>
      <c r="H2" s="390"/>
      <c r="I2" s="390"/>
      <c r="J2" s="390"/>
      <c r="K2" s="391"/>
      <c r="M2" s="389"/>
      <c r="N2" s="389"/>
      <c r="O2" s="205"/>
      <c r="P2" s="46"/>
      <c r="Q2" s="46"/>
      <c r="R2" s="46"/>
      <c r="S2" s="158"/>
      <c r="T2" s="158"/>
      <c r="U2" s="158"/>
      <c r="V2" s="158"/>
      <c r="W2" s="158"/>
      <c r="X2" s="158"/>
      <c r="Y2" s="158"/>
      <c r="Z2" s="158"/>
      <c r="AA2" s="158"/>
      <c r="AB2" s="158"/>
      <c r="AC2" s="158"/>
      <c r="AD2" s="158"/>
    </row>
    <row r="3" spans="1:30" ht="39" customHeight="1" x14ac:dyDescent="0.2">
      <c r="A3" s="393" t="s">
        <v>0</v>
      </c>
      <c r="B3" s="373" t="s">
        <v>2</v>
      </c>
      <c r="C3" s="373" t="s">
        <v>1</v>
      </c>
      <c r="D3" s="373" t="s">
        <v>3</v>
      </c>
      <c r="E3" s="404" t="s">
        <v>34</v>
      </c>
      <c r="F3" s="404"/>
      <c r="G3" s="404"/>
      <c r="H3" s="376" t="s">
        <v>31</v>
      </c>
      <c r="I3" s="376"/>
      <c r="J3" s="376"/>
      <c r="K3" s="377" t="s">
        <v>12</v>
      </c>
      <c r="L3" s="397"/>
      <c r="M3" s="397"/>
      <c r="N3" s="398"/>
      <c r="O3" s="412" t="s">
        <v>173</v>
      </c>
      <c r="P3" s="37"/>
      <c r="Q3" s="37"/>
      <c r="R3" s="37"/>
    </row>
    <row r="4" spans="1:30" ht="159" customHeight="1" x14ac:dyDescent="0.2">
      <c r="A4" s="393"/>
      <c r="B4" s="373"/>
      <c r="C4" s="373"/>
      <c r="D4" s="373"/>
      <c r="E4" s="118" t="s">
        <v>36</v>
      </c>
      <c r="F4" s="118" t="s">
        <v>38</v>
      </c>
      <c r="G4" s="119" t="s">
        <v>37</v>
      </c>
      <c r="H4" s="4" t="s">
        <v>8</v>
      </c>
      <c r="I4" s="4" t="s">
        <v>6</v>
      </c>
      <c r="J4" s="6" t="s">
        <v>7</v>
      </c>
      <c r="K4" s="1" t="s">
        <v>13</v>
      </c>
      <c r="L4" s="24" t="s">
        <v>28</v>
      </c>
      <c r="M4" s="24" t="s">
        <v>29</v>
      </c>
      <c r="N4" s="24" t="s">
        <v>30</v>
      </c>
      <c r="O4" s="413"/>
      <c r="P4" s="37" t="s">
        <v>134</v>
      </c>
      <c r="Q4" s="37" t="s">
        <v>135</v>
      </c>
      <c r="R4" s="37" t="s">
        <v>136</v>
      </c>
    </row>
    <row r="5" spans="1:30" s="2" customFormat="1" ht="18.75" customHeight="1" x14ac:dyDescent="0.25">
      <c r="A5" s="417" t="s">
        <v>224</v>
      </c>
      <c r="B5" s="418"/>
      <c r="C5" s="418"/>
      <c r="D5" s="418"/>
      <c r="E5" s="418"/>
      <c r="F5" s="418"/>
      <c r="G5" s="418"/>
      <c r="H5" s="418"/>
      <c r="I5" s="418"/>
      <c r="J5" s="418"/>
      <c r="K5" s="418"/>
      <c r="L5" s="418"/>
      <c r="M5" s="418"/>
      <c r="N5" s="418"/>
      <c r="O5" s="419"/>
      <c r="P5" s="47"/>
      <c r="Q5" s="47"/>
      <c r="R5" s="47"/>
    </row>
    <row r="6" spans="1:30" s="33" customFormat="1" ht="48" customHeight="1" x14ac:dyDescent="0.25">
      <c r="A6" s="144">
        <v>1</v>
      </c>
      <c r="B6" s="165" t="s">
        <v>177</v>
      </c>
      <c r="C6" s="166" t="s">
        <v>128</v>
      </c>
      <c r="D6" s="74">
        <v>1</v>
      </c>
      <c r="E6" s="58">
        <v>95000</v>
      </c>
      <c r="F6" s="58">
        <v>102596.96</v>
      </c>
      <c r="G6" s="58">
        <v>93000</v>
      </c>
      <c r="H6" s="146">
        <f>AVERAGE(E6:G6)</f>
        <v>96865.653333333335</v>
      </c>
      <c r="I6" s="147">
        <f>SQRT(((SUM((POWER(E6-H6,2)),(POWER(F6-H6,2)),(POWER(G6-H6,2)))/(COLUMNS(E6:G6)-1))))</f>
        <v>5063.1913928404256</v>
      </c>
      <c r="J6" s="147">
        <f>I6/H6*100</f>
        <v>5.2270244597607896</v>
      </c>
      <c r="K6" s="148">
        <f>((D6/3)*(SUM(E6:G6)))</f>
        <v>96865.653333333335</v>
      </c>
      <c r="L6" s="149">
        <f>K6/D6</f>
        <v>96865.653333333335</v>
      </c>
      <c r="M6" s="148">
        <f>ROUND(L6,2)</f>
        <v>96865.65</v>
      </c>
      <c r="N6" s="148">
        <f>M6*D6</f>
        <v>96865.65</v>
      </c>
      <c r="O6" s="414" t="s">
        <v>176</v>
      </c>
      <c r="P6" s="48">
        <v>5.54</v>
      </c>
      <c r="Q6" s="48">
        <f>P6*1.2</f>
        <v>6.6479999999999997</v>
      </c>
      <c r="R6" s="48"/>
    </row>
    <row r="7" spans="1:30" s="33" customFormat="1" ht="48" customHeight="1" x14ac:dyDescent="0.25">
      <c r="A7" s="144">
        <v>2</v>
      </c>
      <c r="B7" s="165" t="s">
        <v>178</v>
      </c>
      <c r="C7" s="166" t="s">
        <v>128</v>
      </c>
      <c r="D7" s="74">
        <v>1</v>
      </c>
      <c r="E7" s="58">
        <v>95000</v>
      </c>
      <c r="F7" s="58">
        <v>102596.96</v>
      </c>
      <c r="G7" s="58">
        <v>93000</v>
      </c>
      <c r="H7" s="146">
        <f>AVERAGE(E7:G7)</f>
        <v>96865.653333333335</v>
      </c>
      <c r="I7" s="147">
        <f>SQRT(((SUM((POWER(E7-H7,2)),(POWER(F7-H7,2)),(POWER(G7-H7,2)))/(COLUMNS(E7:G7)-1))))</f>
        <v>5063.1913928404256</v>
      </c>
      <c r="J7" s="147">
        <f>I7/H7*100</f>
        <v>5.2270244597607896</v>
      </c>
      <c r="K7" s="148">
        <f>((D7/3)*(SUM(E7:G7)))</f>
        <v>96865.653333333335</v>
      </c>
      <c r="L7" s="149">
        <f>K7/D7</f>
        <v>96865.653333333335</v>
      </c>
      <c r="M7" s="148">
        <f>ROUND(L7,2)</f>
        <v>96865.65</v>
      </c>
      <c r="N7" s="148">
        <f>M7*D7</f>
        <v>96865.65</v>
      </c>
      <c r="O7" s="415"/>
      <c r="P7" s="48">
        <v>22.5</v>
      </c>
      <c r="Q7" s="48">
        <f>P7*1.2</f>
        <v>27</v>
      </c>
      <c r="R7" s="48"/>
    </row>
    <row r="8" spans="1:30" s="33" customFormat="1" ht="48" customHeight="1" x14ac:dyDescent="0.25">
      <c r="A8" s="144">
        <v>3</v>
      </c>
      <c r="B8" s="165" t="s">
        <v>179</v>
      </c>
      <c r="C8" s="166" t="s">
        <v>128</v>
      </c>
      <c r="D8" s="74">
        <v>1</v>
      </c>
      <c r="E8" s="58">
        <v>95000</v>
      </c>
      <c r="F8" s="58">
        <v>102596.96</v>
      </c>
      <c r="G8" s="58">
        <v>73000</v>
      </c>
      <c r="H8" s="146">
        <f>AVERAGE(E8:G8)</f>
        <v>90198.986666666679</v>
      </c>
      <c r="I8" s="147">
        <f>SQRT(((SUM((POWER(E8-H8,2)),(POWER(F8-H8,2)),(POWER(G8-H8,2)))/(COLUMNS(E8:G8)-1))))</f>
        <v>15371.47706242095</v>
      </c>
      <c r="J8" s="147">
        <f>I8/H8*100</f>
        <v>17.041740301614198</v>
      </c>
      <c r="K8" s="148">
        <f>((D8/3)*(SUM(E8:G8)))</f>
        <v>90198.986666666664</v>
      </c>
      <c r="L8" s="149">
        <f>K8/D8</f>
        <v>90198.986666666664</v>
      </c>
      <c r="M8" s="148">
        <f>ROUND(L8,2)</f>
        <v>90198.99</v>
      </c>
      <c r="N8" s="148">
        <f>M8*D8</f>
        <v>90198.99</v>
      </c>
      <c r="O8" s="415"/>
      <c r="P8" s="48">
        <v>71.5</v>
      </c>
      <c r="Q8" s="48">
        <f>P8*1.2</f>
        <v>85.8</v>
      </c>
      <c r="R8" s="48"/>
    </row>
    <row r="9" spans="1:30" s="33" customFormat="1" ht="48" customHeight="1" x14ac:dyDescent="0.25">
      <c r="A9" s="144">
        <v>4</v>
      </c>
      <c r="B9" s="165" t="s">
        <v>180</v>
      </c>
      <c r="C9" s="166" t="s">
        <v>128</v>
      </c>
      <c r="D9" s="74">
        <v>1</v>
      </c>
      <c r="E9" s="58">
        <v>95000</v>
      </c>
      <c r="F9" s="58">
        <v>47532.32</v>
      </c>
      <c r="G9" s="58">
        <v>80000</v>
      </c>
      <c r="H9" s="146">
        <f>AVERAGE(E9:G9)</f>
        <v>74177.440000000002</v>
      </c>
      <c r="I9" s="147">
        <f>SQRT(((SUM((POWER(E9-H9,2)),(POWER(F9-H9,2)),(POWER(G9-H9,2)))/(COLUMNS(E9:G9)-1))))</f>
        <v>24263.590312663953</v>
      </c>
      <c r="J9" s="147">
        <f>I9/H9*100</f>
        <v>32.710201798099199</v>
      </c>
      <c r="K9" s="148">
        <f>((D9/3)*(SUM(E9:G9)))</f>
        <v>74177.440000000002</v>
      </c>
      <c r="L9" s="149">
        <f>K9/D9</f>
        <v>74177.440000000002</v>
      </c>
      <c r="M9" s="148">
        <f>ROUND(L9,2)</f>
        <v>74177.440000000002</v>
      </c>
      <c r="N9" s="148">
        <f>M9*D9</f>
        <v>74177.440000000002</v>
      </c>
      <c r="O9" s="415"/>
      <c r="P9" s="48">
        <v>92.08</v>
      </c>
      <c r="Q9" s="48">
        <f>P9*1.2</f>
        <v>110.496</v>
      </c>
      <c r="R9" s="48"/>
    </row>
    <row r="10" spans="1:30" s="33" customFormat="1" ht="48" customHeight="1" x14ac:dyDescent="0.25">
      <c r="A10" s="144">
        <v>5</v>
      </c>
      <c r="B10" s="165" t="s">
        <v>223</v>
      </c>
      <c r="C10" s="166" t="s">
        <v>128</v>
      </c>
      <c r="D10" s="74">
        <v>1</v>
      </c>
      <c r="E10" s="58">
        <v>30000</v>
      </c>
      <c r="F10" s="58">
        <v>39257.57</v>
      </c>
      <c r="G10" s="58">
        <v>55000</v>
      </c>
      <c r="H10" s="146">
        <f>AVERAGE(E10:G10)</f>
        <v>41419.19</v>
      </c>
      <c r="I10" s="147">
        <f>SQRT(((SUM((POWER(E10-H10,2)),(POWER(F10-H10,2)),(POWER(G10-H10,2)))/(COLUMNS(E10:G10)-1))))</f>
        <v>12639.400728210971</v>
      </c>
      <c r="J10" s="147">
        <f>I10/H10*100</f>
        <v>30.515808561710088</v>
      </c>
      <c r="K10" s="148">
        <f>((D10/3)*(SUM(E10:G10)))</f>
        <v>41419.19</v>
      </c>
      <c r="L10" s="149">
        <f>K10/D10</f>
        <v>41419.19</v>
      </c>
      <c r="M10" s="148">
        <f>ROUND(L10,2)</f>
        <v>41419.19</v>
      </c>
      <c r="N10" s="148">
        <f>M10*D10</f>
        <v>41419.19</v>
      </c>
      <c r="O10" s="416"/>
      <c r="P10" s="48">
        <v>106.21</v>
      </c>
      <c r="Q10" s="48">
        <f>P10*1.2</f>
        <v>127.45199999999998</v>
      </c>
      <c r="R10" s="48"/>
    </row>
    <row r="11" spans="1:30" ht="24.75" customHeight="1" x14ac:dyDescent="0.2">
      <c r="A11" s="386" t="s">
        <v>26</v>
      </c>
      <c r="B11" s="386"/>
      <c r="C11" s="386"/>
      <c r="D11" s="386"/>
      <c r="E11" s="386"/>
      <c r="F11" s="386"/>
      <c r="G11" s="386"/>
      <c r="H11" s="386"/>
      <c r="I11" s="156"/>
      <c r="J11" s="156"/>
      <c r="K11" s="156"/>
      <c r="L11" s="34"/>
      <c r="M11" s="35"/>
      <c r="N11" s="52">
        <f>SUM(N6:N10)</f>
        <v>399526.92</v>
      </c>
      <c r="O11" s="52"/>
      <c r="P11" s="36"/>
      <c r="Q11" s="39"/>
      <c r="R11" s="39"/>
      <c r="S11" s="39"/>
    </row>
    <row r="12" spans="1:30" customFormat="1" ht="15" x14ac:dyDescent="0.25">
      <c r="A12" s="408"/>
      <c r="B12" s="408"/>
      <c r="C12" s="408"/>
      <c r="D12" s="408"/>
      <c r="E12" s="408"/>
      <c r="F12" s="408"/>
      <c r="G12" s="408"/>
      <c r="H12" s="408"/>
      <c r="I12" s="408"/>
      <c r="J12" s="408"/>
      <c r="K12" s="408"/>
      <c r="L12" s="408"/>
      <c r="M12" s="408"/>
      <c r="N12" s="408"/>
      <c r="O12" s="408"/>
      <c r="P12" s="408"/>
      <c r="Q12" s="408"/>
      <c r="R12" s="408"/>
      <c r="S12" s="408"/>
      <c r="T12" s="408"/>
      <c r="U12" s="408"/>
      <c r="V12" s="408"/>
      <c r="W12" s="408"/>
      <c r="X12" s="408"/>
      <c r="Y12" s="408"/>
      <c r="Z12" s="408"/>
      <c r="AA12" s="408"/>
      <c r="AB12" s="408"/>
      <c r="AC12" s="408"/>
      <c r="AD12" s="408"/>
    </row>
    <row r="13" spans="1:30" customFormat="1" ht="15" x14ac:dyDescent="0.25">
      <c r="A13" s="399" t="s">
        <v>172</v>
      </c>
      <c r="B13" s="399"/>
      <c r="C13" s="399"/>
      <c r="D13" s="399"/>
      <c r="E13" s="399"/>
      <c r="F13" s="399"/>
      <c r="G13" s="399"/>
      <c r="H13" s="399"/>
      <c r="I13" s="399"/>
      <c r="J13" s="399"/>
      <c r="K13" s="399"/>
      <c r="L13" s="399"/>
      <c r="M13" s="399"/>
      <c r="N13" s="399"/>
      <c r="O13" s="399"/>
      <c r="P13" s="399"/>
      <c r="Q13" s="399"/>
      <c r="R13" s="399"/>
      <c r="S13" s="399"/>
      <c r="T13" s="399"/>
      <c r="U13" s="399"/>
      <c r="V13" s="399"/>
      <c r="W13" s="399"/>
      <c r="X13" s="399"/>
      <c r="Y13" s="399"/>
      <c r="Z13" s="399"/>
      <c r="AA13" s="399"/>
      <c r="AB13" s="399"/>
      <c r="AC13" s="399"/>
      <c r="AD13" s="399"/>
    </row>
    <row r="14" spans="1:30" customFormat="1" ht="15.75" thickBot="1" x14ac:dyDescent="0.3">
      <c r="A14" s="159"/>
      <c r="B14" s="159"/>
      <c r="C14" s="159"/>
      <c r="D14" s="159"/>
      <c r="E14" s="159"/>
      <c r="F14" s="159"/>
      <c r="G14" s="159"/>
      <c r="H14" s="159"/>
      <c r="I14" s="159"/>
      <c r="J14" s="159"/>
      <c r="K14" s="159"/>
      <c r="L14" s="159"/>
      <c r="M14" s="159"/>
      <c r="N14" s="159"/>
      <c r="O14" s="203"/>
      <c r="P14" s="159"/>
      <c r="Q14" s="159"/>
      <c r="R14" s="159"/>
      <c r="S14" s="159"/>
      <c r="T14" s="159"/>
      <c r="U14" s="159"/>
      <c r="V14" s="159"/>
      <c r="W14" s="159"/>
      <c r="X14" s="159"/>
      <c r="Y14" s="159"/>
      <c r="Z14" s="159"/>
      <c r="AA14" s="159"/>
      <c r="AB14" s="159"/>
      <c r="AC14" s="159"/>
      <c r="AD14" s="159"/>
    </row>
    <row r="15" spans="1:30" customFormat="1" ht="15.75" thickBot="1" x14ac:dyDescent="0.3">
      <c r="A15" s="400" t="s">
        <v>69</v>
      </c>
      <c r="B15" s="401"/>
      <c r="C15" s="401"/>
      <c r="D15" s="402"/>
      <c r="E15" s="70"/>
    </row>
    <row r="16" spans="1:30" customFormat="1" ht="15.75" thickBot="1" x14ac:dyDescent="0.3">
      <c r="A16" s="383" t="s">
        <v>70</v>
      </c>
      <c r="B16" s="383"/>
      <c r="C16" s="383"/>
      <c r="D16" s="383"/>
      <c r="E16" s="70"/>
    </row>
    <row r="17" spans="1:26" customFormat="1" ht="15" x14ac:dyDescent="0.25">
      <c r="A17" s="384" t="s">
        <v>71</v>
      </c>
      <c r="B17" s="384"/>
      <c r="C17" s="384"/>
      <c r="D17" s="384"/>
      <c r="E17" s="70"/>
    </row>
    <row r="18" spans="1:26" customFormat="1" ht="16.5" thickBot="1" x14ac:dyDescent="0.3">
      <c r="A18" s="385" t="s">
        <v>72</v>
      </c>
      <c r="B18" s="385"/>
      <c r="C18" s="385"/>
      <c r="D18" s="385"/>
      <c r="E18" s="71"/>
      <c r="F18" s="72"/>
      <c r="G18" s="72"/>
      <c r="H18" s="72"/>
      <c r="I18" s="72"/>
      <c r="J18" s="72"/>
      <c r="K18" s="72"/>
      <c r="L18" s="72"/>
      <c r="M18" s="72"/>
      <c r="N18" s="72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</row>
    <row r="19" spans="1:26" x14ac:dyDescent="0.2">
      <c r="A19" s="37"/>
      <c r="B19" s="37"/>
      <c r="C19" s="37"/>
      <c r="D19" s="37"/>
      <c r="E19" s="37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</row>
    <row r="20" spans="1:26" x14ac:dyDescent="0.2">
      <c r="A20" s="37"/>
      <c r="B20" s="37"/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</row>
    <row r="21" spans="1:26" x14ac:dyDescent="0.2">
      <c r="A21" s="37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</row>
    <row r="22" spans="1:26" x14ac:dyDescent="0.2">
      <c r="A22" s="37"/>
      <c r="B22" s="39">
        <f>N11+'ЭЛЕКТРОДЫ 2020'!N8+'эмаль 2020'!N12+'метизы 2020'!N16+'кровля 2020'!N9+'арматура 2020'!N22</f>
        <v>528121.38</v>
      </c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</row>
    <row r="23" spans="1:26" x14ac:dyDescent="0.2">
      <c r="A23" s="37"/>
      <c r="B23" s="37"/>
      <c r="C23" s="37"/>
      <c r="D23" s="37"/>
      <c r="E23" s="37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</row>
    <row r="24" spans="1:26" x14ac:dyDescent="0.2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</row>
    <row r="25" spans="1:26" x14ac:dyDescent="0.2">
      <c r="A25" s="37"/>
      <c r="B25" s="37"/>
      <c r="C25" s="37"/>
      <c r="D25" s="37"/>
      <c r="E25" s="37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</row>
    <row r="26" spans="1:26" x14ac:dyDescent="0.2">
      <c r="A26" s="37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</row>
    <row r="27" spans="1:26" x14ac:dyDescent="0.2">
      <c r="A27" s="37"/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</row>
    <row r="28" spans="1:26" x14ac:dyDescent="0.2">
      <c r="A28" s="37"/>
      <c r="B28" s="37"/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</row>
    <row r="29" spans="1:26" x14ac:dyDescent="0.2">
      <c r="A29" s="37"/>
      <c r="B29" s="37"/>
      <c r="C29" s="37"/>
      <c r="D29" s="37"/>
      <c r="E29" s="37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</row>
    <row r="30" spans="1:26" x14ac:dyDescent="0.2">
      <c r="A30" s="37"/>
      <c r="B30" s="37"/>
      <c r="C30" s="37"/>
      <c r="D30" s="37"/>
      <c r="E30" s="37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</row>
    <row r="31" spans="1:26" x14ac:dyDescent="0.2">
      <c r="A31" s="37"/>
      <c r="B31" s="37"/>
      <c r="C31" s="37"/>
      <c r="D31" s="37"/>
      <c r="E31" s="37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</row>
    <row r="32" spans="1:26" x14ac:dyDescent="0.2">
      <c r="A32" s="37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</row>
    <row r="33" spans="1:19" x14ac:dyDescent="0.2">
      <c r="A33" s="37"/>
      <c r="B33" s="37"/>
      <c r="C33" s="37"/>
      <c r="D33" s="37"/>
      <c r="E33" s="37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</row>
    <row r="34" spans="1:19" x14ac:dyDescent="0.2">
      <c r="A34" s="37"/>
      <c r="B34" s="37"/>
      <c r="C34" s="37"/>
      <c r="D34" s="37"/>
      <c r="E34" s="37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</row>
    <row r="35" spans="1:19" x14ac:dyDescent="0.2">
      <c r="A35" s="37"/>
      <c r="B35" s="37"/>
      <c r="C35" s="37"/>
      <c r="D35" s="37"/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</row>
    <row r="36" spans="1:19" x14ac:dyDescent="0.2">
      <c r="A36" s="37"/>
      <c r="B36" s="37"/>
      <c r="C36" s="37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</row>
    <row r="37" spans="1:19" x14ac:dyDescent="0.2">
      <c r="A37" s="37"/>
      <c r="B37" s="37"/>
      <c r="C37" s="37"/>
      <c r="D37" s="37"/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</row>
    <row r="38" spans="1:19" x14ac:dyDescent="0.2">
      <c r="A38" s="37"/>
      <c r="B38" s="37"/>
      <c r="C38" s="37"/>
      <c r="D38" s="37"/>
      <c r="E38" s="37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</row>
    <row r="39" spans="1:19" x14ac:dyDescent="0.2">
      <c r="A39" s="37"/>
      <c r="B39" s="37"/>
      <c r="C39" s="37"/>
      <c r="D39" s="37"/>
      <c r="E39" s="37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</row>
    <row r="40" spans="1:19" x14ac:dyDescent="0.2">
      <c r="A40" s="37"/>
      <c r="B40" s="37"/>
      <c r="C40" s="37"/>
      <c r="D40" s="37"/>
      <c r="E40" s="37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</row>
    <row r="41" spans="1:19" x14ac:dyDescent="0.2">
      <c r="A41" s="37"/>
      <c r="B41" s="37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</row>
    <row r="42" spans="1:19" x14ac:dyDescent="0.2">
      <c r="A42" s="37"/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</row>
    <row r="43" spans="1:19" x14ac:dyDescent="0.2">
      <c r="A43" s="37"/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</row>
    <row r="44" spans="1:19" x14ac:dyDescent="0.2">
      <c r="A44" s="37"/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</row>
    <row r="45" spans="1:19" x14ac:dyDescent="0.2">
      <c r="A45" s="37"/>
      <c r="B45" s="37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</row>
    <row r="46" spans="1:19" x14ac:dyDescent="0.2">
      <c r="A46" s="37"/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</row>
    <row r="47" spans="1:19" x14ac:dyDescent="0.2">
      <c r="A47" s="37"/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</row>
    <row r="48" spans="1:19" x14ac:dyDescent="0.2">
      <c r="A48" s="37"/>
      <c r="B48" s="37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</row>
    <row r="49" spans="1:19" x14ac:dyDescent="0.2">
      <c r="A49" s="37"/>
      <c r="B49" s="37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</row>
    <row r="50" spans="1:19" x14ac:dyDescent="0.2">
      <c r="A50" s="37"/>
      <c r="B50" s="37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</row>
    <row r="51" spans="1:19" x14ac:dyDescent="0.2">
      <c r="A51" s="37"/>
      <c r="B51" s="37"/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</row>
    <row r="52" spans="1:19" x14ac:dyDescent="0.2">
      <c r="A52" s="37"/>
      <c r="B52" s="37"/>
      <c r="C52" s="37"/>
      <c r="D52" s="37"/>
      <c r="E52" s="37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</row>
    <row r="53" spans="1:19" x14ac:dyDescent="0.2">
      <c r="A53" s="37"/>
      <c r="B53" s="37"/>
      <c r="C53" s="37"/>
      <c r="D53" s="37"/>
      <c r="E53" s="37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</row>
    <row r="54" spans="1:19" x14ac:dyDescent="0.2">
      <c r="A54" s="37"/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</row>
    <row r="55" spans="1:19" x14ac:dyDescent="0.2">
      <c r="A55" s="37"/>
      <c r="B55" s="37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</row>
    <row r="56" spans="1:19" x14ac:dyDescent="0.2">
      <c r="A56" s="37"/>
      <c r="B56" s="37"/>
      <c r="C56" s="37"/>
      <c r="D56" s="37"/>
      <c r="E56" s="37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</row>
    <row r="57" spans="1:19" x14ac:dyDescent="0.2">
      <c r="A57" s="37"/>
      <c r="B57" s="37"/>
      <c r="C57" s="37"/>
      <c r="D57" s="37"/>
      <c r="E57" s="37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</row>
    <row r="58" spans="1:19" x14ac:dyDescent="0.2">
      <c r="A58" s="37"/>
      <c r="B58" s="37"/>
      <c r="C58" s="37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</row>
    <row r="59" spans="1:19" x14ac:dyDescent="0.2">
      <c r="A59" s="37"/>
      <c r="B59" s="37"/>
      <c r="C59" s="37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</row>
    <row r="60" spans="1:19" x14ac:dyDescent="0.2">
      <c r="A60" s="37"/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</row>
    <row r="61" spans="1:19" x14ac:dyDescent="0.2">
      <c r="A61" s="37"/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</row>
    <row r="62" spans="1:19" x14ac:dyDescent="0.2">
      <c r="A62" s="37"/>
      <c r="B62" s="37"/>
      <c r="C62" s="37"/>
      <c r="D62" s="37"/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</row>
    <row r="63" spans="1:19" x14ac:dyDescent="0.2">
      <c r="A63" s="37"/>
      <c r="B63" s="37"/>
      <c r="C63" s="37"/>
      <c r="D63" s="37"/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</row>
    <row r="64" spans="1:19" x14ac:dyDescent="0.2">
      <c r="A64" s="37"/>
      <c r="B64" s="37"/>
      <c r="C64" s="37"/>
      <c r="D64" s="37"/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</row>
    <row r="65" spans="1:19" x14ac:dyDescent="0.2">
      <c r="A65" s="37"/>
      <c r="B65" s="37"/>
      <c r="C65" s="37"/>
      <c r="D65" s="37"/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</row>
    <row r="66" spans="1:19" x14ac:dyDescent="0.2">
      <c r="A66" s="37"/>
      <c r="B66" s="37"/>
      <c r="C66" s="37"/>
      <c r="D66" s="37"/>
      <c r="E66" s="37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</row>
    <row r="67" spans="1:19" x14ac:dyDescent="0.2">
      <c r="A67" s="37"/>
      <c r="B67" s="37"/>
      <c r="C67" s="37"/>
      <c r="D67" s="37"/>
      <c r="E67" s="37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</row>
    <row r="68" spans="1:19" x14ac:dyDescent="0.2">
      <c r="A68" s="37"/>
      <c r="B68" s="37"/>
      <c r="C68" s="37"/>
      <c r="D68" s="37"/>
      <c r="E68" s="37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</row>
    <row r="69" spans="1:19" x14ac:dyDescent="0.2">
      <c r="A69" s="37"/>
      <c r="B69" s="37"/>
      <c r="C69" s="37"/>
      <c r="D69" s="37"/>
      <c r="E69" s="37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</row>
    <row r="70" spans="1:19" x14ac:dyDescent="0.2">
      <c r="A70" s="37"/>
      <c r="B70" s="37"/>
      <c r="C70" s="37"/>
      <c r="D70" s="37"/>
      <c r="E70" s="37"/>
      <c r="F70" s="37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</row>
    <row r="71" spans="1:19" x14ac:dyDescent="0.2">
      <c r="A71" s="37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</row>
    <row r="72" spans="1:19" x14ac:dyDescent="0.2">
      <c r="A72" s="37"/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</row>
    <row r="73" spans="1:19" x14ac:dyDescent="0.2">
      <c r="A73" s="37"/>
      <c r="B73" s="37"/>
      <c r="C73" s="37"/>
      <c r="D73" s="37"/>
      <c r="E73" s="37"/>
      <c r="F73" s="37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</row>
    <row r="74" spans="1:19" x14ac:dyDescent="0.2">
      <c r="A74" s="37"/>
      <c r="B74" s="37"/>
      <c r="C74" s="37"/>
      <c r="D74" s="37"/>
      <c r="E74" s="37"/>
      <c r="F74" s="37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</row>
    <row r="75" spans="1:19" x14ac:dyDescent="0.2">
      <c r="A75" s="37"/>
      <c r="B75" s="37"/>
      <c r="C75" s="37"/>
      <c r="D75" s="37"/>
      <c r="E75" s="37"/>
      <c r="F75" s="37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</row>
    <row r="76" spans="1:19" x14ac:dyDescent="0.2">
      <c r="A76" s="37"/>
      <c r="B76" s="37"/>
      <c r="C76" s="37"/>
      <c r="D76" s="37"/>
      <c r="E76" s="37"/>
      <c r="F76" s="37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</row>
    <row r="77" spans="1:19" x14ac:dyDescent="0.2">
      <c r="A77" s="37"/>
      <c r="B77" s="37"/>
      <c r="C77" s="37"/>
      <c r="D77" s="37"/>
      <c r="E77" s="37"/>
      <c r="F77" s="37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</row>
    <row r="78" spans="1:19" x14ac:dyDescent="0.2">
      <c r="A78" s="37"/>
      <c r="B78" s="37"/>
      <c r="C78" s="37"/>
      <c r="D78" s="37"/>
      <c r="E78" s="37"/>
      <c r="F78" s="37"/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</row>
    <row r="79" spans="1:19" x14ac:dyDescent="0.2">
      <c r="A79" s="37"/>
      <c r="B79" s="37"/>
      <c r="C79" s="37"/>
      <c r="D79" s="37"/>
      <c r="E79" s="37"/>
      <c r="F79" s="37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</row>
    <row r="80" spans="1:19" x14ac:dyDescent="0.2">
      <c r="A80" s="37"/>
      <c r="B80" s="37"/>
      <c r="C80" s="37"/>
      <c r="D80" s="37"/>
      <c r="E80" s="37"/>
      <c r="F80" s="37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</row>
    <row r="81" spans="1:19" x14ac:dyDescent="0.2">
      <c r="A81" s="37"/>
      <c r="B81" s="37"/>
      <c r="C81" s="37"/>
      <c r="D81" s="37"/>
      <c r="E81" s="37"/>
      <c r="F81" s="37"/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</row>
    <row r="82" spans="1:19" x14ac:dyDescent="0.2">
      <c r="A82" s="37"/>
      <c r="B82" s="37"/>
      <c r="C82" s="37"/>
      <c r="D82" s="37"/>
      <c r="E82" s="37"/>
      <c r="F82" s="37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</row>
    <row r="83" spans="1:19" x14ac:dyDescent="0.2">
      <c r="A83" s="37"/>
      <c r="B83" s="37"/>
      <c r="C83" s="37"/>
      <c r="D83" s="37"/>
      <c r="E83" s="37"/>
      <c r="F83" s="37"/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</row>
    <row r="84" spans="1:19" x14ac:dyDescent="0.2">
      <c r="A84" s="37"/>
      <c r="B84" s="37"/>
      <c r="C84" s="37"/>
      <c r="D84" s="37"/>
      <c r="E84" s="37"/>
      <c r="F84" s="37"/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</row>
    <row r="85" spans="1:19" x14ac:dyDescent="0.2">
      <c r="A85" s="37"/>
      <c r="B85" s="37"/>
      <c r="C85" s="37"/>
      <c r="D85" s="37"/>
      <c r="E85" s="37"/>
      <c r="F85" s="37"/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</row>
    <row r="86" spans="1:19" x14ac:dyDescent="0.2">
      <c r="A86" s="37"/>
      <c r="B86" s="37"/>
      <c r="C86" s="37"/>
      <c r="D86" s="37"/>
      <c r="E86" s="37"/>
      <c r="F86" s="37"/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</row>
    <row r="87" spans="1:19" x14ac:dyDescent="0.2">
      <c r="A87" s="37"/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</row>
    <row r="88" spans="1:19" x14ac:dyDescent="0.2">
      <c r="A88" s="37"/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</row>
    <row r="89" spans="1:19" x14ac:dyDescent="0.2">
      <c r="A89" s="37"/>
      <c r="B89" s="37"/>
      <c r="C89" s="37"/>
      <c r="D89" s="37"/>
      <c r="E89" s="37"/>
      <c r="F89" s="37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</row>
    <row r="90" spans="1:19" x14ac:dyDescent="0.2">
      <c r="A90" s="37"/>
      <c r="B90" s="37"/>
      <c r="C90" s="37"/>
      <c r="D90" s="37"/>
      <c r="E90" s="37"/>
      <c r="F90" s="37"/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</row>
    <row r="91" spans="1:19" x14ac:dyDescent="0.2">
      <c r="A91" s="37"/>
      <c r="B91" s="37"/>
      <c r="C91" s="37"/>
      <c r="D91" s="37"/>
      <c r="E91" s="37"/>
      <c r="F91" s="37"/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</row>
    <row r="92" spans="1:19" x14ac:dyDescent="0.2">
      <c r="A92" s="37"/>
      <c r="B92" s="37"/>
      <c r="C92" s="37"/>
      <c r="D92" s="37"/>
      <c r="E92" s="37"/>
      <c r="F92" s="37"/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</row>
    <row r="93" spans="1:19" x14ac:dyDescent="0.2">
      <c r="A93" s="37"/>
      <c r="B93" s="37"/>
      <c r="C93" s="37"/>
      <c r="D93" s="37"/>
      <c r="E93" s="37"/>
      <c r="F93" s="37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</row>
    <row r="94" spans="1:19" x14ac:dyDescent="0.2">
      <c r="A94" s="37"/>
      <c r="B94" s="37"/>
      <c r="C94" s="37"/>
      <c r="D94" s="37"/>
      <c r="E94" s="37"/>
      <c r="F94" s="37"/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</row>
    <row r="95" spans="1:19" x14ac:dyDescent="0.2">
      <c r="A95" s="37"/>
      <c r="B95" s="37"/>
      <c r="C95" s="37"/>
      <c r="D95" s="37"/>
      <c r="E95" s="37"/>
      <c r="F95" s="37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</row>
    <row r="96" spans="1:19" x14ac:dyDescent="0.2">
      <c r="A96" s="37"/>
      <c r="B96" s="37"/>
      <c r="C96" s="37"/>
      <c r="D96" s="37"/>
      <c r="E96" s="37"/>
      <c r="F96" s="37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</row>
    <row r="97" spans="1:19" x14ac:dyDescent="0.2">
      <c r="A97" s="37"/>
      <c r="B97" s="37"/>
      <c r="C97" s="37"/>
      <c r="D97" s="37"/>
      <c r="E97" s="37"/>
      <c r="F97" s="37"/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</row>
    <row r="98" spans="1:19" x14ac:dyDescent="0.2">
      <c r="A98" s="37"/>
      <c r="B98" s="37"/>
      <c r="C98" s="37"/>
      <c r="D98" s="37"/>
      <c r="E98" s="37"/>
      <c r="F98" s="37"/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</row>
    <row r="99" spans="1:19" x14ac:dyDescent="0.2">
      <c r="A99" s="37"/>
      <c r="B99" s="37"/>
      <c r="C99" s="37"/>
      <c r="D99" s="37"/>
      <c r="E99" s="37"/>
      <c r="F99" s="37"/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</row>
    <row r="100" spans="1:19" x14ac:dyDescent="0.2">
      <c r="A100" s="37"/>
      <c r="B100" s="37"/>
      <c r="C100" s="37"/>
      <c r="D100" s="37"/>
      <c r="E100" s="37"/>
      <c r="F100" s="37"/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</row>
    <row r="101" spans="1:19" x14ac:dyDescent="0.2">
      <c r="A101" s="37"/>
      <c r="B101" s="37"/>
      <c r="C101" s="37"/>
      <c r="D101" s="37"/>
      <c r="E101" s="37"/>
      <c r="F101" s="37"/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</row>
    <row r="102" spans="1:19" x14ac:dyDescent="0.2">
      <c r="A102" s="37"/>
      <c r="B102" s="37"/>
      <c r="C102" s="37"/>
      <c r="D102" s="37"/>
      <c r="E102" s="37"/>
      <c r="F102" s="37"/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</row>
    <row r="103" spans="1:19" x14ac:dyDescent="0.2">
      <c r="A103" s="37"/>
      <c r="B103" s="37"/>
      <c r="C103" s="37"/>
      <c r="D103" s="37"/>
      <c r="E103" s="37"/>
      <c r="F103" s="37"/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</row>
    <row r="104" spans="1:19" x14ac:dyDescent="0.2">
      <c r="A104" s="37"/>
      <c r="B104" s="37"/>
      <c r="C104" s="37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</row>
    <row r="105" spans="1:19" x14ac:dyDescent="0.2">
      <c r="A105" s="37"/>
      <c r="B105" s="37"/>
      <c r="C105" s="37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</row>
    <row r="106" spans="1:19" x14ac:dyDescent="0.2">
      <c r="A106" s="37"/>
      <c r="B106" s="37"/>
      <c r="C106" s="37"/>
      <c r="D106" s="37"/>
      <c r="E106" s="37"/>
      <c r="F106" s="37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</row>
    <row r="107" spans="1:19" x14ac:dyDescent="0.2">
      <c r="A107" s="37"/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</row>
    <row r="108" spans="1:19" x14ac:dyDescent="0.2">
      <c r="A108" s="37"/>
      <c r="B108" s="37"/>
      <c r="C108" s="37"/>
      <c r="D108" s="37"/>
      <c r="E108" s="37"/>
      <c r="F108" s="37"/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</row>
    <row r="109" spans="1:19" x14ac:dyDescent="0.2">
      <c r="A109" s="37"/>
      <c r="B109" s="37"/>
      <c r="C109" s="37"/>
      <c r="D109" s="37"/>
      <c r="E109" s="37"/>
      <c r="F109" s="37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</row>
    <row r="110" spans="1:19" x14ac:dyDescent="0.2">
      <c r="A110" s="37"/>
      <c r="B110" s="37"/>
      <c r="C110" s="37"/>
      <c r="D110" s="37"/>
      <c r="E110" s="37"/>
      <c r="F110" s="37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</row>
    <row r="111" spans="1:19" x14ac:dyDescent="0.2">
      <c r="A111" s="37"/>
      <c r="B111" s="37"/>
      <c r="C111" s="37"/>
      <c r="D111" s="37"/>
      <c r="E111" s="37"/>
      <c r="F111" s="37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</row>
    <row r="112" spans="1:19" x14ac:dyDescent="0.2">
      <c r="A112" s="37"/>
      <c r="B112" s="37"/>
      <c r="C112" s="37"/>
      <c r="D112" s="37"/>
      <c r="E112" s="37"/>
      <c r="F112" s="37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</row>
    <row r="113" spans="1:19" x14ac:dyDescent="0.2">
      <c r="A113" s="37"/>
      <c r="B113" s="37"/>
      <c r="C113" s="37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</row>
    <row r="114" spans="1:19" x14ac:dyDescent="0.2">
      <c r="A114" s="37"/>
      <c r="B114" s="37"/>
      <c r="C114" s="37"/>
      <c r="D114" s="37"/>
      <c r="E114" s="37"/>
      <c r="F114" s="37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</row>
    <row r="115" spans="1:19" x14ac:dyDescent="0.2">
      <c r="A115" s="37"/>
      <c r="B115" s="37"/>
      <c r="C115" s="37"/>
      <c r="D115" s="37"/>
      <c r="E115" s="37"/>
      <c r="F115" s="37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</row>
    <row r="116" spans="1:19" x14ac:dyDescent="0.2">
      <c r="A116" s="37"/>
      <c r="B116" s="37"/>
      <c r="C116" s="37"/>
      <c r="D116" s="37"/>
      <c r="E116" s="37"/>
      <c r="F116" s="37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</row>
    <row r="117" spans="1:19" x14ac:dyDescent="0.2">
      <c r="A117" s="37"/>
      <c r="B117" s="37"/>
      <c r="C117" s="37"/>
      <c r="D117" s="37"/>
      <c r="E117" s="37"/>
      <c r="F117" s="37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</row>
    <row r="118" spans="1:19" x14ac:dyDescent="0.2">
      <c r="A118" s="37"/>
      <c r="B118" s="37"/>
      <c r="C118" s="37"/>
      <c r="D118" s="37"/>
      <c r="E118" s="37"/>
      <c r="F118" s="37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</row>
    <row r="119" spans="1:19" x14ac:dyDescent="0.2">
      <c r="A119" s="37"/>
      <c r="B119" s="37"/>
      <c r="C119" s="37"/>
      <c r="D119" s="37"/>
      <c r="E119" s="37"/>
      <c r="F119" s="37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</row>
    <row r="120" spans="1:19" x14ac:dyDescent="0.2">
      <c r="A120" s="37"/>
      <c r="B120" s="37"/>
      <c r="C120" s="37"/>
      <c r="D120" s="37"/>
      <c r="E120" s="37"/>
      <c r="F120" s="37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</row>
    <row r="121" spans="1:19" x14ac:dyDescent="0.2">
      <c r="A121" s="37"/>
      <c r="B121" s="37"/>
      <c r="C121" s="37"/>
      <c r="D121" s="37"/>
      <c r="E121" s="37"/>
      <c r="F121" s="37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</row>
    <row r="122" spans="1:19" x14ac:dyDescent="0.2">
      <c r="A122" s="37"/>
      <c r="B122" s="37"/>
      <c r="C122" s="37"/>
      <c r="D122" s="37"/>
      <c r="E122" s="37"/>
      <c r="F122" s="37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</row>
    <row r="123" spans="1:19" x14ac:dyDescent="0.2">
      <c r="A123" s="37"/>
      <c r="B123" s="37"/>
      <c r="C123" s="37"/>
      <c r="D123" s="37"/>
      <c r="E123" s="37"/>
      <c r="F123" s="37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</row>
    <row r="124" spans="1:19" x14ac:dyDescent="0.2">
      <c r="A124" s="37"/>
      <c r="B124" s="37"/>
      <c r="C124" s="37"/>
      <c r="D124" s="37"/>
      <c r="E124" s="37"/>
      <c r="F124" s="37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</row>
    <row r="125" spans="1:19" x14ac:dyDescent="0.2">
      <c r="A125" s="37"/>
      <c r="B125" s="37"/>
      <c r="C125" s="37"/>
      <c r="D125" s="37"/>
      <c r="E125" s="37"/>
      <c r="F125" s="37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</row>
    <row r="126" spans="1:19" x14ac:dyDescent="0.2">
      <c r="A126" s="37"/>
      <c r="B126" s="37"/>
      <c r="C126" s="37"/>
      <c r="D126" s="37"/>
      <c r="E126" s="37"/>
      <c r="F126" s="37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</row>
    <row r="127" spans="1:19" x14ac:dyDescent="0.2">
      <c r="A127" s="37"/>
      <c r="B127" s="37"/>
      <c r="C127" s="37"/>
      <c r="D127" s="37"/>
      <c r="E127" s="37"/>
      <c r="F127" s="37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</row>
    <row r="128" spans="1:19" x14ac:dyDescent="0.2">
      <c r="A128" s="37"/>
      <c r="B128" s="37"/>
      <c r="C128" s="37"/>
      <c r="D128" s="37"/>
      <c r="E128" s="37"/>
      <c r="F128" s="37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</row>
    <row r="129" spans="1:19" x14ac:dyDescent="0.2">
      <c r="A129" s="37"/>
      <c r="B129" s="37"/>
      <c r="C129" s="37"/>
      <c r="D129" s="37"/>
      <c r="E129" s="37"/>
      <c r="F129" s="37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</row>
    <row r="130" spans="1:19" x14ac:dyDescent="0.2">
      <c r="A130" s="37"/>
      <c r="B130" s="37"/>
      <c r="C130" s="37"/>
      <c r="D130" s="37"/>
      <c r="E130" s="37"/>
      <c r="F130" s="37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</row>
    <row r="131" spans="1:19" x14ac:dyDescent="0.2">
      <c r="A131" s="37"/>
      <c r="B131" s="37"/>
      <c r="C131" s="37"/>
      <c r="D131" s="37"/>
      <c r="E131" s="37"/>
      <c r="F131" s="37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</row>
    <row r="132" spans="1:19" x14ac:dyDescent="0.2">
      <c r="A132" s="37"/>
      <c r="B132" s="37"/>
      <c r="C132" s="37"/>
      <c r="D132" s="37"/>
      <c r="E132" s="37"/>
      <c r="F132" s="37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</row>
    <row r="133" spans="1:19" x14ac:dyDescent="0.2">
      <c r="A133" s="37"/>
      <c r="B133" s="37"/>
      <c r="C133" s="37"/>
      <c r="D133" s="37"/>
      <c r="E133" s="37"/>
      <c r="F133" s="37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</row>
    <row r="134" spans="1:19" x14ac:dyDescent="0.2">
      <c r="A134" s="37"/>
      <c r="B134" s="37"/>
      <c r="C134" s="37"/>
      <c r="D134" s="37"/>
      <c r="E134" s="37"/>
      <c r="F134" s="37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</row>
    <row r="135" spans="1:19" x14ac:dyDescent="0.2">
      <c r="A135" s="37"/>
      <c r="B135" s="37"/>
      <c r="C135" s="37"/>
      <c r="D135" s="37"/>
      <c r="E135" s="37"/>
      <c r="F135" s="37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</row>
    <row r="136" spans="1:19" x14ac:dyDescent="0.2">
      <c r="A136" s="37"/>
      <c r="B136" s="37"/>
      <c r="C136" s="37"/>
      <c r="D136" s="37"/>
      <c r="E136" s="37"/>
      <c r="F136" s="37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</row>
    <row r="137" spans="1:19" x14ac:dyDescent="0.2">
      <c r="A137" s="37"/>
      <c r="B137" s="37"/>
      <c r="C137" s="37"/>
      <c r="D137" s="37"/>
      <c r="E137" s="37"/>
      <c r="F137" s="37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</row>
    <row r="138" spans="1:19" x14ac:dyDescent="0.2">
      <c r="A138" s="37"/>
      <c r="B138" s="37"/>
      <c r="C138" s="37"/>
      <c r="D138" s="37"/>
      <c r="E138" s="37"/>
      <c r="F138" s="37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</row>
    <row r="139" spans="1:19" x14ac:dyDescent="0.2">
      <c r="A139" s="37"/>
      <c r="B139" s="37"/>
      <c r="C139" s="37"/>
      <c r="D139" s="37"/>
      <c r="E139" s="37"/>
      <c r="F139" s="37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</row>
    <row r="140" spans="1:19" x14ac:dyDescent="0.2">
      <c r="A140" s="37"/>
      <c r="B140" s="37"/>
      <c r="C140" s="37"/>
      <c r="D140" s="37"/>
      <c r="E140" s="37"/>
      <c r="F140" s="37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</row>
    <row r="141" spans="1:19" x14ac:dyDescent="0.2">
      <c r="A141" s="37"/>
      <c r="B141" s="37"/>
      <c r="C141" s="37"/>
      <c r="D141" s="37"/>
      <c r="E141" s="37"/>
      <c r="F141" s="37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</row>
    <row r="142" spans="1:19" x14ac:dyDescent="0.2">
      <c r="A142" s="37"/>
      <c r="B142" s="37"/>
      <c r="C142" s="37"/>
      <c r="D142" s="37"/>
      <c r="E142" s="37"/>
      <c r="F142" s="37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</row>
    <row r="143" spans="1:19" x14ac:dyDescent="0.2">
      <c r="A143" s="37"/>
      <c r="B143" s="37"/>
      <c r="C143" s="37"/>
      <c r="D143" s="37"/>
      <c r="E143" s="37"/>
      <c r="F143" s="37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</row>
    <row r="144" spans="1:19" x14ac:dyDescent="0.2">
      <c r="A144" s="37"/>
      <c r="B144" s="37"/>
      <c r="C144" s="37"/>
      <c r="D144" s="37"/>
      <c r="E144" s="37"/>
      <c r="F144" s="37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</row>
    <row r="145" spans="1:19" x14ac:dyDescent="0.2">
      <c r="A145" s="37"/>
      <c r="B145" s="37"/>
      <c r="C145" s="37"/>
      <c r="D145" s="37"/>
      <c r="E145" s="37"/>
      <c r="F145" s="37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</row>
    <row r="146" spans="1:19" x14ac:dyDescent="0.2">
      <c r="A146" s="37"/>
      <c r="B146" s="37"/>
      <c r="C146" s="37"/>
      <c r="D146" s="37"/>
      <c r="E146" s="37"/>
      <c r="F146" s="37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</row>
    <row r="147" spans="1:19" x14ac:dyDescent="0.2">
      <c r="A147" s="37"/>
      <c r="B147" s="37"/>
      <c r="C147" s="37"/>
      <c r="D147" s="37"/>
      <c r="E147" s="37"/>
      <c r="F147" s="37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</row>
    <row r="148" spans="1:19" x14ac:dyDescent="0.2">
      <c r="A148" s="37"/>
      <c r="B148" s="37"/>
      <c r="C148" s="37"/>
      <c r="D148" s="37"/>
      <c r="E148" s="37"/>
      <c r="F148" s="37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</row>
    <row r="149" spans="1:19" x14ac:dyDescent="0.2">
      <c r="A149" s="37"/>
      <c r="B149" s="37"/>
      <c r="C149" s="37"/>
      <c r="D149" s="37"/>
      <c r="E149" s="37"/>
      <c r="F149" s="37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</row>
    <row r="150" spans="1:19" x14ac:dyDescent="0.2">
      <c r="A150" s="37"/>
      <c r="B150" s="37"/>
      <c r="C150" s="37"/>
      <c r="D150" s="37"/>
      <c r="E150" s="37"/>
      <c r="F150" s="37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</row>
    <row r="151" spans="1:19" x14ac:dyDescent="0.2">
      <c r="A151" s="37"/>
      <c r="B151" s="37"/>
      <c r="C151" s="37"/>
      <c r="D151" s="37"/>
      <c r="E151" s="37"/>
      <c r="F151" s="37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</row>
    <row r="152" spans="1:19" x14ac:dyDescent="0.2">
      <c r="A152" s="37"/>
      <c r="B152" s="37"/>
      <c r="C152" s="37"/>
      <c r="D152" s="37"/>
      <c r="E152" s="37"/>
      <c r="F152" s="37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</row>
    <row r="153" spans="1:19" x14ac:dyDescent="0.2">
      <c r="A153" s="37"/>
      <c r="B153" s="37"/>
      <c r="C153" s="37"/>
      <c r="D153" s="37"/>
      <c r="E153" s="37"/>
      <c r="F153" s="37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</row>
    <row r="154" spans="1:19" x14ac:dyDescent="0.2">
      <c r="A154" s="37"/>
      <c r="B154" s="37"/>
      <c r="C154" s="37"/>
      <c r="D154" s="37"/>
      <c r="E154" s="37"/>
      <c r="F154" s="37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</row>
    <row r="155" spans="1:19" x14ac:dyDescent="0.2">
      <c r="A155" s="37"/>
      <c r="B155" s="37"/>
      <c r="C155" s="37"/>
      <c r="D155" s="37"/>
      <c r="E155" s="37"/>
      <c r="F155" s="37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</row>
    <row r="156" spans="1:19" x14ac:dyDescent="0.2">
      <c r="A156" s="37"/>
      <c r="B156" s="37"/>
      <c r="C156" s="37"/>
      <c r="D156" s="37"/>
      <c r="E156" s="37"/>
      <c r="F156" s="37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</row>
    <row r="157" spans="1:19" x14ac:dyDescent="0.2">
      <c r="A157" s="37"/>
      <c r="B157" s="37"/>
      <c r="C157" s="37"/>
      <c r="D157" s="37"/>
      <c r="E157" s="37"/>
      <c r="F157" s="37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</row>
    <row r="158" spans="1:19" x14ac:dyDescent="0.2">
      <c r="A158" s="37"/>
      <c r="B158" s="37"/>
      <c r="C158" s="37"/>
      <c r="D158" s="37"/>
      <c r="E158" s="37"/>
      <c r="F158" s="37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</row>
  </sheetData>
  <mergeCells count="19">
    <mergeCell ref="M1:N2"/>
    <mergeCell ref="A2:K2"/>
    <mergeCell ref="A3:A4"/>
    <mergeCell ref="B3:B4"/>
    <mergeCell ref="C3:C4"/>
    <mergeCell ref="D3:D4"/>
    <mergeCell ref="E3:G3"/>
    <mergeCell ref="H3:J3"/>
    <mergeCell ref="K3:N3"/>
    <mergeCell ref="O3:O4"/>
    <mergeCell ref="A17:D17"/>
    <mergeCell ref="A18:D18"/>
    <mergeCell ref="A11:H11"/>
    <mergeCell ref="A12:AD12"/>
    <mergeCell ref="A13:AD13"/>
    <mergeCell ref="A15:D15"/>
    <mergeCell ref="A16:D16"/>
    <mergeCell ref="O6:O10"/>
    <mergeCell ref="A5:O5"/>
  </mergeCells>
  <pageMargins left="0.7" right="0.7" top="0.75" bottom="0.75" header="0.3" footer="0.3"/>
  <pageSetup paperSize="9" scale="70" orientation="landscape" r:id="rId1"/>
  <rowBreaks count="1" manualBreakCount="1">
    <brk id="21" max="16383" man="1"/>
  </rowBreaks>
  <colBreaks count="1" manualBreakCount="1">
    <brk id="15" max="1048575" man="1"/>
  </col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F175"/>
  <sheetViews>
    <sheetView topLeftCell="A4" workbookViewId="0">
      <selection activeCell="E19" sqref="E19"/>
    </sheetView>
  </sheetViews>
  <sheetFormatPr defaultRowHeight="12.75" x14ac:dyDescent="0.2"/>
  <cols>
    <col min="1" max="1" width="4.140625" style="3" customWidth="1"/>
    <col min="2" max="2" width="36.28515625" style="3" customWidth="1"/>
    <col min="3" max="3" width="5.85546875" style="3" customWidth="1"/>
    <col min="4" max="4" width="11" style="3" customWidth="1"/>
    <col min="5" max="5" width="13.85546875" style="117" customWidth="1"/>
    <col min="6" max="6" width="14.7109375" style="117" customWidth="1"/>
    <col min="7" max="7" width="14.5703125" style="117" customWidth="1"/>
    <col min="8" max="8" width="15.5703125" style="3" customWidth="1"/>
    <col min="9" max="9" width="15.42578125" style="3" customWidth="1"/>
    <col min="10" max="10" width="14.28515625" style="3" customWidth="1"/>
    <col min="11" max="11" width="28" style="3" hidden="1" customWidth="1"/>
    <col min="12" max="12" width="13.5703125" style="3" hidden="1" customWidth="1"/>
    <col min="13" max="13" width="10.85546875" style="3" hidden="1" customWidth="1"/>
    <col min="14" max="14" width="23" style="3" customWidth="1"/>
    <col min="15" max="15" width="50.85546875" style="196" customWidth="1"/>
    <col min="16" max="16" width="9.7109375" style="29" bestFit="1" customWidth="1"/>
    <col min="17" max="17" width="12.28515625" style="29" customWidth="1"/>
    <col min="18" max="18" width="13.42578125" style="29" customWidth="1"/>
    <col min="19" max="19" width="9.140625" style="3"/>
    <col min="20" max="20" width="9.42578125" style="3" bestFit="1" customWidth="1"/>
    <col min="21" max="22" width="9.140625" style="3"/>
    <col min="23" max="23" width="9.42578125" style="101" bestFit="1" customWidth="1"/>
    <col min="24" max="24" width="9.28515625" style="101" bestFit="1" customWidth="1"/>
    <col min="25" max="25" width="9.42578125" style="101" bestFit="1" customWidth="1"/>
    <col min="26" max="16384" width="9.140625" style="3"/>
  </cols>
  <sheetData>
    <row r="1" spans="1:32" ht="48" customHeight="1" x14ac:dyDescent="0.2">
      <c r="B1" s="17"/>
      <c r="C1" s="17"/>
      <c r="K1" s="12"/>
      <c r="M1" s="387"/>
      <c r="N1" s="388"/>
      <c r="O1" s="193"/>
      <c r="P1" s="45"/>
      <c r="Q1" s="45"/>
      <c r="R1" s="45"/>
      <c r="S1" s="167"/>
      <c r="T1" s="167"/>
      <c r="U1" s="167"/>
      <c r="V1" s="167"/>
      <c r="W1" s="99"/>
      <c r="X1" s="99"/>
      <c r="Y1" s="99"/>
      <c r="Z1" s="168"/>
      <c r="AA1" s="168"/>
      <c r="AB1" s="168"/>
      <c r="AC1" s="168"/>
      <c r="AD1" s="168"/>
      <c r="AE1" s="168"/>
      <c r="AF1" s="168"/>
    </row>
    <row r="2" spans="1:32" ht="39" customHeight="1" x14ac:dyDescent="0.2">
      <c r="A2" s="390" t="s">
        <v>11</v>
      </c>
      <c r="B2" s="390"/>
      <c r="C2" s="390"/>
      <c r="D2" s="390"/>
      <c r="E2" s="390"/>
      <c r="F2" s="390"/>
      <c r="G2" s="390"/>
      <c r="H2" s="390"/>
      <c r="I2" s="390"/>
      <c r="J2" s="390"/>
      <c r="K2" s="391"/>
      <c r="M2" s="389"/>
      <c r="N2" s="389"/>
      <c r="O2" s="194"/>
      <c r="P2" s="46"/>
      <c r="Q2" s="46"/>
      <c r="R2" s="46"/>
      <c r="S2" s="168"/>
      <c r="T2" s="168"/>
      <c r="U2" s="168"/>
      <c r="V2" s="168"/>
      <c r="W2" s="100"/>
      <c r="X2" s="100"/>
      <c r="Y2" s="100"/>
      <c r="Z2" s="168"/>
      <c r="AA2" s="168"/>
      <c r="AB2" s="168"/>
      <c r="AC2" s="168"/>
      <c r="AD2" s="168"/>
      <c r="AE2" s="168"/>
      <c r="AF2" s="168"/>
    </row>
    <row r="3" spans="1:32" ht="39" customHeight="1" x14ac:dyDescent="0.2">
      <c r="A3" s="424" t="s">
        <v>0</v>
      </c>
      <c r="B3" s="424" t="s">
        <v>2</v>
      </c>
      <c r="C3" s="424" t="s">
        <v>1</v>
      </c>
      <c r="D3" s="424" t="s">
        <v>3</v>
      </c>
      <c r="E3" s="425" t="s">
        <v>34</v>
      </c>
      <c r="F3" s="425"/>
      <c r="G3" s="425"/>
      <c r="H3" s="426" t="s">
        <v>31</v>
      </c>
      <c r="I3" s="426"/>
      <c r="J3" s="426"/>
      <c r="K3" s="427" t="s">
        <v>12</v>
      </c>
      <c r="L3" s="423"/>
      <c r="M3" s="423"/>
      <c r="N3" s="423"/>
      <c r="O3" s="194"/>
      <c r="P3" s="37"/>
      <c r="Q3" s="37"/>
      <c r="R3" s="37"/>
    </row>
    <row r="4" spans="1:32" ht="159" customHeight="1" x14ac:dyDescent="0.2">
      <c r="A4" s="424"/>
      <c r="B4" s="424"/>
      <c r="C4" s="424"/>
      <c r="D4" s="424"/>
      <c r="E4" s="176" t="s">
        <v>36</v>
      </c>
      <c r="F4" s="176" t="s">
        <v>38</v>
      </c>
      <c r="G4" s="177" t="s">
        <v>37</v>
      </c>
      <c r="H4" s="241" t="s">
        <v>8</v>
      </c>
      <c r="I4" s="241" t="s">
        <v>6</v>
      </c>
      <c r="J4" s="178" t="s">
        <v>7</v>
      </c>
      <c r="K4" s="241" t="s">
        <v>137</v>
      </c>
      <c r="L4" s="179" t="s">
        <v>28</v>
      </c>
      <c r="M4" s="179" t="s">
        <v>29</v>
      </c>
      <c r="N4" s="179" t="s">
        <v>30</v>
      </c>
      <c r="O4" s="195"/>
      <c r="P4" s="96" t="s">
        <v>138</v>
      </c>
      <c r="Q4" s="96" t="s">
        <v>139</v>
      </c>
      <c r="R4" s="96" t="s">
        <v>140</v>
      </c>
    </row>
    <row r="5" spans="1:32" s="2" customFormat="1" ht="18.75" customHeight="1" x14ac:dyDescent="0.2">
      <c r="A5" s="422" t="s">
        <v>39</v>
      </c>
      <c r="B5" s="423"/>
      <c r="C5" s="423"/>
      <c r="D5" s="423"/>
      <c r="E5" s="423"/>
      <c r="F5" s="423"/>
      <c r="G5" s="423"/>
      <c r="H5" s="423"/>
      <c r="I5" s="423"/>
      <c r="J5" s="423"/>
      <c r="K5" s="423"/>
      <c r="L5" s="423"/>
      <c r="M5" s="423"/>
      <c r="N5" s="423"/>
      <c r="O5" s="192" t="s">
        <v>173</v>
      </c>
      <c r="P5" s="180" t="s">
        <v>96</v>
      </c>
      <c r="Q5" s="92" t="s">
        <v>97</v>
      </c>
      <c r="R5" s="92" t="s">
        <v>98</v>
      </c>
      <c r="S5" s="403" t="s">
        <v>95</v>
      </c>
      <c r="T5" s="403"/>
      <c r="U5" s="403"/>
      <c r="V5" s="403" t="s">
        <v>99</v>
      </c>
      <c r="W5" s="403"/>
      <c r="X5" s="403"/>
      <c r="Y5" s="105" t="s">
        <v>100</v>
      </c>
    </row>
    <row r="6" spans="1:32" s="33" customFormat="1" ht="48" customHeight="1" x14ac:dyDescent="0.25">
      <c r="A6" s="240">
        <v>6</v>
      </c>
      <c r="B6" s="165" t="s">
        <v>141</v>
      </c>
      <c r="C6" s="183" t="s">
        <v>40</v>
      </c>
      <c r="D6" s="183">
        <v>100</v>
      </c>
      <c r="E6" s="120">
        <f t="shared" ref="E6:E7" si="0">P6</f>
        <v>225</v>
      </c>
      <c r="F6" s="120">
        <f t="shared" ref="F6:F7" si="1">1.2*Q6</f>
        <v>255.99600000000001</v>
      </c>
      <c r="G6" s="120">
        <f t="shared" ref="G6:G7" si="2">R6</f>
        <v>249</v>
      </c>
      <c r="H6" s="146">
        <f t="shared" ref="H6:H7" si="3">AVERAGE(E6:G6)</f>
        <v>243.33199999999999</v>
      </c>
      <c r="I6" s="147">
        <f t="shared" ref="I6:I7" si="4">SQRT(((SUM((POWER(E6-H6,2)),(POWER(F6-H6,2)),(POWER(G6-H6,2)))/(COLUMNS(E6:G6)-1))))</f>
        <v>16.256773111537239</v>
      </c>
      <c r="J6" s="147">
        <f t="shared" ref="J6:J7" si="5">I6/H6*100</f>
        <v>6.6809022699592493</v>
      </c>
      <c r="K6" s="148">
        <f t="shared" ref="K6:K7" si="6">((D6/3)*(SUM(E6:G6)))</f>
        <v>24333.200000000001</v>
      </c>
      <c r="L6" s="149">
        <f t="shared" ref="L6:L7" si="7">K6/D6</f>
        <v>243.33199999999999</v>
      </c>
      <c r="M6" s="148">
        <f t="shared" ref="M6:M7" si="8">ROUND(L6,2)</f>
        <v>243.33</v>
      </c>
      <c r="N6" s="148">
        <f t="shared" ref="N6:N7" si="9">M6*D6</f>
        <v>24333</v>
      </c>
      <c r="O6" s="420" t="s">
        <v>174</v>
      </c>
      <c r="P6" s="181">
        <v>225</v>
      </c>
      <c r="Q6" s="93">
        <v>213.33</v>
      </c>
      <c r="R6" s="93">
        <v>249</v>
      </c>
      <c r="S6" s="94">
        <v>85</v>
      </c>
      <c r="T6" s="94">
        <f t="shared" ref="T6:T7" si="10">S6*D6</f>
        <v>8500</v>
      </c>
      <c r="U6" s="94">
        <f t="shared" ref="U6:U7" si="11">S6*1.2</f>
        <v>102</v>
      </c>
      <c r="V6" s="94">
        <v>90</v>
      </c>
      <c r="W6" s="102">
        <f t="shared" ref="W6:W7" si="12">V6*D6</f>
        <v>9000</v>
      </c>
      <c r="X6" s="102">
        <f t="shared" ref="X6:X7" si="13">V6*1.2</f>
        <v>108</v>
      </c>
      <c r="Y6" s="106">
        <f t="shared" ref="Y6:Y7" si="14">G6*D6</f>
        <v>24900</v>
      </c>
    </row>
    <row r="7" spans="1:32" s="33" customFormat="1" ht="48" customHeight="1" x14ac:dyDescent="0.25">
      <c r="A7" s="240">
        <v>7</v>
      </c>
      <c r="B7" s="165" t="s">
        <v>142</v>
      </c>
      <c r="C7" s="183" t="s">
        <v>40</v>
      </c>
      <c r="D7" s="183">
        <v>100</v>
      </c>
      <c r="E7" s="120">
        <f t="shared" si="0"/>
        <v>219</v>
      </c>
      <c r="F7" s="120">
        <f t="shared" si="1"/>
        <v>251.00399999999996</v>
      </c>
      <c r="G7" s="120">
        <f t="shared" si="2"/>
        <v>241</v>
      </c>
      <c r="H7" s="146">
        <f t="shared" si="3"/>
        <v>237.00133333333329</v>
      </c>
      <c r="I7" s="147">
        <f t="shared" si="4"/>
        <v>16.372415989502979</v>
      </c>
      <c r="J7" s="147">
        <f t="shared" si="5"/>
        <v>6.9081535361979602</v>
      </c>
      <c r="K7" s="148">
        <f t="shared" si="6"/>
        <v>23700.133333333331</v>
      </c>
      <c r="L7" s="149">
        <f t="shared" si="7"/>
        <v>237.00133333333332</v>
      </c>
      <c r="M7" s="148">
        <f t="shared" si="8"/>
        <v>237</v>
      </c>
      <c r="N7" s="148">
        <f t="shared" si="9"/>
        <v>23700</v>
      </c>
      <c r="O7" s="420"/>
      <c r="P7" s="181">
        <v>219</v>
      </c>
      <c r="Q7" s="93">
        <v>209.17</v>
      </c>
      <c r="R7" s="93">
        <v>241</v>
      </c>
      <c r="S7" s="94">
        <v>858</v>
      </c>
      <c r="T7" s="94">
        <f t="shared" si="10"/>
        <v>85800</v>
      </c>
      <c r="U7" s="94">
        <f t="shared" si="11"/>
        <v>1029.5999999999999</v>
      </c>
      <c r="V7" s="94">
        <v>900</v>
      </c>
      <c r="W7" s="102">
        <f t="shared" si="12"/>
        <v>90000</v>
      </c>
      <c r="X7" s="102">
        <f t="shared" si="13"/>
        <v>1080</v>
      </c>
      <c r="Y7" s="106">
        <f t="shared" si="14"/>
        <v>24100</v>
      </c>
    </row>
    <row r="8" spans="1:32" ht="24.75" customHeight="1" x14ac:dyDescent="0.2">
      <c r="A8" s="421" t="s">
        <v>26</v>
      </c>
      <c r="B8" s="421"/>
      <c r="C8" s="421"/>
      <c r="D8" s="421"/>
      <c r="E8" s="421"/>
      <c r="F8" s="421"/>
      <c r="G8" s="421"/>
      <c r="H8" s="421"/>
      <c r="I8" s="421"/>
      <c r="J8" s="421"/>
      <c r="K8" s="239"/>
      <c r="L8" s="184"/>
      <c r="M8" s="239"/>
      <c r="N8" s="184">
        <f>SUM(N6:N7)</f>
        <v>48033</v>
      </c>
      <c r="O8" s="420"/>
      <c r="P8" s="36">
        <f>SUM(P6:P7)</f>
        <v>444</v>
      </c>
      <c r="Q8" s="39">
        <f>SUM(Q6:Q7)</f>
        <v>422.5</v>
      </c>
      <c r="R8" s="39">
        <f>SUM(R6:R7)</f>
        <v>490</v>
      </c>
      <c r="S8" s="39" t="s">
        <v>104</v>
      </c>
      <c r="T8" s="39">
        <f>SUM(T6:T7)</f>
        <v>94300</v>
      </c>
      <c r="V8" s="39" t="s">
        <v>104</v>
      </c>
      <c r="W8" s="101">
        <f>SUM(W6:W7)</f>
        <v>99000</v>
      </c>
      <c r="X8" s="39" t="s">
        <v>104</v>
      </c>
      <c r="Y8" s="101">
        <f>SUM(Y6:Y7)</f>
        <v>49000</v>
      </c>
    </row>
    <row r="9" spans="1:32" customFormat="1" ht="15" x14ac:dyDescent="0.25">
      <c r="A9" s="170"/>
      <c r="B9" s="170"/>
      <c r="C9" s="170"/>
      <c r="D9" s="170"/>
      <c r="E9" s="122"/>
      <c r="F9" s="122"/>
      <c r="G9" s="122"/>
      <c r="H9" s="170"/>
      <c r="I9" s="170"/>
      <c r="J9" s="170"/>
      <c r="K9" s="170"/>
      <c r="L9" s="170"/>
      <c r="M9" s="170"/>
      <c r="N9" s="170"/>
      <c r="O9" s="238"/>
      <c r="P9" s="170"/>
      <c r="Q9" s="170"/>
      <c r="R9" s="170"/>
      <c r="S9" s="170" t="s">
        <v>105</v>
      </c>
      <c r="T9" s="170" t="e">
        <f>#REF!*0.2</f>
        <v>#REF!</v>
      </c>
      <c r="U9" s="170"/>
      <c r="V9" s="170" t="s">
        <v>105</v>
      </c>
      <c r="W9" s="103" t="e">
        <f>#REF!*0.2</f>
        <v>#REF!</v>
      </c>
      <c r="X9" s="170" t="s">
        <v>107</v>
      </c>
      <c r="Y9" s="103" t="e">
        <f>#REF!/1.2*0.2</f>
        <v>#REF!</v>
      </c>
      <c r="Z9" s="170"/>
      <c r="AA9" s="170"/>
      <c r="AB9" s="170"/>
      <c r="AC9" s="170"/>
      <c r="AD9" s="170"/>
      <c r="AE9" s="170"/>
      <c r="AF9" s="170"/>
    </row>
    <row r="10" spans="1:32" customFormat="1" ht="15" customHeight="1" x14ac:dyDescent="0.25">
      <c r="A10" s="399" t="s">
        <v>143</v>
      </c>
      <c r="B10" s="399"/>
      <c r="C10" s="399"/>
      <c r="D10" s="399"/>
      <c r="E10" s="399"/>
      <c r="F10" s="399"/>
      <c r="G10" s="399"/>
      <c r="H10" s="399"/>
      <c r="I10" s="399"/>
      <c r="J10" s="399"/>
      <c r="K10" s="399"/>
      <c r="L10" s="399"/>
      <c r="M10" s="399"/>
      <c r="N10" s="399"/>
      <c r="O10" s="97"/>
      <c r="P10" s="97"/>
      <c r="Q10" s="97"/>
      <c r="R10" s="97"/>
      <c r="S10" s="97" t="s">
        <v>106</v>
      </c>
      <c r="T10" s="98" t="e">
        <f>SUM(T9:T9)</f>
        <v>#REF!</v>
      </c>
      <c r="U10" s="97"/>
      <c r="V10" s="97" t="s">
        <v>106</v>
      </c>
      <c r="W10" s="98" t="e">
        <f>SUM(W9:W9)</f>
        <v>#REF!</v>
      </c>
      <c r="X10" s="98"/>
      <c r="Y10" s="98"/>
      <c r="Z10" s="97"/>
      <c r="AA10" s="97"/>
      <c r="AB10" s="97"/>
      <c r="AC10" s="97"/>
      <c r="AD10" s="97"/>
      <c r="AE10" s="97"/>
      <c r="AF10" s="97"/>
    </row>
    <row r="11" spans="1:32" customFormat="1" ht="15.75" thickBot="1" x14ac:dyDescent="0.3">
      <c r="A11" s="169"/>
      <c r="B11" s="169"/>
      <c r="C11" s="169"/>
      <c r="D11" s="169"/>
      <c r="E11" s="123"/>
      <c r="F11" s="123"/>
      <c r="G11" s="123"/>
      <c r="H11" s="169"/>
      <c r="I11" s="169"/>
      <c r="J11" s="169"/>
      <c r="K11" s="169"/>
      <c r="L11" s="169"/>
      <c r="M11" s="169"/>
      <c r="N11" s="169"/>
      <c r="O11" s="234"/>
      <c r="P11" s="169"/>
      <c r="Q11" s="169"/>
      <c r="R11" s="169"/>
      <c r="S11" s="169"/>
      <c r="T11" s="169"/>
      <c r="U11" s="169"/>
      <c r="V11" s="169"/>
      <c r="W11" s="104"/>
      <c r="X11" s="104"/>
      <c r="Y11" s="104"/>
      <c r="Z11" s="169"/>
      <c r="AA11" s="169"/>
      <c r="AB11" s="169"/>
      <c r="AC11" s="169"/>
      <c r="AD11" s="169"/>
      <c r="AE11" s="169"/>
      <c r="AF11" s="169"/>
    </row>
    <row r="12" spans="1:32" customFormat="1" ht="15.75" thickBot="1" x14ac:dyDescent="0.3">
      <c r="A12" s="400" t="s">
        <v>69</v>
      </c>
      <c r="B12" s="401"/>
      <c r="C12" s="401"/>
      <c r="D12" s="402"/>
      <c r="E12" s="124"/>
      <c r="F12" s="125"/>
      <c r="G12" s="125"/>
      <c r="O12" s="245"/>
      <c r="W12" s="75"/>
      <c r="X12" s="75"/>
      <c r="Y12" s="75"/>
    </row>
    <row r="13" spans="1:32" customFormat="1" ht="15.75" thickBot="1" x14ac:dyDescent="0.3">
      <c r="A13" s="383" t="s">
        <v>70</v>
      </c>
      <c r="B13" s="383"/>
      <c r="C13" s="383"/>
      <c r="D13" s="383"/>
      <c r="E13" s="124"/>
      <c r="F13" s="125"/>
      <c r="G13" s="125"/>
      <c r="O13" s="245"/>
      <c r="W13" s="75"/>
      <c r="X13" s="75"/>
      <c r="Y13" s="75"/>
    </row>
    <row r="14" spans="1:32" customFormat="1" ht="15" x14ac:dyDescent="0.25">
      <c r="A14" s="384" t="s">
        <v>71</v>
      </c>
      <c r="B14" s="384"/>
      <c r="C14" s="384"/>
      <c r="D14" s="384"/>
      <c r="E14" s="124"/>
      <c r="F14" s="125"/>
      <c r="G14" s="125"/>
      <c r="O14" s="245"/>
      <c r="W14" s="75"/>
      <c r="X14" s="75"/>
      <c r="Y14" s="75"/>
    </row>
    <row r="15" spans="1:32" customFormat="1" ht="16.5" thickBot="1" x14ac:dyDescent="0.3">
      <c r="A15" s="385" t="s">
        <v>72</v>
      </c>
      <c r="B15" s="385"/>
      <c r="C15" s="385"/>
      <c r="D15" s="385"/>
      <c r="E15" s="126"/>
      <c r="F15" s="127"/>
      <c r="G15" s="127"/>
      <c r="H15" s="72"/>
      <c r="I15" s="72"/>
      <c r="J15" s="72"/>
      <c r="K15" s="72"/>
      <c r="L15" s="72"/>
      <c r="M15" s="72"/>
      <c r="N15" s="72"/>
      <c r="O15" s="246"/>
      <c r="P15" s="72"/>
      <c r="Q15" s="72"/>
      <c r="R15" s="72"/>
      <c r="S15" s="72"/>
      <c r="T15" s="72"/>
      <c r="U15" s="72"/>
      <c r="V15" s="72"/>
      <c r="W15" s="76"/>
      <c r="X15" s="76"/>
      <c r="Y15" s="76"/>
      <c r="Z15" s="72"/>
      <c r="AA15" s="72"/>
      <c r="AB15" s="72"/>
    </row>
    <row r="16" spans="1:32" x14ac:dyDescent="0.2">
      <c r="O16" s="247"/>
    </row>
    <row r="17" spans="15:15" x14ac:dyDescent="0.2">
      <c r="O17" s="247"/>
    </row>
    <row r="18" spans="15:15" x14ac:dyDescent="0.2">
      <c r="O18" s="247"/>
    </row>
    <row r="19" spans="15:15" x14ac:dyDescent="0.2">
      <c r="O19" s="247"/>
    </row>
    <row r="20" spans="15:15" x14ac:dyDescent="0.2">
      <c r="O20" s="247"/>
    </row>
    <row r="21" spans="15:15" x14ac:dyDescent="0.2">
      <c r="O21" s="247"/>
    </row>
    <row r="22" spans="15:15" x14ac:dyDescent="0.2">
      <c r="O22" s="247"/>
    </row>
    <row r="23" spans="15:15" x14ac:dyDescent="0.2">
      <c r="O23" s="247"/>
    </row>
    <row r="24" spans="15:15" x14ac:dyDescent="0.2">
      <c r="O24" s="247"/>
    </row>
    <row r="25" spans="15:15" x14ac:dyDescent="0.2">
      <c r="O25" s="247"/>
    </row>
    <row r="26" spans="15:15" x14ac:dyDescent="0.2">
      <c r="O26" s="247"/>
    </row>
    <row r="27" spans="15:15" x14ac:dyDescent="0.2">
      <c r="O27" s="247"/>
    </row>
    <row r="28" spans="15:15" x14ac:dyDescent="0.2">
      <c r="O28" s="247"/>
    </row>
    <row r="29" spans="15:15" x14ac:dyDescent="0.2">
      <c r="O29" s="247"/>
    </row>
    <row r="30" spans="15:15" x14ac:dyDescent="0.2">
      <c r="O30" s="247"/>
    </row>
    <row r="31" spans="15:15" x14ac:dyDescent="0.2">
      <c r="O31" s="247"/>
    </row>
    <row r="32" spans="15:15" x14ac:dyDescent="0.2">
      <c r="O32" s="247"/>
    </row>
    <row r="33" spans="15:15" x14ac:dyDescent="0.2">
      <c r="O33" s="247"/>
    </row>
    <row r="34" spans="15:15" x14ac:dyDescent="0.2">
      <c r="O34" s="247"/>
    </row>
    <row r="35" spans="15:15" x14ac:dyDescent="0.2">
      <c r="O35" s="247"/>
    </row>
    <row r="36" spans="15:15" x14ac:dyDescent="0.2">
      <c r="O36" s="247"/>
    </row>
    <row r="37" spans="15:15" x14ac:dyDescent="0.2">
      <c r="O37" s="247"/>
    </row>
    <row r="38" spans="15:15" x14ac:dyDescent="0.2">
      <c r="O38" s="247"/>
    </row>
    <row r="39" spans="15:15" x14ac:dyDescent="0.2">
      <c r="O39" s="247"/>
    </row>
    <row r="40" spans="15:15" x14ac:dyDescent="0.2">
      <c r="O40" s="247"/>
    </row>
    <row r="41" spans="15:15" x14ac:dyDescent="0.2">
      <c r="O41" s="247"/>
    </row>
    <row r="42" spans="15:15" x14ac:dyDescent="0.2">
      <c r="O42" s="247"/>
    </row>
    <row r="43" spans="15:15" x14ac:dyDescent="0.2">
      <c r="O43" s="247"/>
    </row>
    <row r="44" spans="15:15" x14ac:dyDescent="0.2">
      <c r="O44" s="247"/>
    </row>
    <row r="45" spans="15:15" x14ac:dyDescent="0.2">
      <c r="O45" s="247"/>
    </row>
    <row r="46" spans="15:15" x14ac:dyDescent="0.2">
      <c r="O46" s="247"/>
    </row>
    <row r="47" spans="15:15" x14ac:dyDescent="0.2">
      <c r="O47" s="247"/>
    </row>
    <row r="48" spans="15:15" x14ac:dyDescent="0.2">
      <c r="O48" s="247"/>
    </row>
    <row r="49" spans="15:15" x14ac:dyDescent="0.2">
      <c r="O49" s="247"/>
    </row>
    <row r="50" spans="15:15" x14ac:dyDescent="0.2">
      <c r="O50" s="247"/>
    </row>
    <row r="51" spans="15:15" x14ac:dyDescent="0.2">
      <c r="O51" s="247"/>
    </row>
    <row r="52" spans="15:15" x14ac:dyDescent="0.2">
      <c r="O52" s="247"/>
    </row>
    <row r="53" spans="15:15" x14ac:dyDescent="0.2">
      <c r="O53" s="247"/>
    </row>
    <row r="54" spans="15:15" x14ac:dyDescent="0.2">
      <c r="O54" s="247"/>
    </row>
    <row r="55" spans="15:15" x14ac:dyDescent="0.2">
      <c r="O55" s="247"/>
    </row>
    <row r="56" spans="15:15" x14ac:dyDescent="0.2">
      <c r="O56" s="247"/>
    </row>
    <row r="57" spans="15:15" x14ac:dyDescent="0.2">
      <c r="O57" s="247"/>
    </row>
    <row r="58" spans="15:15" x14ac:dyDescent="0.2">
      <c r="O58" s="247"/>
    </row>
    <row r="59" spans="15:15" x14ac:dyDescent="0.2">
      <c r="O59" s="247"/>
    </row>
    <row r="60" spans="15:15" x14ac:dyDescent="0.2">
      <c r="O60" s="247"/>
    </row>
    <row r="61" spans="15:15" x14ac:dyDescent="0.2">
      <c r="O61" s="247"/>
    </row>
    <row r="62" spans="15:15" x14ac:dyDescent="0.2">
      <c r="O62" s="247"/>
    </row>
    <row r="63" spans="15:15" x14ac:dyDescent="0.2">
      <c r="O63" s="247"/>
    </row>
    <row r="64" spans="15:15" x14ac:dyDescent="0.2">
      <c r="O64" s="247"/>
    </row>
    <row r="65" spans="15:15" x14ac:dyDescent="0.2">
      <c r="O65" s="247"/>
    </row>
    <row r="66" spans="15:15" x14ac:dyDescent="0.2">
      <c r="O66" s="247"/>
    </row>
    <row r="67" spans="15:15" x14ac:dyDescent="0.2">
      <c r="O67" s="247"/>
    </row>
    <row r="68" spans="15:15" x14ac:dyDescent="0.2">
      <c r="O68" s="247"/>
    </row>
    <row r="69" spans="15:15" x14ac:dyDescent="0.2">
      <c r="O69" s="247"/>
    </row>
    <row r="70" spans="15:15" x14ac:dyDescent="0.2">
      <c r="O70" s="247"/>
    </row>
    <row r="71" spans="15:15" x14ac:dyDescent="0.2">
      <c r="O71" s="247"/>
    </row>
    <row r="72" spans="15:15" x14ac:dyDescent="0.2">
      <c r="O72" s="247"/>
    </row>
    <row r="73" spans="15:15" x14ac:dyDescent="0.2">
      <c r="O73" s="247"/>
    </row>
    <row r="74" spans="15:15" x14ac:dyDescent="0.2">
      <c r="O74" s="247"/>
    </row>
    <row r="75" spans="15:15" x14ac:dyDescent="0.2">
      <c r="O75" s="247"/>
    </row>
    <row r="76" spans="15:15" x14ac:dyDescent="0.2">
      <c r="O76" s="247"/>
    </row>
    <row r="77" spans="15:15" x14ac:dyDescent="0.2">
      <c r="O77" s="247"/>
    </row>
    <row r="78" spans="15:15" x14ac:dyDescent="0.2">
      <c r="O78" s="247"/>
    </row>
    <row r="79" spans="15:15" x14ac:dyDescent="0.2">
      <c r="O79" s="247"/>
    </row>
    <row r="80" spans="15:15" x14ac:dyDescent="0.2">
      <c r="O80" s="247"/>
    </row>
    <row r="81" spans="15:15" x14ac:dyDescent="0.2">
      <c r="O81" s="247"/>
    </row>
    <row r="82" spans="15:15" x14ac:dyDescent="0.2">
      <c r="O82" s="247"/>
    </row>
    <row r="83" spans="15:15" x14ac:dyDescent="0.2">
      <c r="O83" s="247"/>
    </row>
    <row r="84" spans="15:15" x14ac:dyDescent="0.2">
      <c r="O84" s="247"/>
    </row>
    <row r="85" spans="15:15" x14ac:dyDescent="0.2">
      <c r="O85" s="247"/>
    </row>
    <row r="86" spans="15:15" x14ac:dyDescent="0.2">
      <c r="O86" s="247"/>
    </row>
    <row r="87" spans="15:15" x14ac:dyDescent="0.2">
      <c r="O87" s="247"/>
    </row>
    <row r="88" spans="15:15" x14ac:dyDescent="0.2">
      <c r="O88" s="247"/>
    </row>
    <row r="89" spans="15:15" x14ac:dyDescent="0.2">
      <c r="O89" s="247"/>
    </row>
    <row r="90" spans="15:15" x14ac:dyDescent="0.2">
      <c r="O90" s="247"/>
    </row>
    <row r="91" spans="15:15" x14ac:dyDescent="0.2">
      <c r="O91" s="247"/>
    </row>
    <row r="92" spans="15:15" x14ac:dyDescent="0.2">
      <c r="O92" s="247"/>
    </row>
    <row r="93" spans="15:15" x14ac:dyDescent="0.2">
      <c r="O93" s="247"/>
    </row>
    <row r="94" spans="15:15" x14ac:dyDescent="0.2">
      <c r="O94" s="247"/>
    </row>
    <row r="95" spans="15:15" x14ac:dyDescent="0.2">
      <c r="O95" s="247"/>
    </row>
    <row r="96" spans="15:15" x14ac:dyDescent="0.2">
      <c r="O96" s="247"/>
    </row>
    <row r="97" spans="15:15" x14ac:dyDescent="0.2">
      <c r="O97" s="247"/>
    </row>
    <row r="98" spans="15:15" x14ac:dyDescent="0.2">
      <c r="O98" s="247"/>
    </row>
    <row r="99" spans="15:15" x14ac:dyDescent="0.2">
      <c r="O99" s="247"/>
    </row>
    <row r="100" spans="15:15" x14ac:dyDescent="0.2">
      <c r="O100" s="247"/>
    </row>
    <row r="101" spans="15:15" x14ac:dyDescent="0.2">
      <c r="O101" s="247"/>
    </row>
    <row r="102" spans="15:15" x14ac:dyDescent="0.2">
      <c r="O102" s="247"/>
    </row>
    <row r="103" spans="15:15" x14ac:dyDescent="0.2">
      <c r="O103" s="247"/>
    </row>
    <row r="104" spans="15:15" x14ac:dyDescent="0.2">
      <c r="O104" s="247"/>
    </row>
    <row r="105" spans="15:15" x14ac:dyDescent="0.2">
      <c r="O105" s="247"/>
    </row>
    <row r="106" spans="15:15" x14ac:dyDescent="0.2">
      <c r="O106" s="247"/>
    </row>
    <row r="107" spans="15:15" x14ac:dyDescent="0.2">
      <c r="O107" s="247"/>
    </row>
    <row r="108" spans="15:15" x14ac:dyDescent="0.2">
      <c r="O108" s="247"/>
    </row>
    <row r="109" spans="15:15" x14ac:dyDescent="0.2">
      <c r="O109" s="247"/>
    </row>
    <row r="110" spans="15:15" x14ac:dyDescent="0.2">
      <c r="O110" s="247"/>
    </row>
    <row r="111" spans="15:15" x14ac:dyDescent="0.2">
      <c r="O111" s="247"/>
    </row>
    <row r="112" spans="15:15" x14ac:dyDescent="0.2">
      <c r="O112" s="247"/>
    </row>
    <row r="113" spans="15:15" x14ac:dyDescent="0.2">
      <c r="O113" s="247"/>
    </row>
    <row r="114" spans="15:15" x14ac:dyDescent="0.2">
      <c r="O114" s="247"/>
    </row>
    <row r="115" spans="15:15" x14ac:dyDescent="0.2">
      <c r="O115" s="247"/>
    </row>
    <row r="116" spans="15:15" x14ac:dyDescent="0.2">
      <c r="O116" s="247"/>
    </row>
    <row r="117" spans="15:15" x14ac:dyDescent="0.2">
      <c r="O117" s="247"/>
    </row>
    <row r="118" spans="15:15" x14ac:dyDescent="0.2">
      <c r="O118" s="247"/>
    </row>
    <row r="119" spans="15:15" x14ac:dyDescent="0.2">
      <c r="O119" s="247"/>
    </row>
    <row r="120" spans="15:15" x14ac:dyDescent="0.2">
      <c r="O120" s="247"/>
    </row>
    <row r="121" spans="15:15" x14ac:dyDescent="0.2">
      <c r="O121" s="247"/>
    </row>
    <row r="122" spans="15:15" x14ac:dyDescent="0.2">
      <c r="O122" s="247"/>
    </row>
    <row r="123" spans="15:15" x14ac:dyDescent="0.2">
      <c r="O123" s="247"/>
    </row>
    <row r="124" spans="15:15" x14ac:dyDescent="0.2">
      <c r="O124" s="247"/>
    </row>
    <row r="125" spans="15:15" x14ac:dyDescent="0.2">
      <c r="O125" s="247"/>
    </row>
    <row r="126" spans="15:15" x14ac:dyDescent="0.2">
      <c r="O126" s="247"/>
    </row>
    <row r="127" spans="15:15" x14ac:dyDescent="0.2">
      <c r="O127" s="247"/>
    </row>
    <row r="128" spans="15:15" x14ac:dyDescent="0.2">
      <c r="O128" s="247"/>
    </row>
    <row r="129" spans="15:15" x14ac:dyDescent="0.2">
      <c r="O129" s="247"/>
    </row>
    <row r="130" spans="15:15" x14ac:dyDescent="0.2">
      <c r="O130" s="247"/>
    </row>
    <row r="131" spans="15:15" x14ac:dyDescent="0.2">
      <c r="O131" s="247"/>
    </row>
    <row r="132" spans="15:15" x14ac:dyDescent="0.2">
      <c r="O132" s="247"/>
    </row>
    <row r="133" spans="15:15" x14ac:dyDescent="0.2">
      <c r="O133" s="247"/>
    </row>
    <row r="134" spans="15:15" x14ac:dyDescent="0.2">
      <c r="O134" s="247"/>
    </row>
    <row r="135" spans="15:15" x14ac:dyDescent="0.2">
      <c r="O135" s="247"/>
    </row>
    <row r="136" spans="15:15" x14ac:dyDescent="0.2">
      <c r="O136" s="247"/>
    </row>
    <row r="137" spans="15:15" x14ac:dyDescent="0.2">
      <c r="O137" s="247"/>
    </row>
    <row r="138" spans="15:15" x14ac:dyDescent="0.2">
      <c r="O138" s="247"/>
    </row>
    <row r="139" spans="15:15" x14ac:dyDescent="0.2">
      <c r="O139" s="247"/>
    </row>
    <row r="140" spans="15:15" x14ac:dyDescent="0.2">
      <c r="O140" s="247"/>
    </row>
    <row r="141" spans="15:15" x14ac:dyDescent="0.2">
      <c r="O141" s="247"/>
    </row>
    <row r="142" spans="15:15" x14ac:dyDescent="0.2">
      <c r="O142" s="247"/>
    </row>
    <row r="143" spans="15:15" x14ac:dyDescent="0.2">
      <c r="O143" s="247"/>
    </row>
    <row r="144" spans="15:15" x14ac:dyDescent="0.2">
      <c r="O144" s="247"/>
    </row>
    <row r="145" spans="15:15" x14ac:dyDescent="0.2">
      <c r="O145" s="247"/>
    </row>
    <row r="146" spans="15:15" x14ac:dyDescent="0.2">
      <c r="O146" s="247"/>
    </row>
    <row r="147" spans="15:15" x14ac:dyDescent="0.2">
      <c r="O147" s="247"/>
    </row>
    <row r="148" spans="15:15" x14ac:dyDescent="0.2">
      <c r="O148" s="247"/>
    </row>
    <row r="149" spans="15:15" x14ac:dyDescent="0.2">
      <c r="O149" s="247"/>
    </row>
    <row r="150" spans="15:15" x14ac:dyDescent="0.2">
      <c r="O150" s="247"/>
    </row>
    <row r="151" spans="15:15" x14ac:dyDescent="0.2">
      <c r="O151" s="247"/>
    </row>
    <row r="152" spans="15:15" x14ac:dyDescent="0.2">
      <c r="O152" s="247"/>
    </row>
    <row r="153" spans="15:15" x14ac:dyDescent="0.2">
      <c r="O153" s="247"/>
    </row>
    <row r="154" spans="15:15" x14ac:dyDescent="0.2">
      <c r="O154" s="247"/>
    </row>
    <row r="155" spans="15:15" x14ac:dyDescent="0.2">
      <c r="O155" s="247"/>
    </row>
    <row r="156" spans="15:15" x14ac:dyDescent="0.2">
      <c r="O156" s="247"/>
    </row>
    <row r="157" spans="15:15" x14ac:dyDescent="0.2">
      <c r="O157" s="247"/>
    </row>
    <row r="158" spans="15:15" x14ac:dyDescent="0.2">
      <c r="O158" s="247"/>
    </row>
    <row r="159" spans="15:15" x14ac:dyDescent="0.2">
      <c r="O159" s="247"/>
    </row>
    <row r="160" spans="15:15" x14ac:dyDescent="0.2">
      <c r="O160" s="247"/>
    </row>
    <row r="161" spans="15:15" x14ac:dyDescent="0.2">
      <c r="O161" s="247"/>
    </row>
    <row r="162" spans="15:15" x14ac:dyDescent="0.2">
      <c r="O162" s="247"/>
    </row>
    <row r="163" spans="15:15" x14ac:dyDescent="0.2">
      <c r="O163" s="247"/>
    </row>
    <row r="164" spans="15:15" x14ac:dyDescent="0.2">
      <c r="O164" s="247"/>
    </row>
    <row r="165" spans="15:15" x14ac:dyDescent="0.2">
      <c r="O165" s="247"/>
    </row>
    <row r="166" spans="15:15" x14ac:dyDescent="0.2">
      <c r="O166" s="247"/>
    </row>
    <row r="167" spans="15:15" x14ac:dyDescent="0.2">
      <c r="O167" s="247"/>
    </row>
    <row r="168" spans="15:15" x14ac:dyDescent="0.2">
      <c r="O168" s="247"/>
    </row>
    <row r="169" spans="15:15" x14ac:dyDescent="0.2">
      <c r="O169" s="247"/>
    </row>
    <row r="170" spans="15:15" x14ac:dyDescent="0.2">
      <c r="O170" s="247"/>
    </row>
    <row r="171" spans="15:15" x14ac:dyDescent="0.2">
      <c r="O171" s="247"/>
    </row>
    <row r="172" spans="15:15" x14ac:dyDescent="0.2">
      <c r="O172" s="247"/>
    </row>
    <row r="173" spans="15:15" x14ac:dyDescent="0.2">
      <c r="O173" s="247"/>
    </row>
    <row r="174" spans="15:15" x14ac:dyDescent="0.2">
      <c r="O174" s="247"/>
    </row>
    <row r="175" spans="15:15" x14ac:dyDescent="0.2">
      <c r="O175" s="247"/>
    </row>
  </sheetData>
  <mergeCells count="19">
    <mergeCell ref="A5:N5"/>
    <mergeCell ref="S5:U5"/>
    <mergeCell ref="V5:X5"/>
    <mergeCell ref="M1:N2"/>
    <mergeCell ref="A2:K2"/>
    <mergeCell ref="A3:A4"/>
    <mergeCell ref="B3:B4"/>
    <mergeCell ref="C3:C4"/>
    <mergeCell ref="D3:D4"/>
    <mergeCell ref="E3:G3"/>
    <mergeCell ref="H3:J3"/>
    <mergeCell ref="K3:N3"/>
    <mergeCell ref="A14:D14"/>
    <mergeCell ref="A15:D15"/>
    <mergeCell ref="O6:O8"/>
    <mergeCell ref="A8:J8"/>
    <mergeCell ref="A10:N10"/>
    <mergeCell ref="A12:D12"/>
    <mergeCell ref="A13:D13"/>
  </mergeCells>
  <pageMargins left="0.7" right="0.7" top="0.75" bottom="0.75" header="0.3" footer="0.3"/>
  <pageSetup paperSize="9" scale="64" orientation="landscape" r:id="rId1"/>
  <colBreaks count="1" manualBreakCount="1">
    <brk id="15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23</vt:i4>
      </vt:variant>
      <vt:variant>
        <vt:lpstr>Именованные диапазоны</vt:lpstr>
      </vt:variant>
      <vt:variant>
        <vt:i4>11</vt:i4>
      </vt:variant>
    </vt:vector>
  </HeadingPairs>
  <TitlesOfParts>
    <vt:vector size="34" baseType="lpstr">
      <vt:lpstr>Расчет цены</vt:lpstr>
      <vt:lpstr>ЭПБ</vt:lpstr>
      <vt:lpstr>подшипники</vt:lpstr>
      <vt:lpstr>хим реактивы</vt:lpstr>
      <vt:lpstr>уплотнители метизы</vt:lpstr>
      <vt:lpstr>бикрост</vt:lpstr>
      <vt:lpstr>огнеупоры</vt:lpstr>
      <vt:lpstr>РНИ 2020</vt:lpstr>
      <vt:lpstr>ЭЛЕКТРОДЫ 2020</vt:lpstr>
      <vt:lpstr>асбест минвата 2020</vt:lpstr>
      <vt:lpstr>эмаль 2020</vt:lpstr>
      <vt:lpstr>метизы 2020</vt:lpstr>
      <vt:lpstr>кровля 2020</vt:lpstr>
      <vt:lpstr>арматура 2020</vt:lpstr>
      <vt:lpstr>ЭПБ ГПМ 2020</vt:lpstr>
      <vt:lpstr>подшипники 2020</vt:lpstr>
      <vt:lpstr>подшипники 2021</vt:lpstr>
      <vt:lpstr>насос КС 20-110 2021</vt:lpstr>
      <vt:lpstr>электроды 2021</vt:lpstr>
      <vt:lpstr>асбест, паронит 2021</vt:lpstr>
      <vt:lpstr>химия 2021</vt:lpstr>
      <vt:lpstr>ЭПБ здания кот-ой 2022</vt:lpstr>
      <vt:lpstr>Клей плиточный</vt:lpstr>
      <vt:lpstr>'асбест минвата 2020'!Область_печати</vt:lpstr>
      <vt:lpstr>'Клей плиточный'!Область_печати</vt:lpstr>
      <vt:lpstr>'кровля 2020'!Область_печати</vt:lpstr>
      <vt:lpstr>'метизы 2020'!Область_печати</vt:lpstr>
      <vt:lpstr>'подшипники 2020'!Область_печати</vt:lpstr>
      <vt:lpstr>'РНИ 2020'!Область_печати</vt:lpstr>
      <vt:lpstr>'хим реактивы'!Область_печати</vt:lpstr>
      <vt:lpstr>'ЭЛЕКТРОДЫ 2020'!Область_печати</vt:lpstr>
      <vt:lpstr>'эмаль 2020'!Область_печати</vt:lpstr>
      <vt:lpstr>ЭПБ!Область_печати</vt:lpstr>
      <vt:lpstr>'ЭПБ ГПМ 2020'!Область_печати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OIHO1</cp:lastModifiedBy>
  <cp:lastPrinted>2026-07-21T13:43:21Z</cp:lastPrinted>
  <dcterms:created xsi:type="dcterms:W3CDTF">2014-01-15T18:15:09Z</dcterms:created>
  <dcterms:modified xsi:type="dcterms:W3CDTF">2026-07-21T13:43:43Z</dcterms:modified>
</cp:coreProperties>
</file>