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latova_oa\Desktop\"/>
    </mc:Choice>
  </mc:AlternateContent>
  <bookViews>
    <workbookView xWindow="0" yWindow="0" windowWidth="28800" windowHeight="12435"/>
  </bookViews>
  <sheets>
    <sheet name="Расчет цены" sheetId="2" r:id="rId1"/>
    <sheet name="Лист1" sheetId="3" r:id="rId2"/>
  </sheets>
  <calcPr calcId="152511" refMode="R1C1"/>
</workbook>
</file>

<file path=xl/calcChain.xml><?xml version="1.0" encoding="utf-8"?>
<calcChain xmlns="http://schemas.openxmlformats.org/spreadsheetml/2006/main">
  <c r="G8" i="2" l="1"/>
  <c r="F8" i="2"/>
  <c r="E8" i="2"/>
  <c r="I7" i="2" l="1"/>
  <c r="J7" i="2" s="1"/>
  <c r="K7" i="2" s="1"/>
  <c r="L7" i="2"/>
  <c r="M7" i="2" s="1"/>
  <c r="N7" i="2" s="1"/>
  <c r="O7" i="2" s="1"/>
  <c r="O8" i="2" l="1"/>
  <c r="O9" i="2"/>
  <c r="D2" i="3" l="1"/>
  <c r="D6" i="3" s="1"/>
  <c r="D4" i="3"/>
  <c r="D5" i="3"/>
  <c r="D3" i="3"/>
</calcChain>
</file>

<file path=xl/sharedStrings.xml><?xml version="1.0" encoding="utf-8"?>
<sst xmlns="http://schemas.openxmlformats.org/spreadsheetml/2006/main" count="30" uniqueCount="30">
  <si>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</si>
  <si>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</si>
  <si>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</si>
  <si>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</si>
  <si>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</si>
  <si>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</si>
  <si>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</si>
  <si>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</si>
  <si>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</si>
  <si>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товара (работы, услуги)</t>
  </si>
  <si>
    <t>Источник информации о цене (руб./ед.изм.)</t>
  </si>
  <si>
    <t>Н(М)ЦК, контракта с учетом округления цены за единицу (руб.)</t>
  </si>
  <si>
    <t>Однородность совокупности значений выявленных цен, используемых в расчете Н(М)ЦК**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</si>
  <si>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</si>
  <si>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>Характеристики объекта закупки</t>
  </si>
  <si>
    <t>Н(М)ЦК определяемая методом сопоставимых рыночных цен (анализа рынка)*</t>
  </si>
  <si>
    <t>Приложение № 2 к Извещению об осуществлении закупке</t>
  </si>
  <si>
    <t>В соответствии с Приложением № 1 к Извещению об осуществлении закупки</t>
  </si>
  <si>
    <t>мес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</si>
  <si>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</si>
  <si>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rFont val="Times New Roman"/>
        <family val="1"/>
        <charset val="204"/>
      </rPr>
      <t xml:space="preserve">Расчет Н(М)ЦК по формуле   </t>
    </r>
    <r>
      <rPr>
        <sz val="11"/>
        <rFont val="Times New Roman"/>
        <family val="1"/>
        <charset val="204"/>
      </rPr>
      <t xml:space="preserve">                                </t>
    </r>
    <r>
      <rPr>
        <sz val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</t>
    </r>
    <r>
      <rPr>
        <sz val="11"/>
        <rFont val="Times New Roman"/>
        <family val="1"/>
        <charset val="204"/>
      </rPr>
      <t>ы</t>
    </r>
  </si>
  <si>
    <t>шт.</t>
  </si>
  <si>
    <t xml:space="preserve">*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
 </t>
  </si>
  <si>
    <t>РАСЧЕТ (Обоснование) начальной (максимальной) цены государственного контракта на поставку Асператоров, для обеспечения государственных нужд ФКУЗ Ставропольский противочумный институт Роспотребнадзора .             ИКЗ: 261263600064126360100100260000000244                                                         ОКПД2/КТРУ:  32.50.50.190 - Изделия медицинские, в том числе хирургические, прочие, не включенные в другие группировки</t>
  </si>
  <si>
    <t>Информация №1 вх. №4960  от  13.05.2026</t>
  </si>
  <si>
    <t xml:space="preserve">Асператор АЛ-1000 </t>
  </si>
  <si>
    <t>Информация №2 вх. №5000 от   13.05.2026</t>
  </si>
  <si>
    <t>Информация №3 вх. №5001  от   13.05.2026</t>
  </si>
  <si>
    <r>
      <rPr>
        <b/>
        <sz val="11"/>
        <rFont val="Times New Roman"/>
        <family val="1"/>
        <charset val="204"/>
      </rPr>
      <t xml:space="preserve">В результате проведенного расчета Н(М)Ц контракта составила (в руб.): 146 745,46 рублей. В соответвии с бюджетными ассигнованиями, выделенными Заказчику на 2026 год  и в соответствии со ст. 72 Бюджетного кодекса Российской Федерации начальная (максимальная) цена контракта составляет 145424,91 рублей . </t>
    </r>
    <r>
      <rPr>
        <sz val="11"/>
        <rFont val="Times New Roman"/>
        <family val="1"/>
        <charset val="204"/>
      </rPr>
      <t>Наименование валюты - Российский рубль.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не установлен.</t>
    </r>
  </si>
  <si>
    <t>Дата составления 26.05.2026г.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</si>
</sst>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distributed" wrapText="1"/>
    </xf>
    <xf numFmtId="4" fontId="7" fillId="0" borderId="0" xfId="0" applyNumberFormat="1" applyFont="1" applyFill="1" applyAlignment="1">
      <alignment horizontal="left" vertical="distributed" wrapText="1"/>
    </xf>
    <xf numFmtId="0" fontId="6" fillId="0" borderId="0" xfId="0" applyFont="1" applyFill="1" applyAlignment="1" applyProtection="1">
      <alignment horizontal="left" vertical="top" wrapText="1"/>
      <protection locked="0"/>
    </xf>
    <xf numFmtId="4" fontId="6" fillId="0" borderId="0" xfId="0" applyNumberFormat="1" applyFont="1" applyFill="1" applyAlignment="1" applyProtection="1">
      <alignment wrapText="1"/>
      <protection locked="0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4" fontId="6" fillId="0" borderId="0" xfId="0" applyNumberFormat="1" applyFont="1" applyFill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4" fontId="7" fillId="0" borderId="0" xfId="0" applyNumberFormat="1" applyFont="1" applyFill="1"/>
    <xf numFmtId="4" fontId="5" fillId="0" borderId="0" xfId="0" applyNumberFormat="1" applyFont="1" applyFill="1"/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2" fontId="3" fillId="0" borderId="3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4" fontId="3" fillId="0" borderId="3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distributed" wrapText="1"/>
    </xf>
    <xf numFmtId="0" fontId="9" fillId="0" borderId="0" xfId="0" applyFont="1" applyFill="1" applyAlignment="1">
      <alignment vertical="distributed" wrapText="1"/>
    </xf>
    <xf numFmtId="0" fontId="7" fillId="0" borderId="3" xfId="0" applyFont="1" applyFill="1" applyBorder="1" applyAlignment="1">
      <alignment horizontal="left" vertical="distributed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distributed" wrapText="1"/>
    </xf>
    <xf numFmtId="0" fontId="9" fillId="0" borderId="3" xfId="0" applyFont="1" applyFill="1" applyBorder="1" applyAlignment="1">
      <alignment vertical="distributed" wrapText="1"/>
    </xf>
    <xf numFmtId="0" fontId="2" fillId="0" borderId="3" xfId="0" applyFont="1" applyFill="1" applyBorder="1" applyAlignment="1">
      <alignment horizontal="left" vertical="distributed" wrapText="1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5</xdr:row>
      <xdr:rowOff>1620309</xdr:rowOff>
    </xdr:from>
    <xdr:to>
      <xdr:col>11</xdr:col>
      <xdr:colOff>19050</xdr:colOff>
      <xdr:row>5</xdr:row>
      <xdr:rowOff>1972734</xdr:rowOff>
    </xdr:to>
    <xdr:pic>
      <xdr:nvPicPr>
        <xdr:cNvPr id="2317" name="Picture 1">
          <a:extLst>
            <a:ext uri="{FF2B5EF4-FFF2-40B4-BE49-F238E27FC236}">
              <a16:creationId xmlns:a16="http://schemas.microsoft.com/office/drawing/2014/main" xmlns="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517" y="4086226"/>
          <a:ext cx="637116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1362075</xdr:rowOff>
    </xdr:to>
    <xdr:pic>
      <xdr:nvPicPr>
        <xdr:cNvPr id="2318" name="Picture 2">
          <a:extLst>
            <a:ext uri="{FF2B5EF4-FFF2-40B4-BE49-F238E27FC236}">
              <a16:creationId xmlns:a16="http://schemas.microsoft.com/office/drawing/2014/main" xmlns="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263524</xdr:colOff>
      <xdr:row>5</xdr:row>
      <xdr:rowOff>1900768</xdr:rowOff>
    </xdr:from>
    <xdr:to>
      <xdr:col>11</xdr:col>
      <xdr:colOff>1130299</xdr:colOff>
      <xdr:row>5</xdr:row>
      <xdr:rowOff>2280730</xdr:rowOff>
    </xdr:to>
    <xdr:pic>
      <xdr:nvPicPr>
        <xdr:cNvPr id="2319" name="Picture 5">
          <a:extLst>
            <a:ext uri="{FF2B5EF4-FFF2-40B4-BE49-F238E27FC236}">
              <a16:creationId xmlns:a16="http://schemas.microsoft.com/office/drawing/2014/main" xmlns="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5107" y="4366685"/>
          <a:ext cx="866775" cy="379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5</xdr:row>
      <xdr:rowOff>1762125</xdr:rowOff>
    </xdr:from>
    <xdr:to>
      <xdr:col>11</xdr:col>
      <xdr:colOff>371475</xdr:colOff>
      <xdr:row>5</xdr:row>
      <xdr:rowOff>1990725</xdr:rowOff>
    </xdr:to>
    <xdr:pic>
      <xdr:nvPicPr>
        <xdr:cNvPr id="2320" name="Picture 6">
          <a:extLst>
            <a:ext uri="{FF2B5EF4-FFF2-40B4-BE49-F238E27FC236}">
              <a16:creationId xmlns:a16="http://schemas.microsoft.com/office/drawing/2014/main" xmlns="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view="pageBreakPreview" zoomScale="85" zoomScaleNormal="85" zoomScaleSheetLayoutView="85" workbookViewId="0">
      <selection activeCell="A10" sqref="A10:O10"/>
    </sheetView>
  </sheetViews>
  <sheetFormatPr defaultRowHeight="12.75" x14ac:dyDescent="0.2"/>
  <cols>
    <col min="1" max="1" width="4" style="6" customWidth="1"/>
    <col min="2" max="2" width="34.5703125" style="6" customWidth="1"/>
    <col min="3" max="3" width="7.7109375" style="6" customWidth="1"/>
    <col min="4" max="4" width="6.85546875" style="6" customWidth="1"/>
    <col min="5" max="5" width="17.7109375" style="26" customWidth="1"/>
    <col min="6" max="6" width="16.85546875" style="26" customWidth="1"/>
    <col min="7" max="7" width="17.5703125" style="26" customWidth="1"/>
    <col min="8" max="8" width="6.140625" style="6" customWidth="1"/>
    <col min="9" max="9" width="15.28515625" style="6" customWidth="1"/>
    <col min="10" max="10" width="14.7109375" style="6" customWidth="1"/>
    <col min="11" max="11" width="11" style="6" customWidth="1"/>
    <col min="12" max="12" width="19.42578125" style="6" customWidth="1"/>
    <col min="13" max="13" width="14.140625" style="6" customWidth="1"/>
    <col min="14" max="14" width="14" style="6" customWidth="1"/>
    <col min="15" max="15" width="15.42578125" style="6" customWidth="1"/>
    <col min="16" max="16384" width="9.140625" style="6"/>
  </cols>
  <sheetData>
    <row r="1" spans="1:16" ht="37.5" customHeight="1" x14ac:dyDescent="0.25">
      <c r="A1" s="4"/>
      <c r="B1" s="4"/>
      <c r="C1" s="4"/>
      <c r="D1" s="4"/>
      <c r="E1" s="5"/>
      <c r="F1" s="5"/>
      <c r="G1" s="5"/>
      <c r="H1" s="4"/>
      <c r="I1" s="53" t="s">
        <v>16</v>
      </c>
      <c r="J1" s="53"/>
      <c r="K1" s="53"/>
      <c r="L1" s="53"/>
      <c r="M1" s="53"/>
      <c r="N1" s="53"/>
      <c r="O1" s="53"/>
    </row>
    <row r="2" spans="1:16" s="7" customFormat="1" ht="42.75" customHeight="1" x14ac:dyDescent="0.3">
      <c r="A2" s="51" t="s">
        <v>23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6" s="10" customFormat="1" ht="23.25" customHeight="1" x14ac:dyDescent="0.25">
      <c r="A3" s="8"/>
      <c r="B3" s="9" t="s">
        <v>14</v>
      </c>
      <c r="C3" s="47" t="s">
        <v>17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</row>
    <row r="4" spans="1:16" s="10" customFormat="1" ht="21.75" customHeight="1" x14ac:dyDescent="0.25">
      <c r="A4" s="11"/>
      <c r="B4" s="1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6" s="10" customFormat="1" ht="40.5" customHeight="1" x14ac:dyDescent="0.25">
      <c r="A5" s="54" t="s">
        <v>0</v>
      </c>
      <c r="B5" s="54" t="s">
        <v>9</v>
      </c>
      <c r="C5" s="38" t="s">
        <v>1</v>
      </c>
      <c r="D5" s="38" t="s">
        <v>2</v>
      </c>
      <c r="E5" s="40" t="s">
        <v>10</v>
      </c>
      <c r="F5" s="41"/>
      <c r="G5" s="42"/>
      <c r="H5" s="13"/>
      <c r="I5" s="55" t="s">
        <v>12</v>
      </c>
      <c r="J5" s="55"/>
      <c r="K5" s="55"/>
      <c r="L5" s="43" t="s">
        <v>15</v>
      </c>
      <c r="M5" s="43"/>
      <c r="N5" s="43"/>
      <c r="O5" s="43"/>
    </row>
    <row r="6" spans="1:16" ht="198.75" customHeight="1" x14ac:dyDescent="0.2">
      <c r="A6" s="54"/>
      <c r="B6" s="54"/>
      <c r="C6" s="39"/>
      <c r="D6" s="39"/>
      <c r="E6" s="30" t="s">
        <v>24</v>
      </c>
      <c r="F6" s="30" t="s">
        <v>26</v>
      </c>
      <c r="G6" s="30" t="s">
        <v>27</v>
      </c>
      <c r="H6" s="14" t="s">
        <v>5</v>
      </c>
      <c r="I6" s="14" t="s">
        <v>4</v>
      </c>
      <c r="J6" s="14" t="s">
        <v>3</v>
      </c>
      <c r="K6" s="14" t="s">
        <v>19</v>
      </c>
      <c r="L6" s="15" t="s">
        <v>20</v>
      </c>
      <c r="M6" s="14" t="s">
        <v>7</v>
      </c>
      <c r="N6" s="14" t="s">
        <v>8</v>
      </c>
      <c r="O6" s="14" t="s">
        <v>11</v>
      </c>
    </row>
    <row r="7" spans="1:16" ht="54.75" customHeight="1" x14ac:dyDescent="0.2">
      <c r="A7" s="8">
        <v>1</v>
      </c>
      <c r="B7" s="32" t="s">
        <v>25</v>
      </c>
      <c r="C7" s="29" t="s">
        <v>21</v>
      </c>
      <c r="D7" s="32">
        <v>2</v>
      </c>
      <c r="E7" s="34">
        <v>72900</v>
      </c>
      <c r="F7" s="34">
        <v>73118.14</v>
      </c>
      <c r="G7" s="34">
        <v>74100.05</v>
      </c>
      <c r="H7" s="33"/>
      <c r="I7" s="3">
        <f t="shared" ref="I7" si="0">AVERAGE(E7:G7)</f>
        <v>73372.73</v>
      </c>
      <c r="J7" s="3">
        <f t="shared" ref="J7" si="1">SQRT(((SUM((POWER(G7-I7,2)),(POWER(F7-I7,2)),(POWER(E7-I7,2)))/(COLUMNS(E7:G7)-1))))</f>
        <v>639.25116480144345</v>
      </c>
      <c r="K7" s="3">
        <f t="shared" ref="K7" si="2">J7/I7*100</f>
        <v>0.87123808096201893</v>
      </c>
      <c r="L7" s="3">
        <f t="shared" ref="L7" si="3">((D7/3)*(SUM(E7:G7)))</f>
        <v>146745.46</v>
      </c>
      <c r="M7" s="3">
        <f t="shared" ref="M7" si="4">L7/D7</f>
        <v>73372.73</v>
      </c>
      <c r="N7" s="3">
        <f t="shared" ref="N7" si="5">ROUNDDOWN(M7,2)</f>
        <v>73372.73</v>
      </c>
      <c r="O7" s="3">
        <f t="shared" ref="O7" si="6">N7*D7</f>
        <v>146745.46</v>
      </c>
    </row>
    <row r="8" spans="1:16" ht="25.5" customHeight="1" x14ac:dyDescent="0.2">
      <c r="A8" s="27"/>
      <c r="B8" s="28"/>
      <c r="C8" s="15"/>
      <c r="D8" s="1"/>
      <c r="E8" s="31">
        <f>D7*E7</f>
        <v>145800</v>
      </c>
      <c r="F8" s="31">
        <f>F7*D7</f>
        <v>146236.28</v>
      </c>
      <c r="G8" s="31">
        <f>G7*D7</f>
        <v>148200.1</v>
      </c>
      <c r="H8" s="3" t="s">
        <v>6</v>
      </c>
      <c r="I8" s="3"/>
      <c r="J8" s="3"/>
      <c r="K8" s="3"/>
      <c r="L8" s="3"/>
      <c r="M8" s="3"/>
      <c r="N8" s="3"/>
      <c r="O8" s="3">
        <f>SUM(O7:O7)</f>
        <v>146745.46</v>
      </c>
      <c r="P8" s="26"/>
    </row>
    <row r="9" spans="1:16" s="16" customFormat="1" ht="51" customHeight="1" x14ac:dyDescent="0.25">
      <c r="A9" s="35" t="s">
        <v>28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 t="e">
        <f>SUM(#REF!)</f>
        <v>#REF!</v>
      </c>
    </row>
    <row r="10" spans="1:16" s="16" customFormat="1" ht="48.75" customHeight="1" x14ac:dyDescent="0.25">
      <c r="A10" s="44" t="s">
        <v>22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16" s="16" customFormat="1" ht="31.5" customHeight="1" x14ac:dyDescent="0.25">
      <c r="A11" s="46" t="s">
        <v>13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6" s="16" customFormat="1" ht="33" customHeight="1" x14ac:dyDescent="0.25">
      <c r="A12" s="37" t="s">
        <v>29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6" s="16" customFormat="1" ht="10.5" customHeight="1" x14ac:dyDescent="0.25">
      <c r="A13" s="17"/>
      <c r="B13" s="17"/>
      <c r="C13" s="17"/>
      <c r="D13" s="17"/>
      <c r="E13" s="18"/>
      <c r="F13" s="18"/>
      <c r="G13" s="18"/>
      <c r="H13" s="17"/>
      <c r="I13" s="17"/>
      <c r="J13" s="17"/>
      <c r="K13" s="17"/>
      <c r="L13" s="17"/>
      <c r="M13" s="17"/>
      <c r="N13" s="17"/>
      <c r="O13" s="17"/>
    </row>
    <row r="14" spans="1:16" s="16" customFormat="1" ht="9.75" customHeight="1" x14ac:dyDescent="0.3">
      <c r="A14" s="19"/>
      <c r="B14" s="19"/>
      <c r="C14" s="19"/>
      <c r="D14" s="7"/>
      <c r="E14" s="20"/>
      <c r="F14" s="21"/>
      <c r="G14" s="22"/>
      <c r="H14" s="23"/>
      <c r="I14" s="23"/>
      <c r="J14" s="23"/>
      <c r="K14" s="23"/>
      <c r="L14" s="23"/>
      <c r="M14" s="23"/>
      <c r="N14" s="23"/>
      <c r="O14" s="23"/>
    </row>
    <row r="15" spans="1:16" s="24" customFormat="1" ht="11.25" customHeight="1" x14ac:dyDescent="0.25">
      <c r="A15" s="10"/>
      <c r="B15" s="10"/>
      <c r="C15" s="10"/>
      <c r="D15" s="10"/>
      <c r="E15" s="25"/>
      <c r="F15" s="25"/>
      <c r="G15" s="25"/>
      <c r="H15" s="10"/>
      <c r="I15" s="10"/>
      <c r="J15" s="10"/>
      <c r="K15" s="10"/>
      <c r="L15" s="10"/>
      <c r="M15" s="10"/>
      <c r="N15" s="10"/>
      <c r="O15" s="10"/>
    </row>
    <row r="16" spans="1:16" s="10" customFormat="1" ht="15.75" x14ac:dyDescent="0.25">
      <c r="A16" s="6"/>
      <c r="B16" s="6"/>
      <c r="C16" s="6"/>
      <c r="D16" s="6"/>
      <c r="E16" s="26"/>
      <c r="F16" s="26"/>
      <c r="G16" s="26"/>
      <c r="H16" s="6"/>
      <c r="I16" s="6"/>
      <c r="J16" s="6"/>
      <c r="K16" s="6"/>
      <c r="L16" s="6"/>
      <c r="M16" s="6"/>
      <c r="N16" s="6"/>
      <c r="O16" s="6"/>
    </row>
  </sheetData>
  <mergeCells count="15">
    <mergeCell ref="C3:O3"/>
    <mergeCell ref="C4:O4"/>
    <mergeCell ref="A2:O2"/>
    <mergeCell ref="I1:O1"/>
    <mergeCell ref="A5:A6"/>
    <mergeCell ref="B5:B6"/>
    <mergeCell ref="I5:K5"/>
    <mergeCell ref="A9:O9"/>
    <mergeCell ref="A12:O12"/>
    <mergeCell ref="D5:D6"/>
    <mergeCell ref="E5:G5"/>
    <mergeCell ref="C5:C6"/>
    <mergeCell ref="L5:O5"/>
    <mergeCell ref="A10:O10"/>
    <mergeCell ref="A11:O11"/>
  </mergeCells>
  <phoneticPr fontId="0" type="noConversion"/>
  <pageMargins left="0.25" right="0.25" top="0.75" bottom="0.75" header="0.3" footer="0.3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H23" sqref="H23"/>
    </sheetView>
  </sheetViews>
  <sheetFormatPr defaultRowHeight="15" x14ac:dyDescent="0.25"/>
  <sheetData>
    <row r="1" spans="1:5" x14ac:dyDescent="0.25">
      <c r="B1" t="s">
        <v>18</v>
      </c>
    </row>
    <row r="2" spans="1:5" x14ac:dyDescent="0.25">
      <c r="A2">
        <v>1</v>
      </c>
      <c r="B2" s="2">
        <v>2</v>
      </c>
      <c r="C2" s="2">
        <v>4800</v>
      </c>
      <c r="D2" s="2">
        <f>B2*C2</f>
        <v>9600</v>
      </c>
      <c r="E2" s="2"/>
    </row>
    <row r="3" spans="1:5" x14ac:dyDescent="0.25">
      <c r="A3">
        <v>2</v>
      </c>
      <c r="B3" s="2">
        <v>3</v>
      </c>
      <c r="C3" s="2">
        <v>5000</v>
      </c>
      <c r="D3" s="2">
        <f>B3*C3</f>
        <v>15000</v>
      </c>
      <c r="E3" s="2"/>
    </row>
    <row r="4" spans="1:5" x14ac:dyDescent="0.25">
      <c r="A4">
        <v>3</v>
      </c>
      <c r="B4" s="2">
        <v>3</v>
      </c>
      <c r="C4" s="2">
        <v>5000</v>
      </c>
      <c r="D4" s="2">
        <f t="shared" ref="D4:D5" si="0">B4*C4</f>
        <v>15000</v>
      </c>
      <c r="E4" s="2"/>
    </row>
    <row r="5" spans="1:5" x14ac:dyDescent="0.25">
      <c r="A5">
        <v>4</v>
      </c>
      <c r="B5" s="2">
        <v>3</v>
      </c>
      <c r="C5" s="2">
        <v>5000</v>
      </c>
      <c r="D5" s="2">
        <f t="shared" si="0"/>
        <v>15000</v>
      </c>
      <c r="E5" s="2"/>
    </row>
    <row r="6" spans="1:5" x14ac:dyDescent="0.25">
      <c r="D6" s="2">
        <f>SUM(D2:D5)</f>
        <v>54600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цены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Ольга Александровна Маглатова</cp:lastModifiedBy>
  <cp:lastPrinted>2026-05-14T10:52:27Z</cp:lastPrinted>
  <dcterms:created xsi:type="dcterms:W3CDTF">2014-01-15T18:15:09Z</dcterms:created>
  <dcterms:modified xsi:type="dcterms:W3CDTF">2026-05-26T13:57:25Z</dcterms:modified>
</cp:coreProperties>
</file>