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1ЗАКУПКИ РДЦ\1ЗАКУПКИ РДЦ\ЗАКУПКИ 2026\Конкурентные\+Мероприятия\Сувенирка  Воспитание начинается с меня\"/>
    </mc:Choice>
  </mc:AlternateContent>
  <xr:revisionPtr revIDLastSave="0" documentId="13_ncr:1_{1B563A83-6221-4F81-B31B-12ED75E3174B}" xr6:coauthVersionLast="45" xr6:coauthVersionMax="45" xr10:uidLastSave="{00000000-0000-0000-0000-000000000000}"/>
  <bookViews>
    <workbookView xWindow="35385" yWindow="660" windowWidth="21360" windowHeight="11505" xr2:uid="{00000000-000D-0000-FFFF-FFFF00000000}"/>
  </bookViews>
  <sheets>
    <sheet name="Расчёт цен" sheetId="2" r:id="rId1"/>
    <sheet name="Лист1" sheetId="3" r:id="rId2"/>
  </sheets>
  <definedNames>
    <definedName name="_xlnm._FilterDatabase" localSheetId="0" hidden="1">'Расчёт цен'!$A$5:$P$18</definedName>
    <definedName name="_xlnm.Print_Area" localSheetId="0">'Расчёт цен'!$A$1:$L$18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3" l="1"/>
  <c r="C2" i="3"/>
  <c r="C3" i="3"/>
  <c r="C4" i="3"/>
  <c r="C5" i="3"/>
  <c r="C6" i="3"/>
  <c r="C7" i="3"/>
  <c r="C8" i="3"/>
  <c r="F2" i="3"/>
  <c r="F3" i="3"/>
  <c r="F4" i="3"/>
  <c r="F5" i="3"/>
  <c r="F6" i="3"/>
  <c r="F7" i="3"/>
  <c r="F8" i="3"/>
  <c r="I2" i="3"/>
  <c r="I3" i="3"/>
  <c r="I4" i="3"/>
  <c r="I5" i="3"/>
  <c r="I6" i="3"/>
  <c r="I7" i="3"/>
  <c r="I8" i="3"/>
  <c r="I1" i="3"/>
  <c r="F1" i="3"/>
  <c r="C1" i="3"/>
  <c r="C18" i="3" l="1"/>
  <c r="I18" i="3"/>
  <c r="F18" i="3" l="1"/>
  <c r="I7" i="2"/>
  <c r="I11" i="2" l="1"/>
  <c r="L11" i="2" s="1"/>
  <c r="I12" i="2"/>
  <c r="L12" i="2" s="1"/>
  <c r="I13" i="2"/>
  <c r="L13" i="2" s="1"/>
  <c r="J13" i="2" l="1"/>
  <c r="K13" i="2" s="1"/>
  <c r="J12" i="2"/>
  <c r="K12" i="2" s="1"/>
  <c r="J11" i="2"/>
  <c r="K11" i="2" s="1"/>
  <c r="I10" i="2" l="1"/>
  <c r="I9" i="2"/>
  <c r="J9" i="2" s="1"/>
  <c r="I8" i="2"/>
  <c r="J8" i="2" s="1"/>
  <c r="I6" i="2"/>
  <c r="L10" i="2" l="1"/>
  <c r="J10" i="2"/>
  <c r="K10" i="2" s="1"/>
  <c r="L8" i="2"/>
  <c r="L9" i="2"/>
  <c r="L7" i="2"/>
  <c r="L6" i="2"/>
  <c r="J7" i="2"/>
  <c r="K7" i="2" s="1"/>
  <c r="K8" i="2"/>
  <c r="K9" i="2"/>
  <c r="J6" i="2"/>
  <c r="K6" i="2" s="1"/>
  <c r="L14" i="2" l="1"/>
</calcChain>
</file>

<file path=xl/sharedStrings.xml><?xml version="1.0" encoding="utf-8"?>
<sst xmlns="http://schemas.openxmlformats.org/spreadsheetml/2006/main" count="43" uniqueCount="36">
  <si>
    <t>№</t>
  </si>
  <si>
    <t>Наименование товара (работ, услуг)</t>
  </si>
  <si>
    <t>Ед. изм</t>
  </si>
  <si>
    <t>Кол-во</t>
  </si>
  <si>
    <t>Ценовые предложения (руб./ед.изм.)*</t>
  </si>
  <si>
    <t>Однородность совокупности значений выявленных цен, используемых в расчете НМЦК, ЦКЕП</t>
  </si>
  <si>
    <t xml:space="preserve">Средняя арифметическая цена за единицу     &lt;ц&gt; </t>
  </si>
  <si>
    <t>Среднее квадратичное отклонение</t>
  </si>
  <si>
    <t>* Ценовые предложения (коммерческие предложения, скриншоты и т.д.) прилагаются</t>
  </si>
  <si>
    <t>кол/во предложений</t>
  </si>
  <si>
    <t>Основные характеристики объекта закупки</t>
  </si>
  <si>
    <t>Используемый метод определения НМЦК с обоснованием</t>
  </si>
  <si>
    <t xml:space="preserve">Расчет НМЦК, ЦКЕП </t>
  </si>
  <si>
    <r>
      <t xml:space="preserve">Коэффициент вариации цен V (%)          </t>
    </r>
    <r>
      <rPr>
        <i/>
        <sz val="11"/>
        <color indexed="8"/>
        <rFont val="Times New Roman"/>
        <family val="1"/>
        <charset val="204"/>
      </rPr>
      <t xml:space="preserve">         </t>
    </r>
  </si>
  <si>
    <r>
      <t>Расчет НМЦК осуществляется по формуле</t>
    </r>
    <r>
      <rPr>
        <sz val="11"/>
        <color indexed="8"/>
        <rFont val="Times New Roman"/>
        <family val="1"/>
        <charset val="204"/>
      </rPr>
      <t xml:space="preserve">                                    </t>
    </r>
  </si>
  <si>
    <t>В результате проведенного расчета НМЦК контракта составила:</t>
  </si>
  <si>
    <t>Коэффициент вариации цен не превышает 33% - цены являются однородными.</t>
  </si>
  <si>
    <t>Обоснование начальной (максимальной) цены контракта  (Приложение №1)</t>
  </si>
  <si>
    <t>НМЦК, ЦКЕП, определяемая методом сопоставимых рыночных цен (анализа рынка)</t>
  </si>
  <si>
    <t xml:space="preserve">НМЦК определяется методом сопоставимых рыночных цен (анализом рынка), являющимся приоритетным для данной закупки, путем запроса действующих цен у исполнителей услуги, полученными коммерческими предложениями и расчетом средней стоимости включённых в таблицу цен на запрашиваемый вид услуги, согласно пункту III приказа Министерства экономического развития Российской Федерации от 02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</si>
  <si>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усл.ед.</t>
  </si>
  <si>
    <t xml:space="preserve">Начальник отдела обеспечения закупок Управления закупочной деятельности	</t>
  </si>
  <si>
    <t>А.А. Бобков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</si>
  <si>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</si>
  <si>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(Футболка брендированная (для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</si>
  <si>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(Открытка брендированная (для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</si>
  <si>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(Стикерпак брендированный (для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</si>
  <si>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(Брошюра «Аудиоспектакль «Ценности» 
(для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</si>
  <si>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(Книга (для активных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</si>
  <si>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(Внешний аккумулятор брендированный 
(для активных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</si>
  <si>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(Ежедневник брендированный (для активных участников Мероприятия))</t>
  </si>
  <si>
    <t>Оказание комплекса услуг по предмету: обеспечение сувенирной брендированной, наградной, наградной брендированной и печатной продукцией 
в рамках образовательного мероприятия «Воспитание начинается с меня» (Прописи формата А5 для участников Мероприятия)</t>
  </si>
  <si>
    <t>"29" мая 2026 г.</t>
  </si>
  <si>
    <t>ПОСТАВЩИК №1 КП № 1 
Вх.№ КП-120/26 от 28.05.2026</t>
  </si>
  <si>
    <t>ПОСТАВЩИК №3 КП № 3 
Вх.№ КП-122/26 от 28.05.2026</t>
  </si>
  <si>
    <t>ПОСТАВЩИК №2 КП № 2 
Вх.№ КП-121/26 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</si>
</sst>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600075</xdr:rowOff>
    </xdr:from>
    <xdr:to>
      <xdr:col>9</xdr:col>
      <xdr:colOff>1000125</xdr:colOff>
      <xdr:row>4</xdr:row>
      <xdr:rowOff>1028700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FBD589CF-2031-4427-9C41-65958769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3771900"/>
          <a:ext cx="1000125" cy="4286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85725</xdr:colOff>
      <xdr:row>4</xdr:row>
      <xdr:rowOff>619125</xdr:rowOff>
    </xdr:from>
    <xdr:to>
      <xdr:col>10</xdr:col>
      <xdr:colOff>904875</xdr:colOff>
      <xdr:row>4</xdr:row>
      <xdr:rowOff>914400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2CF03DF-025B-48F9-AC7D-39D26756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55954" y="3438525"/>
          <a:ext cx="819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533400</xdr:rowOff>
    </xdr:from>
    <xdr:to>
      <xdr:col>11</xdr:col>
      <xdr:colOff>1419225</xdr:colOff>
      <xdr:row>4</xdr:row>
      <xdr:rowOff>933450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303321B1-4F05-47B4-A833-3C912B84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58775" y="3705225"/>
          <a:ext cx="1152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0"/>
  <sheetViews>
    <sheetView tabSelected="1" zoomScale="70" zoomScaleNormal="70" zoomScaleSheetLayoutView="100" workbookViewId="0">
      <selection activeCell="K20" sqref="K20"/>
    </sheetView>
  </sheetViews>
  <sheetFormatPr defaultColWidth="9.109375" defaultRowHeight="13.8" x14ac:dyDescent="0.25"/>
  <cols>
    <col min="1" max="1" width="8.5546875" style="1" customWidth="1"/>
    <col min="2" max="2" width="53.44140625" style="1" customWidth="1"/>
    <col min="3" max="3" width="8.33203125" style="1" customWidth="1"/>
    <col min="4" max="4" width="8.44140625" style="1" customWidth="1"/>
    <col min="5" max="5" width="14.88671875" style="1" customWidth="1"/>
    <col min="6" max="6" width="16.88671875" style="1" customWidth="1"/>
    <col min="7" max="7" width="17.33203125" style="1" customWidth="1"/>
    <col min="8" max="8" width="16.44140625" style="1" customWidth="1"/>
    <col min="9" max="9" width="14.88671875" style="19" customWidth="1"/>
    <col min="10" max="10" width="18.109375" style="1" customWidth="1"/>
    <col min="11" max="11" width="13.5546875" style="1" customWidth="1"/>
    <col min="12" max="12" width="21.88671875" style="1" customWidth="1"/>
    <col min="13" max="13" width="23" style="14" customWidth="1"/>
    <col min="14" max="14" width="20.109375" style="14" customWidth="1"/>
    <col min="15" max="15" width="16.6640625" style="1" customWidth="1"/>
    <col min="16" max="16" width="10.6640625" style="1" bestFit="1" customWidth="1"/>
    <col min="17" max="16384" width="9.109375" style="1"/>
  </cols>
  <sheetData>
    <row r="1" spans="1:16" ht="24" customHeight="1" x14ac:dyDescent="0.25">
      <c r="A1" s="40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35.25" customHeight="1" x14ac:dyDescent="0.25">
      <c r="A2" s="43" t="s">
        <v>10</v>
      </c>
      <c r="B2" s="43"/>
      <c r="C2" s="34" t="s">
        <v>23</v>
      </c>
      <c r="D2" s="35"/>
      <c r="E2" s="35"/>
      <c r="F2" s="35"/>
      <c r="G2" s="35"/>
      <c r="H2" s="35"/>
      <c r="I2" s="35"/>
      <c r="J2" s="35"/>
      <c r="K2" s="35"/>
      <c r="L2" s="35"/>
      <c r="O2" s="14"/>
    </row>
    <row r="3" spans="1:16" ht="72" customHeight="1" x14ac:dyDescent="0.25">
      <c r="A3" s="43" t="s">
        <v>11</v>
      </c>
      <c r="B3" s="43"/>
      <c r="C3" s="43" t="s">
        <v>19</v>
      </c>
      <c r="D3" s="43"/>
      <c r="E3" s="43"/>
      <c r="F3" s="43"/>
      <c r="G3" s="43"/>
      <c r="H3" s="43"/>
      <c r="I3" s="43"/>
      <c r="J3" s="43"/>
      <c r="K3" s="43"/>
      <c r="L3" s="43"/>
      <c r="O3" s="14"/>
    </row>
    <row r="4" spans="1:16" ht="90.75" customHeight="1" x14ac:dyDescent="0.25">
      <c r="A4" s="44" t="s">
        <v>0</v>
      </c>
      <c r="B4" s="44" t="s">
        <v>1</v>
      </c>
      <c r="C4" s="44" t="s">
        <v>2</v>
      </c>
      <c r="D4" s="44" t="s">
        <v>3</v>
      </c>
      <c r="E4" s="21"/>
      <c r="F4" s="44" t="s">
        <v>4</v>
      </c>
      <c r="G4" s="44"/>
      <c r="H4" s="44"/>
      <c r="I4" s="45" t="s">
        <v>5</v>
      </c>
      <c r="J4" s="45"/>
      <c r="K4" s="45"/>
      <c r="L4" s="21" t="s">
        <v>18</v>
      </c>
      <c r="M4" s="22"/>
      <c r="N4" s="22"/>
      <c r="O4" s="22"/>
      <c r="P4" s="23"/>
    </row>
    <row r="5" spans="1:16" ht="91.5" customHeight="1" x14ac:dyDescent="0.25">
      <c r="A5" s="44"/>
      <c r="B5" s="44"/>
      <c r="C5" s="44"/>
      <c r="D5" s="44"/>
      <c r="E5" s="21" t="s">
        <v>9</v>
      </c>
      <c r="F5" s="24" t="s">
        <v>33</v>
      </c>
      <c r="G5" s="24" t="s">
        <v>35</v>
      </c>
      <c r="H5" s="24" t="s">
        <v>34</v>
      </c>
      <c r="I5" s="25" t="s">
        <v>6</v>
      </c>
      <c r="J5" s="26" t="s">
        <v>7</v>
      </c>
      <c r="K5" s="26" t="s">
        <v>13</v>
      </c>
      <c r="L5" s="26" t="s">
        <v>14</v>
      </c>
      <c r="M5" s="27"/>
      <c r="N5" s="27"/>
      <c r="O5" s="23"/>
      <c r="P5" s="23"/>
    </row>
    <row r="6" spans="1:16" ht="88.8" customHeight="1" x14ac:dyDescent="0.25">
      <c r="A6" s="7">
        <v>1</v>
      </c>
      <c r="B6" s="8" t="s">
        <v>24</v>
      </c>
      <c r="C6" s="9" t="s">
        <v>20</v>
      </c>
      <c r="D6" s="9">
        <v>200</v>
      </c>
      <c r="E6" s="9">
        <v>3</v>
      </c>
      <c r="F6" s="2">
        <v>1500</v>
      </c>
      <c r="G6" s="2">
        <v>1650</v>
      </c>
      <c r="H6" s="2">
        <v>1200</v>
      </c>
      <c r="I6" s="16">
        <f t="shared" ref="I6:I13" si="0">ROUND(SUM(F6:H6)/E6,2)</f>
        <v>1450</v>
      </c>
      <c r="J6" s="10">
        <f>SQRT(IF(E6=3,((F6-I6)*(F6-I6)+(G6-I6)*(G6-I6)+(H6-I6)*(H6-I6))/(E6-1),IF(E6=4,((F6-I6)*(F6-I6)+(G6-I6)*(G6-I6)+(H6-I6)*(H6-I6)+(#REF!-I6)*(#REF!-I6))/(E6-1),IF(E6=5,((F6-I6)*(F6-I6)+(G6-I6)*(G6-I6)+(H6-I6)*(H6-I6)+(#REF!-I6)*(#REF!-I6)+(#REF!-I6)*(#REF!-I6))/(E6-1),IF(E6=6,((F6-I6)*(F6-I6)+(G6-I6)*(G6-I6)+(H6-I6)*(H6-I6)+(#REF!-I6)*(#REF!-I6)+(#REF!-I6)*(#REF!-I6)+(#REF!-I6)*(#REF!-I6))/(E6-1),IF(E6=7,((F6-I6)*(F6-I6)+(G6-I6)*(G6-I6)+(H6-I6)*(H6-I6)+(#REF!-I6)*(#REF!-I6)+(#REF!-I6)*(#REF!-I6)+(#REF!-I6)*(#REF!-I6)+(#REF!-I6)*(#REF!-I6))/(E6-1),"МНОГО ПОСТАЩИКОВ"))))))</f>
        <v>229.128784747792</v>
      </c>
      <c r="K6" s="10">
        <f t="shared" ref="K6:K13" si="1">J6/I6*100</f>
        <v>15.801985155020137</v>
      </c>
      <c r="L6" s="2">
        <f t="shared" ref="L6:L13" si="2">D6*I6</f>
        <v>290000</v>
      </c>
      <c r="M6" s="28"/>
      <c r="N6" s="28"/>
    </row>
    <row r="7" spans="1:16" ht="101.4" customHeight="1" x14ac:dyDescent="0.25">
      <c r="A7" s="7">
        <v>2</v>
      </c>
      <c r="B7" s="8" t="s">
        <v>25</v>
      </c>
      <c r="C7" s="9" t="s">
        <v>20</v>
      </c>
      <c r="D7" s="9">
        <v>200</v>
      </c>
      <c r="E7" s="9">
        <v>3</v>
      </c>
      <c r="F7" s="2">
        <v>105</v>
      </c>
      <c r="G7" s="2">
        <v>100</v>
      </c>
      <c r="H7" s="2">
        <v>125</v>
      </c>
      <c r="I7" s="16">
        <f>ROUND(SUM(F7:H7)/E7,2)</f>
        <v>110</v>
      </c>
      <c r="J7" s="10">
        <f>SQRT(IF(E7=3,((F7-I7)*(F7-I7)+(G7-I7)*(G7-I7)+(H7-I7)*(H7-I7))/(E7-1),IF(E7=4,((F7-I7)*(F7-I7)+(G7-I7)*(G7-I7)+(H7-I7)*(H7-I7)+(#REF!-I7)*(#REF!-I7))/(E7-1),IF(E7=5,((F7-I7)*(F7-I7)+(G7-I7)*(G7-I7)+(H7-I7)*(H7-I7)+(#REF!-I7)*(#REF!-I7)+(#REF!-I7)*(#REF!-I7))/(E7-1),IF(E7=6,((F7-I7)*(F7-I7)+(G7-I7)*(G7-I7)+(H7-I7)*(H7-I7)+(#REF!-I7)*(#REF!-I7)+(#REF!-I7)*(#REF!-I7)+(#REF!-I7)*(#REF!-I7))/(E7-1),IF(E7=7,((F7-I7)*(F7-I7)+(G7-I7)*(G7-I7)+(H7-I7)*(H7-I7)+(#REF!-I7)*(#REF!-I7)+(#REF!-I7)*(#REF!-I7)+(#REF!-I7)*(#REF!-I7)+(#REF!-I7)*(#REF!-I7))/(E7-1),"МНОГО ПОСТАЩИКОВ"))))))</f>
        <v>13.228756555322953</v>
      </c>
      <c r="K7" s="10">
        <f t="shared" si="1"/>
        <v>12.026142323020867</v>
      </c>
      <c r="L7" s="2">
        <f t="shared" si="2"/>
        <v>22000</v>
      </c>
      <c r="M7" s="28"/>
      <c r="N7" s="28"/>
    </row>
    <row r="8" spans="1:16" ht="87" customHeight="1" x14ac:dyDescent="0.25">
      <c r="A8" s="7">
        <v>3</v>
      </c>
      <c r="B8" s="8" t="s">
        <v>26</v>
      </c>
      <c r="C8" s="9" t="s">
        <v>20</v>
      </c>
      <c r="D8" s="9">
        <v>200</v>
      </c>
      <c r="E8" s="9">
        <v>3</v>
      </c>
      <c r="F8" s="2">
        <v>330</v>
      </c>
      <c r="G8" s="2">
        <v>280</v>
      </c>
      <c r="H8" s="2">
        <v>290</v>
      </c>
      <c r="I8" s="16">
        <f t="shared" si="0"/>
        <v>300</v>
      </c>
      <c r="J8" s="10">
        <f>SQRT(IF(E8=3,((F8-I8)*(F8-I8)+(G8-I8)*(G8-I8)+(H8-I8)*(H8-I8))/(E8-1),IF(E8=4,((F8-I8)*(F8-I8)+(G8-I8)*(G8-I8)+(H8-I8)*(H8-I8)+(#REF!-I8)*(#REF!-I8))/(E8-1),IF(E8=5,((F8-I8)*(F8-I8)+(G8-I8)*(G8-I8)+(H8-I8)*(H8-I8)+(#REF!-I8)*(#REF!-I8)+(#REF!-I8)*(#REF!-I8))/(E8-1),IF(E8=6,((F8-I8)*(F8-I8)+(G8-I8)*(G8-I8)+(H8-I8)*(H8-I8)+(#REF!-I8)*(#REF!-I8)+(#REF!-I8)*(#REF!-I8)+(#REF!-I8)*(#REF!-I8))/(E8-1),IF(E8=7,((F8-I8)*(F8-I8)+(G8-I8)*(G8-I8)+(H8-I8)*(H8-I8)+(#REF!-I8)*(#REF!-I8)+(#REF!-I8)*(#REF!-I8)+(#REF!-I8)*(#REF!-I8)+(#REF!-I8)*(#REF!-I8))/(E8-1),"МНОГО ПОСТАЩИКОВ"))))))</f>
        <v>26.457513110645905</v>
      </c>
      <c r="K8" s="10">
        <f t="shared" si="1"/>
        <v>8.8191710368819685</v>
      </c>
      <c r="L8" s="2">
        <f t="shared" si="2"/>
        <v>60000</v>
      </c>
      <c r="M8" s="28"/>
      <c r="N8" s="28"/>
    </row>
    <row r="9" spans="1:16" ht="88.8" customHeight="1" x14ac:dyDescent="0.25">
      <c r="A9" s="7">
        <v>4</v>
      </c>
      <c r="B9" s="8" t="s">
        <v>27</v>
      </c>
      <c r="C9" s="9" t="s">
        <v>20</v>
      </c>
      <c r="D9" s="9">
        <v>200</v>
      </c>
      <c r="E9" s="9">
        <v>3</v>
      </c>
      <c r="F9" s="2">
        <v>95</v>
      </c>
      <c r="G9" s="2">
        <v>95</v>
      </c>
      <c r="H9" s="2">
        <v>110</v>
      </c>
      <c r="I9" s="16">
        <f t="shared" si="0"/>
        <v>100</v>
      </c>
      <c r="J9" s="10">
        <f>SQRT(IF(E9=3,((F9-I9)*(F9-I9)+(G9-I9)*(G9-I9)+(H9-I9)*(H9-I9))/(E9-1),IF(E9=4,((F9-I9)*(F9-I9)+(G9-I9)*(G9-I9)+(H9-I9)*(H9-I9)+(#REF!-I9)*(#REF!-I9))/(E9-1),IF(E9=5,((F9-I9)*(F9-I9)+(G9-I9)*(G9-I9)+(H9-I9)*(H9-I9)+(#REF!-I9)*(#REF!-I9)+(#REF!-I9)*(#REF!-I9))/(E9-1),IF(E9=6,((F9-I9)*(F9-I9)+(G9-I9)*(G9-I9)+(H9-I9)*(H9-I9)+(#REF!-I9)*(#REF!-I9)+(#REF!-I9)*(#REF!-I9)+(#REF!-I9)*(#REF!-I9))/(E9-1),IF(E9=7,((F9-I9)*(F9-I9)+(G9-I9)*(G9-I9)+(H9-I9)*(H9-I9)+(#REF!-I9)*(#REF!-I9)+(#REF!-I9)*(#REF!-I9)+(#REF!-I9)*(#REF!-I9)+(#REF!-I9)*(#REF!-I9))/(E9-1),"МНОГО ПОСТАЩИКОВ"))))))</f>
        <v>8.6602540378443873</v>
      </c>
      <c r="K9" s="10">
        <f t="shared" si="1"/>
        <v>8.6602540378443873</v>
      </c>
      <c r="L9" s="2">
        <f t="shared" si="2"/>
        <v>20000</v>
      </c>
      <c r="M9" s="28"/>
      <c r="N9" s="28"/>
    </row>
    <row r="10" spans="1:16" ht="83.4" customHeight="1" x14ac:dyDescent="0.25">
      <c r="A10" s="7">
        <v>5</v>
      </c>
      <c r="B10" s="8" t="s">
        <v>28</v>
      </c>
      <c r="C10" s="9" t="s">
        <v>20</v>
      </c>
      <c r="D10" s="9">
        <v>20</v>
      </c>
      <c r="E10" s="9">
        <v>3</v>
      </c>
      <c r="F10" s="2">
        <v>1150</v>
      </c>
      <c r="G10" s="2">
        <v>900</v>
      </c>
      <c r="H10" s="2">
        <v>950</v>
      </c>
      <c r="I10" s="17">
        <f t="shared" si="0"/>
        <v>1000</v>
      </c>
      <c r="J10" s="10">
        <f>SQRT(IF(E10=3,((F10-I10)*(F10-I10)+(G10-I10)*(G10-I10)+(H10-I10)*(H10-I10))/(E10-1),IF(E10=4,((F10-I10)*(F10-I10)+(G10-I10)*(G10-I10)+(H10-I10)*(H10-I10)+(#REF!-I10)*(#REF!-I10))/(E10-1),IF(E10=5,((F10-I10)*(F10-I10)+(G10-I10)*(G10-I10)+(H10-I10)*(H10-I10)+(#REF!-I10)*(#REF!-I10)+(#REF!-I10)*(#REF!-I10))/(E10-1),IF(E10=6,((F10-I10)*(F10-I10)+(G10-I10)*(G10-I10)+(H10-I10)*(H10-I10)+(#REF!-I10)*(#REF!-I10)+(#REF!-I10)*(#REF!-I10)+(#REF!-I10)*(#REF!-I10))/(E10-1),IF(E10=7,((F10-I10)*(F10-I10)+(G10-I10)*(G10-I10)+(H10-I10)*(H10-I10)+(#REF!-I10)*(#REF!-I10)+(#REF!-I10)*(#REF!-I10)+(#REF!-I10)*(#REF!-I10)+(#REF!-I10)*(#REF!-I10))/(E10-1),"МНОГО ПОСТАЩИКОВ"))))))</f>
        <v>132.28756555322954</v>
      </c>
      <c r="K10" s="10">
        <f t="shared" si="1"/>
        <v>13.228756555322954</v>
      </c>
      <c r="L10" s="2">
        <f t="shared" si="2"/>
        <v>20000</v>
      </c>
      <c r="M10" s="28"/>
      <c r="N10" s="28"/>
    </row>
    <row r="11" spans="1:16" ht="90" customHeight="1" x14ac:dyDescent="0.25">
      <c r="A11" s="7">
        <v>6</v>
      </c>
      <c r="B11" s="8" t="s">
        <v>29</v>
      </c>
      <c r="C11" s="4" t="s">
        <v>20</v>
      </c>
      <c r="D11" s="4">
        <v>10</v>
      </c>
      <c r="E11" s="4">
        <v>3</v>
      </c>
      <c r="F11" s="2">
        <v>1200</v>
      </c>
      <c r="G11" s="2">
        <v>1400</v>
      </c>
      <c r="H11" s="2">
        <v>1150</v>
      </c>
      <c r="I11" s="17">
        <f t="shared" si="0"/>
        <v>1250</v>
      </c>
      <c r="J11" s="2">
        <f>SQRT(IF(E11=3,((F11-I11)*(F11-I11)+(G11-I11)*(G11-I11)+(H11-I11)*(H11-I11))/(E11-1),IF(E11=4,((F11-I11)*(F11-I11)+(G11-I11)*(G11-I11)+(H11-I11)*(H11-I11)+(#REF!-I11)*(#REF!-I11))/(E11-1),IF(E11=5,((F11-I11)*(F11-I11)+(G11-I11)*(G11-I11)+(H11-I11)*(H11-I11)+(#REF!-I11)*(#REF!-I11)+(#REF!-I11)*(#REF!-I11))/(E11-1),IF(E11=6,((F11-I11)*(F11-I11)+(G11-I11)*(G11-I11)+(H11-I11)*(H11-I11)+(#REF!-I11)*(#REF!-I11)+(#REF!-I11)*(#REF!-I11)+(#REF!-I11)*(#REF!-I11))/(E11-1),IF(E11=7,((F11-I11)*(F11-I11)+(G11-I11)*(G11-I11)+(H11-I11)*(H11-I11)+(#REF!-I11)*(#REF!-I11)+(#REF!-I11)*(#REF!-I11)+(#REF!-I11)*(#REF!-I11)+(#REF!-I11)*(#REF!-I11))/(E11-1),"МНОГО ПОСТАЩИКОВ"))))))</f>
        <v>132.28756555322954</v>
      </c>
      <c r="K11" s="2">
        <f t="shared" si="1"/>
        <v>10.583005244258363</v>
      </c>
      <c r="L11" s="2">
        <f t="shared" si="2"/>
        <v>12500</v>
      </c>
      <c r="M11" s="28"/>
      <c r="N11" s="28"/>
    </row>
    <row r="12" spans="1:16" ht="97.2" customHeight="1" x14ac:dyDescent="0.25">
      <c r="A12" s="7">
        <v>7</v>
      </c>
      <c r="B12" s="8" t="s">
        <v>30</v>
      </c>
      <c r="C12" s="9" t="s">
        <v>20</v>
      </c>
      <c r="D12" s="9">
        <v>10</v>
      </c>
      <c r="E12" s="9">
        <v>3</v>
      </c>
      <c r="F12" s="2">
        <v>750</v>
      </c>
      <c r="G12" s="2">
        <v>700</v>
      </c>
      <c r="H12" s="2">
        <v>950</v>
      </c>
      <c r="I12" s="17">
        <f t="shared" si="0"/>
        <v>800</v>
      </c>
      <c r="J12" s="10">
        <f>SQRT(IF(E12=3,((F12-I12)*(F12-I12)+(G12-I12)*(G12-I12)+(H12-I12)*(H12-I12))/(E12-1),IF(E12=4,((F12-I12)*(F12-I12)+(G12-I12)*(G12-I12)+(H12-I12)*(H12-I12)+(#REF!-I12)*(#REF!-I12))/(E12-1),IF(E12=5,((F12-I12)*(F12-I12)+(G12-I12)*(G12-I12)+(H12-I12)*(H12-I12)+(#REF!-I12)*(#REF!-I12)+(#REF!-I12)*(#REF!-I12))/(E12-1),IF(E12=6,((F12-I12)*(F12-I12)+(G12-I12)*(G12-I12)+(H12-I12)*(H12-I12)+(#REF!-I12)*(#REF!-I12)+(#REF!-I12)*(#REF!-I12)+(#REF!-I12)*(#REF!-I12))/(E12-1),IF(E12=7,((F12-I12)*(F12-I12)+(G12-I12)*(G12-I12)+(H12-I12)*(H12-I12)+(#REF!-I12)*(#REF!-I12)+(#REF!-I12)*(#REF!-I12)+(#REF!-I12)*(#REF!-I12)+(#REF!-I12)*(#REF!-I12))/(E12-1),"МНОГО ПОСТАЩИКОВ"))))))</f>
        <v>132.28756555322954</v>
      </c>
      <c r="K12" s="10">
        <f t="shared" si="1"/>
        <v>16.535945694153693</v>
      </c>
      <c r="L12" s="2">
        <f t="shared" si="2"/>
        <v>8000</v>
      </c>
      <c r="M12" s="28"/>
      <c r="N12" s="28"/>
    </row>
    <row r="13" spans="1:16" ht="84" customHeight="1" x14ac:dyDescent="0.25">
      <c r="A13" s="7">
        <v>8</v>
      </c>
      <c r="B13" s="8" t="s">
        <v>31</v>
      </c>
      <c r="C13" s="9" t="s">
        <v>20</v>
      </c>
      <c r="D13" s="9">
        <v>200</v>
      </c>
      <c r="E13" s="9">
        <v>3</v>
      </c>
      <c r="F13" s="2">
        <v>800</v>
      </c>
      <c r="G13" s="2">
        <v>750</v>
      </c>
      <c r="H13" s="2">
        <v>850</v>
      </c>
      <c r="I13" s="17">
        <f t="shared" si="0"/>
        <v>800</v>
      </c>
      <c r="J13" s="10">
        <f>SQRT(IF(E13=3,((F13-I13)*(F13-I13)+(G13-I13)*(G13-I13)+(H13-I13)*(H13-I13))/(E13-1),IF(E13=4,((F13-I13)*(F13-I13)+(G13-I13)*(G13-I13)+(H13-I13)*(H13-I13)+(#REF!-I13)*(#REF!-I13))/(E13-1),IF(E13=5,((F13-I13)*(F13-I13)+(G13-I13)*(G13-I13)+(H13-I13)*(H13-I13)+(#REF!-I13)*(#REF!-I13)+(#REF!-I13)*(#REF!-I13))/(E13-1),IF(E13=6,((F13-I13)*(F13-I13)+(G13-I13)*(G13-I13)+(H13-I13)*(H13-I13)+(#REF!-I13)*(#REF!-I13)+(#REF!-I13)*(#REF!-I13)+(#REF!-I13)*(#REF!-I13))/(E13-1),IF(E13=7,((F13-I13)*(F13-I13)+(G13-I13)*(G13-I13)+(H13-I13)*(H13-I13)+(#REF!-I13)*(#REF!-I13)+(#REF!-I13)*(#REF!-I13)+(#REF!-I13)*(#REF!-I13)+(#REF!-I13)*(#REF!-I13))/(E13-1),"МНОГО ПОСТАЩИКОВ"))))))</f>
        <v>50</v>
      </c>
      <c r="K13" s="10">
        <f t="shared" si="1"/>
        <v>6.25</v>
      </c>
      <c r="L13" s="2">
        <f t="shared" si="2"/>
        <v>160000</v>
      </c>
      <c r="M13" s="28"/>
      <c r="N13" s="28"/>
    </row>
    <row r="14" spans="1:16" x14ac:dyDescent="0.25">
      <c r="A14" s="46" t="s">
        <v>15</v>
      </c>
      <c r="B14" s="46"/>
      <c r="C14" s="11"/>
      <c r="D14" s="11"/>
      <c r="E14" s="10"/>
      <c r="F14" s="2"/>
      <c r="G14" s="2"/>
      <c r="H14" s="2"/>
      <c r="I14" s="16"/>
      <c r="J14" s="10"/>
      <c r="K14" s="10"/>
      <c r="L14" s="11">
        <f>SUM(L6:L13)</f>
        <v>592500</v>
      </c>
      <c r="M14" s="28"/>
      <c r="N14" s="28"/>
    </row>
    <row r="15" spans="1:16" x14ac:dyDescent="0.25">
      <c r="A15" s="33" t="s">
        <v>8</v>
      </c>
      <c r="B15" s="33"/>
      <c r="C15" s="33"/>
      <c r="D15" s="33"/>
      <c r="E15" s="33"/>
      <c r="F15" s="3"/>
      <c r="G15" s="3"/>
      <c r="H15" s="3"/>
      <c r="I15" s="18"/>
      <c r="J15" s="3"/>
      <c r="K15" s="5"/>
      <c r="L15" s="5"/>
      <c r="M15" s="28"/>
      <c r="N15" s="28"/>
    </row>
    <row r="16" spans="1:16" ht="30" customHeight="1" x14ac:dyDescent="0.25">
      <c r="A16" s="32" t="s">
        <v>16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8"/>
      <c r="N16" s="28"/>
    </row>
    <row r="17" spans="1:14" x14ac:dyDescent="0.25">
      <c r="A17" s="38" t="s">
        <v>12</v>
      </c>
      <c r="B17" s="38"/>
      <c r="C17" s="6"/>
      <c r="D17" s="6"/>
      <c r="E17" s="6"/>
      <c r="F17" s="6"/>
      <c r="G17" s="13"/>
      <c r="H17" s="15"/>
      <c r="M17" s="28"/>
      <c r="N17" s="28"/>
    </row>
    <row r="18" spans="1:14" ht="33" customHeight="1" thickBot="1" x14ac:dyDescent="0.35">
      <c r="A18" s="31" t="s">
        <v>32</v>
      </c>
      <c r="B18" s="31"/>
      <c r="C18" s="6"/>
      <c r="D18" s="6"/>
      <c r="E18" s="6"/>
      <c r="F18" s="6"/>
      <c r="G18" s="38" t="s">
        <v>21</v>
      </c>
      <c r="H18" s="38"/>
      <c r="I18" s="39"/>
      <c r="J18" s="12"/>
      <c r="K18" s="36" t="s">
        <v>22</v>
      </c>
      <c r="L18" s="37"/>
    </row>
    <row r="19" spans="1:14" ht="21.75" customHeight="1" x14ac:dyDescent="0.25"/>
    <row r="20" spans="1:14" x14ac:dyDescent="0.25">
      <c r="K20" s="20"/>
    </row>
  </sheetData>
  <mergeCells count="18">
    <mergeCell ref="A1:L1"/>
    <mergeCell ref="A17:B17"/>
    <mergeCell ref="A2:B2"/>
    <mergeCell ref="A3:B3"/>
    <mergeCell ref="C4:C5"/>
    <mergeCell ref="D4:D5"/>
    <mergeCell ref="F4:H4"/>
    <mergeCell ref="I4:K4"/>
    <mergeCell ref="A4:A5"/>
    <mergeCell ref="B4:B5"/>
    <mergeCell ref="C3:L3"/>
    <mergeCell ref="A14:B14"/>
    <mergeCell ref="A18:B18"/>
    <mergeCell ref="A16:L16"/>
    <mergeCell ref="A15:E15"/>
    <mergeCell ref="C2:L2"/>
    <mergeCell ref="K18:L18"/>
    <mergeCell ref="G18:I18"/>
  </mergeCells>
  <phoneticPr fontId="1" type="noConversion"/>
  <pageMargins left="0.19685039370078741" right="0.19685039370078741" top="0.19685039370078741" bottom="0.19685039370078741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A538-9DD5-4EE5-B1D4-85A70D27AEA2}">
  <dimension ref="A1:K18"/>
  <sheetViews>
    <sheetView workbookViewId="0">
      <selection activeCell="K19" sqref="K19"/>
    </sheetView>
  </sheetViews>
  <sheetFormatPr defaultRowHeight="14.4" x14ac:dyDescent="0.3"/>
  <cols>
    <col min="2" max="2" width="11.6640625" bestFit="1" customWidth="1"/>
    <col min="3" max="3" width="12.77734375" style="30" bestFit="1" customWidth="1"/>
    <col min="4" max="5" width="11.6640625" bestFit="1" customWidth="1"/>
    <col min="6" max="6" width="12.77734375" style="30" bestFit="1" customWidth="1"/>
    <col min="8" max="8" width="11.6640625" bestFit="1" customWidth="1"/>
    <col min="9" max="9" width="12.77734375" style="30" bestFit="1" customWidth="1"/>
    <col min="11" max="11" width="14.21875" customWidth="1"/>
  </cols>
  <sheetData>
    <row r="1" spans="1:9" x14ac:dyDescent="0.3">
      <c r="A1" s="9">
        <v>200</v>
      </c>
      <c r="B1" s="2">
        <v>1500</v>
      </c>
      <c r="C1" s="30">
        <f>A1*B1</f>
        <v>300000</v>
      </c>
      <c r="D1" s="9">
        <v>200</v>
      </c>
      <c r="E1" s="2">
        <v>1650</v>
      </c>
      <c r="F1" s="30">
        <f>D1*E1</f>
        <v>330000</v>
      </c>
      <c r="G1" s="9">
        <v>200</v>
      </c>
      <c r="H1" s="2">
        <v>1200</v>
      </c>
      <c r="I1" s="30">
        <f>G1*H1</f>
        <v>240000</v>
      </c>
    </row>
    <row r="2" spans="1:9" x14ac:dyDescent="0.3">
      <c r="A2" s="9">
        <v>200</v>
      </c>
      <c r="B2" s="2">
        <v>105</v>
      </c>
      <c r="C2" s="30">
        <f t="shared" ref="C2:C8" si="0">A2*B2</f>
        <v>21000</v>
      </c>
      <c r="D2" s="9">
        <v>200</v>
      </c>
      <c r="E2" s="2">
        <v>100</v>
      </c>
      <c r="F2" s="30">
        <f t="shared" ref="F2:F8" si="1">D2*E2</f>
        <v>20000</v>
      </c>
      <c r="G2" s="9">
        <v>200</v>
      </c>
      <c r="H2" s="2">
        <v>125</v>
      </c>
      <c r="I2" s="30">
        <f t="shared" ref="I2:I8" si="2">G2*H2</f>
        <v>25000</v>
      </c>
    </row>
    <row r="3" spans="1:9" x14ac:dyDescent="0.3">
      <c r="A3" s="9">
        <v>200</v>
      </c>
      <c r="B3" s="2">
        <v>330</v>
      </c>
      <c r="C3" s="30">
        <f t="shared" si="0"/>
        <v>66000</v>
      </c>
      <c r="D3" s="9">
        <v>200</v>
      </c>
      <c r="E3" s="2">
        <v>280</v>
      </c>
      <c r="F3" s="30">
        <f t="shared" si="1"/>
        <v>56000</v>
      </c>
      <c r="G3" s="9">
        <v>200</v>
      </c>
      <c r="H3" s="2">
        <v>290</v>
      </c>
      <c r="I3" s="30">
        <f t="shared" si="2"/>
        <v>58000</v>
      </c>
    </row>
    <row r="4" spans="1:9" x14ac:dyDescent="0.3">
      <c r="A4" s="9">
        <v>200</v>
      </c>
      <c r="B4" s="2">
        <v>95</v>
      </c>
      <c r="C4" s="30">
        <f t="shared" si="0"/>
        <v>19000</v>
      </c>
      <c r="D4" s="9">
        <v>200</v>
      </c>
      <c r="E4" s="2">
        <v>95</v>
      </c>
      <c r="F4" s="30">
        <f t="shared" si="1"/>
        <v>19000</v>
      </c>
      <c r="G4" s="9">
        <v>200</v>
      </c>
      <c r="H4" s="2">
        <v>110</v>
      </c>
      <c r="I4" s="30">
        <f t="shared" si="2"/>
        <v>22000</v>
      </c>
    </row>
    <row r="5" spans="1:9" x14ac:dyDescent="0.3">
      <c r="A5" s="9">
        <v>20</v>
      </c>
      <c r="B5" s="2">
        <v>1150</v>
      </c>
      <c r="C5" s="30">
        <f t="shared" si="0"/>
        <v>23000</v>
      </c>
      <c r="D5" s="9">
        <v>20</v>
      </c>
      <c r="E5" s="2">
        <v>900</v>
      </c>
      <c r="F5" s="30">
        <f t="shared" si="1"/>
        <v>18000</v>
      </c>
      <c r="G5" s="9">
        <v>20</v>
      </c>
      <c r="H5" s="2">
        <v>950</v>
      </c>
      <c r="I5" s="30">
        <f t="shared" si="2"/>
        <v>19000</v>
      </c>
    </row>
    <row r="6" spans="1:9" x14ac:dyDescent="0.3">
      <c r="A6" s="4">
        <v>10</v>
      </c>
      <c r="B6" s="2">
        <v>1200</v>
      </c>
      <c r="C6" s="30">
        <f t="shared" si="0"/>
        <v>12000</v>
      </c>
      <c r="D6" s="4">
        <v>10</v>
      </c>
      <c r="E6" s="2">
        <v>1400</v>
      </c>
      <c r="F6" s="30">
        <f t="shared" si="1"/>
        <v>14000</v>
      </c>
      <c r="G6" s="4">
        <v>10</v>
      </c>
      <c r="H6" s="2">
        <v>1150</v>
      </c>
      <c r="I6" s="30">
        <f t="shared" si="2"/>
        <v>11500</v>
      </c>
    </row>
    <row r="7" spans="1:9" x14ac:dyDescent="0.3">
      <c r="A7" s="9">
        <v>10</v>
      </c>
      <c r="B7" s="2">
        <v>750</v>
      </c>
      <c r="C7" s="30">
        <f t="shared" si="0"/>
        <v>7500</v>
      </c>
      <c r="D7" s="9">
        <v>10</v>
      </c>
      <c r="E7" s="2">
        <v>700</v>
      </c>
      <c r="F7" s="30">
        <f t="shared" si="1"/>
        <v>7000</v>
      </c>
      <c r="G7" s="9">
        <v>10</v>
      </c>
      <c r="H7" s="2">
        <v>950</v>
      </c>
      <c r="I7" s="30">
        <f t="shared" si="2"/>
        <v>9500</v>
      </c>
    </row>
    <row r="8" spans="1:9" x14ac:dyDescent="0.3">
      <c r="A8" s="9">
        <v>200</v>
      </c>
      <c r="B8" s="2">
        <v>800</v>
      </c>
      <c r="C8" s="30">
        <f t="shared" si="0"/>
        <v>160000</v>
      </c>
      <c r="D8" s="9">
        <v>200</v>
      </c>
      <c r="E8" s="2">
        <v>750</v>
      </c>
      <c r="F8" s="30">
        <f t="shared" si="1"/>
        <v>150000</v>
      </c>
      <c r="G8" s="9">
        <v>200</v>
      </c>
      <c r="H8" s="2">
        <v>850</v>
      </c>
      <c r="I8" s="30">
        <f t="shared" si="2"/>
        <v>170000</v>
      </c>
    </row>
    <row r="9" spans="1:9" x14ac:dyDescent="0.3">
      <c r="A9" s="9"/>
      <c r="B9" s="2"/>
      <c r="C9" s="29"/>
      <c r="D9" s="9"/>
      <c r="E9" s="2"/>
      <c r="G9" s="9"/>
      <c r="H9" s="2"/>
    </row>
    <row r="10" spans="1:9" x14ac:dyDescent="0.3">
      <c r="A10" s="9"/>
      <c r="B10" s="2"/>
      <c r="C10" s="29"/>
      <c r="D10" s="9"/>
      <c r="E10" s="2"/>
      <c r="G10" s="9"/>
      <c r="H10" s="2"/>
    </row>
    <row r="11" spans="1:9" x14ac:dyDescent="0.3">
      <c r="A11" s="9"/>
      <c r="B11" s="2"/>
      <c r="C11" s="29"/>
      <c r="D11" s="9"/>
      <c r="E11" s="2"/>
      <c r="G11" s="9"/>
      <c r="H11" s="2"/>
    </row>
    <row r="12" spans="1:9" x14ac:dyDescent="0.3">
      <c r="A12" s="9"/>
      <c r="B12" s="2"/>
      <c r="C12" s="29"/>
      <c r="D12" s="9"/>
      <c r="E12" s="2"/>
      <c r="G12" s="9"/>
      <c r="H12" s="2"/>
    </row>
    <row r="13" spans="1:9" x14ac:dyDescent="0.3">
      <c r="A13" s="9"/>
      <c r="B13" s="2"/>
      <c r="C13" s="29"/>
      <c r="D13" s="9"/>
      <c r="E13" s="2"/>
      <c r="G13" s="9"/>
      <c r="H13" s="2"/>
    </row>
    <row r="14" spans="1:9" x14ac:dyDescent="0.3">
      <c r="A14" s="9"/>
      <c r="B14" s="2"/>
      <c r="C14" s="29"/>
      <c r="D14" s="9"/>
      <c r="E14" s="2"/>
      <c r="G14" s="9"/>
      <c r="H14" s="2"/>
    </row>
    <row r="15" spans="1:9" x14ac:dyDescent="0.3">
      <c r="A15" s="9"/>
      <c r="B15" s="2"/>
      <c r="C15" s="29"/>
      <c r="D15" s="9"/>
      <c r="E15" s="2"/>
      <c r="G15" s="9"/>
      <c r="H15" s="2"/>
    </row>
    <row r="16" spans="1:9" x14ac:dyDescent="0.3">
      <c r="A16" s="9"/>
      <c r="B16" s="2"/>
      <c r="C16" s="29"/>
      <c r="D16" s="9"/>
      <c r="E16" s="2"/>
      <c r="G16" s="9"/>
      <c r="H16" s="2"/>
    </row>
    <row r="18" spans="3:11" x14ac:dyDescent="0.3">
      <c r="C18" s="30">
        <f>SUM(C1:C16)</f>
        <v>608500</v>
      </c>
      <c r="F18" s="30">
        <f>SUM(F1:F16)</f>
        <v>614000</v>
      </c>
      <c r="I18" s="30">
        <f>SUM(I1:I16)</f>
        <v>555000</v>
      </c>
      <c r="K18">
        <f>SUM(C18:I18)/3</f>
        <v>592500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Расчёт цен</vt:lpstr>
      <vt:lpstr>Лист1</vt:lpstr>
      <vt:lpstr>'Расчёт цен'!Область_печати</vt:lpstr>
    </vt:vector>
  </TitlesOfParts>
  <Company>Administratciya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cp:lastModifiedBy>UserBobkov</cp:lastModifiedBy>
  <cp:lastPrinted>2026-03-13T11:36:32Z</cp:lastPrinted>
  <dcterms:created xsi:type="dcterms:W3CDTF">2014-03-05T05:54:04Z</dcterms:created>
  <dcterms:modified xsi:type="dcterms:W3CDTF">2026-06-04T07:41:00Z</dcterms:modified>
</cp:coreProperties>
</file>