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14520" windowHeight="11760" activeTab="1"/>
  </bookViews>
  <sheets>
    <sheet name="Расчет цены" sheetId="2" r:id="rId1"/>
    <sheet name="612 355,00" sheetId="4" r:id="rId2"/>
    <sheet name="Лист1" sheetId="5" r:id="rId3"/>
  </sheets>
  <definedNames>
    <definedName name="OLE_LINK1" localSheetId="1">'612 355,00'!#REF!</definedName>
    <definedName name="OLE_LINK11" localSheetId="1">'612 355,00'!#REF!</definedName>
    <definedName name="OLE_LINK19" localSheetId="1">'612 355,00'!#REF!</definedName>
    <definedName name="OLE_LINK27" localSheetId="1">'612 355,00'!#REF!</definedName>
    <definedName name="OLE_LINK33" localSheetId="1">'612 355,00'!#REF!</definedName>
    <definedName name="OLE_LINK36" localSheetId="1">'612 355,00'!#REF!</definedName>
    <definedName name="OLE_LINK5" localSheetId="1">'612 355,00'!#REF!</definedName>
    <definedName name="OLE_LINK9" localSheetId="1">'612 355,00'!#REF!</definedName>
    <definedName name="_xlnm.Print_Area" localSheetId="1">'612 355,00'!$A$1:$P$6</definedName>
  </definedNames>
  <calcPr calcId="145621"/>
</workbook>
</file>

<file path=xl/calcChain.xml><?xml version="1.0" encoding="utf-8"?>
<calcChain xmlns="http://schemas.openxmlformats.org/spreadsheetml/2006/main">
  <c r="H6" i="4" l="1"/>
  <c r="I6" i="4" s="1"/>
  <c r="J6" i="4" s="1"/>
  <c r="Q6" i="2" l="1"/>
  <c r="R6" i="2" s="1"/>
  <c r="S6" i="2" s="1"/>
  <c r="T6" i="2" s="1"/>
  <c r="Q5" i="2"/>
  <c r="R5" i="2" s="1"/>
  <c r="S5" i="2" s="1"/>
  <c r="T5" i="2" s="1"/>
  <c r="T7" i="2" s="1"/>
  <c r="N6" i="2"/>
  <c r="O6" i="2" s="1"/>
  <c r="P6" i="2" s="1"/>
  <c r="N5" i="2"/>
  <c r="O5" i="2" s="1"/>
  <c r="P5" i="2" s="1"/>
  <c r="M6" i="4"/>
  <c r="N6" i="4" s="1"/>
  <c r="N7" i="4" l="1"/>
</calcChain>
</file>

<file path=xl/sharedStrings.xml><?xml version="1.0" encoding="utf-8"?>
<sst xmlns="http://schemas.openxmlformats.org/spreadsheetml/2006/main" count="52" uniqueCount="40">
  <si>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</si>
  <si>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</si>
  <si>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</si>
  <si>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</si>
  <si>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</si>
  <si>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</si>
  <si>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</si>
  <si>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</si>
  <si>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</si>
  <si>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</si>
  <si>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Данные реестра контрактов (руб./ед.изм.)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</si>
  <si>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</si>
  <si>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</si>
  <si>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</si>
  <si>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№6 вх.01-05-35342/13-0 от 12.12.2013г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</si>
  <si>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</si>
  <si>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</si>
  <si>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Номер сведений о контракте 0372100049613000693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</si>
  <si>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</si>
  <si>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</si>
  <si>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</si>
  <si>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</si>
  <si>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</si>
  <si>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Приложение 1_Обоснование НМЦК к Документации об электронном аукционе</t>
  </si>
  <si>
    <t>Источник информации о цене (руб./ед.изм.)</t>
  </si>
  <si>
    <t xml:space="preserve">Поставщик №1 </t>
  </si>
  <si>
    <t xml:space="preserve">Поставщик №2 </t>
  </si>
  <si>
    <t xml:space="preserve">Поставщик №3 </t>
  </si>
  <si>
    <t xml:space="preserve">Поставщик №4 </t>
  </si>
  <si>
    <t xml:space="preserve">Поставщик №5 </t>
  </si>
  <si>
    <t>ОКПД 2</t>
  </si>
  <si>
    <t xml:space="preserve">Коммерческое предложение №1 
</t>
  </si>
  <si>
    <t xml:space="preserve">Коммерческое предложение  №2 
</t>
  </si>
  <si>
    <t xml:space="preserve">Коммерческое предложение  №3 
</t>
  </si>
  <si>
    <t>ЗАПРЕТЫ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</si>
  <si>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</si>
  <si>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</si>
  <si>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песок речной</t>
  </si>
  <si>
    <t>т</t>
  </si>
  <si>
    <t>08.12.11.130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</si>
</sst>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2" fontId="9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5" fillId="0" borderId="0" xfId="0" applyNumberFormat="1" applyFont="1"/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7" xfId="0" applyBorder="1" applyAlignment="1"/>
    <xf numFmtId="0" fontId="0" fillId="0" borderId="3" xfId="0" applyBorder="1" applyAlignment="1"/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distributed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4.wmf"/><Relationship Id="rId1" Type="http://schemas.openxmlformats.org/officeDocument/2006/relationships/image" Target="../media/image1.wmf"/><Relationship Id="rId4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</xdr:row>
      <xdr:rowOff>952500</xdr:rowOff>
    </xdr:from>
    <xdr:to>
      <xdr:col>16</xdr:col>
      <xdr:colOff>0</xdr:colOff>
      <xdr:row>3</xdr:row>
      <xdr:rowOff>1304925</xdr:rowOff>
    </xdr:to>
    <xdr:pic>
      <xdr:nvPicPr>
        <xdr:cNvPr id="2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4325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3</xdr:row>
      <xdr:rowOff>923925</xdr:rowOff>
    </xdr:from>
    <xdr:to>
      <xdr:col>14</xdr:col>
      <xdr:colOff>1019175</xdr:colOff>
      <xdr:row>3</xdr:row>
      <xdr:rowOff>1362075</xdr:rowOff>
    </xdr:to>
    <xdr:pic>
      <xdr:nvPicPr>
        <xdr:cNvPr id="2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3</xdr:row>
      <xdr:rowOff>1600200</xdr:rowOff>
    </xdr:from>
    <xdr:to>
      <xdr:col>16</xdr:col>
      <xdr:colOff>1504950</xdr:colOff>
      <xdr:row>3</xdr:row>
      <xdr:rowOff>1962150</xdr:rowOff>
    </xdr:to>
    <xdr:pic>
      <xdr:nvPicPr>
        <xdr:cNvPr id="25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696825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3</xdr:row>
      <xdr:rowOff>1238250</xdr:rowOff>
    </xdr:from>
    <xdr:to>
      <xdr:col>16</xdr:col>
      <xdr:colOff>457200</xdr:colOff>
      <xdr:row>3</xdr:row>
      <xdr:rowOff>1466850</xdr:rowOff>
    </xdr:to>
    <xdr:pic>
      <xdr:nvPicPr>
        <xdr:cNvPr id="25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8257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zoomScale="84" zoomScaleNormal="84" workbookViewId="0">
      <selection activeCell="K4" sqref="K4"/>
    </sheetView>
  </sheetViews>
  <sheetFormatPr defaultRowHeight="12.75" x14ac:dyDescent="0.2"/>
  <cols>
    <col min="1" max="1" width="3.140625" style="3" customWidth="1"/>
    <col min="2" max="2" width="12.5703125" style="3" customWidth="1"/>
    <col min="3" max="3" width="30.85546875" style="3" customWidth="1"/>
    <col min="4" max="4" width="5.85546875" style="3" customWidth="1"/>
    <col min="5" max="5" width="6.85546875" style="3" customWidth="1"/>
    <col min="6" max="11" width="11.7109375" style="3" customWidth="1"/>
    <col min="12" max="12" width="15.28515625" style="3" customWidth="1"/>
    <col min="13" max="13" width="9.140625" style="3" hidden="1" customWidth="1"/>
    <col min="14" max="14" width="15.5703125" style="3" customWidth="1"/>
    <col min="15" max="15" width="15.42578125" style="3" customWidth="1"/>
    <col min="16" max="16" width="14.28515625" style="3" customWidth="1"/>
    <col min="17" max="17" width="28" style="3" customWidth="1"/>
    <col min="18" max="16384" width="9.140625" style="3"/>
  </cols>
  <sheetData>
    <row r="1" spans="1:35" ht="48" customHeight="1" x14ac:dyDescent="0.2">
      <c r="Q1" s="12"/>
      <c r="S1" s="47"/>
      <c r="T1" s="47"/>
      <c r="U1" s="47"/>
      <c r="V1" s="47"/>
      <c r="W1" s="47"/>
      <c r="X1" s="47"/>
      <c r="Y1" s="47"/>
      <c r="Z1" s="47"/>
      <c r="AA1" s="47"/>
      <c r="AB1" s="47"/>
      <c r="AC1" s="9"/>
      <c r="AD1" s="10"/>
      <c r="AE1" s="10"/>
      <c r="AF1" s="10"/>
      <c r="AG1" s="10"/>
      <c r="AH1" s="10"/>
      <c r="AI1" s="9"/>
    </row>
    <row r="2" spans="1:35" ht="39" customHeight="1" x14ac:dyDescent="0.2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39" customHeight="1" x14ac:dyDescent="0.25">
      <c r="A3" s="54" t="s">
        <v>0</v>
      </c>
      <c r="B3" s="54" t="s">
        <v>2</v>
      </c>
      <c r="C3" s="55" t="s">
        <v>5</v>
      </c>
      <c r="D3" s="55" t="s">
        <v>1</v>
      </c>
      <c r="E3" s="55" t="s">
        <v>3</v>
      </c>
      <c r="F3" s="49" t="s">
        <v>4</v>
      </c>
      <c r="G3" s="50"/>
      <c r="H3" s="50"/>
      <c r="I3" s="50"/>
      <c r="J3" s="50"/>
      <c r="K3" s="51"/>
      <c r="L3" s="49" t="s">
        <v>10</v>
      </c>
      <c r="M3" s="51"/>
      <c r="N3" s="57" t="s">
        <v>21</v>
      </c>
      <c r="O3" s="57"/>
      <c r="P3" s="57"/>
      <c r="Q3" s="58" t="s">
        <v>12</v>
      </c>
      <c r="R3" s="59"/>
      <c r="S3" s="59"/>
      <c r="T3" s="60"/>
    </row>
    <row r="4" spans="1:35" ht="159" customHeight="1" x14ac:dyDescent="0.2">
      <c r="A4" s="54"/>
      <c r="B4" s="55"/>
      <c r="C4" s="56"/>
      <c r="D4" s="56"/>
      <c r="E4" s="56"/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14</v>
      </c>
      <c r="L4" s="5" t="s">
        <v>17</v>
      </c>
      <c r="M4" s="5" t="s">
        <v>9</v>
      </c>
      <c r="N4" s="4" t="s">
        <v>8</v>
      </c>
      <c r="O4" s="4" t="s">
        <v>6</v>
      </c>
      <c r="P4" s="6" t="s">
        <v>7</v>
      </c>
      <c r="Q4" s="1" t="s">
        <v>13</v>
      </c>
      <c r="R4" s="24" t="s">
        <v>18</v>
      </c>
      <c r="S4" s="24" t="s">
        <v>19</v>
      </c>
      <c r="T4" s="24" t="s">
        <v>20</v>
      </c>
    </row>
    <row r="5" spans="1:35" s="2" customFormat="1" x14ac:dyDescent="0.25">
      <c r="A5" s="22">
        <v>1</v>
      </c>
      <c r="B5" s="13"/>
      <c r="C5" s="14"/>
      <c r="D5" s="15"/>
      <c r="E5" s="16"/>
      <c r="F5" s="15"/>
      <c r="G5" s="15"/>
      <c r="H5" s="15"/>
      <c r="I5" s="21"/>
      <c r="J5" s="21"/>
      <c r="K5" s="21"/>
      <c r="L5" s="8"/>
      <c r="M5" s="7"/>
      <c r="N5" s="18" t="e">
        <f>AVERAGE(F5:H5)</f>
        <v>#DIV/0!</v>
      </c>
      <c r="O5" s="19" t="e">
        <f>SQRT(((SUM((POWER(H5-N5,2)),(POWER(G5-N5,2)),(POWER(F5-N5,2)))/(COLUMNS(F5:H5)-1))))</f>
        <v>#DIV/0!</v>
      </c>
      <c r="P5" s="19" t="e">
        <f>O5/N5*100</f>
        <v>#DIV/0!</v>
      </c>
      <c r="Q5" s="20">
        <f>((E5/3)*(SUM(F5:H5)))</f>
        <v>0</v>
      </c>
      <c r="R5" s="25" t="e">
        <f>Q5/E5</f>
        <v>#DIV/0!</v>
      </c>
      <c r="S5" s="20" t="e">
        <f>'612 355,00'!M5=ROUNDDOWN(R5,8)</f>
        <v>#DIV/0!</v>
      </c>
      <c r="T5" s="20" t="e">
        <f>S5*E5</f>
        <v>#DIV/0!</v>
      </c>
    </row>
    <row r="6" spans="1:35" s="11" customFormat="1" ht="98.25" customHeight="1" x14ac:dyDescent="0.25">
      <c r="A6" s="23">
        <v>2</v>
      </c>
      <c r="B6" s="13"/>
      <c r="C6" s="14"/>
      <c r="D6" s="15"/>
      <c r="E6" s="16"/>
      <c r="F6" s="15"/>
      <c r="G6" s="15"/>
      <c r="H6" s="15"/>
      <c r="I6" s="21"/>
      <c r="J6" s="21"/>
      <c r="K6" s="21"/>
      <c r="L6" s="8"/>
      <c r="M6" s="17"/>
      <c r="N6" s="18" t="e">
        <f>AVERAGE(F6:H6)</f>
        <v>#DIV/0!</v>
      </c>
      <c r="O6" s="19" t="e">
        <f>SQRT(((SUM((POWER(H6-N6,2)),(POWER(G6-N6,2)),(POWER(F6-N6,2)))/(COLUMNS(F6:H6)-1))))</f>
        <v>#DIV/0!</v>
      </c>
      <c r="P6" s="19" t="e">
        <f>O6/N6*100</f>
        <v>#DIV/0!</v>
      </c>
      <c r="Q6" s="20">
        <f>((E6/3)*(SUM(F6:H6)))</f>
        <v>0</v>
      </c>
      <c r="R6" s="25" t="e">
        <f>Q6/E6</f>
        <v>#DIV/0!</v>
      </c>
      <c r="S6" s="20" t="e">
        <f>ROUNDDOWN(R6,2)</f>
        <v>#DIV/0!</v>
      </c>
      <c r="T6" s="20" t="e">
        <f>S6*E6</f>
        <v>#DIV/0!</v>
      </c>
    </row>
    <row r="7" spans="1:35" ht="15.75" customHeight="1" x14ac:dyDescent="0.2">
      <c r="A7" s="47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9"/>
      <c r="L7" s="10"/>
      <c r="M7" s="10"/>
      <c r="N7" s="10"/>
      <c r="O7" s="10"/>
      <c r="P7" s="10"/>
      <c r="Q7" s="9"/>
      <c r="T7" s="26" t="e">
        <f>SUM(T5:T6)</f>
        <v>#DIV/0!</v>
      </c>
    </row>
    <row r="8" spans="1:35" ht="36" customHeight="1" x14ac:dyDescent="0.2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35" x14ac:dyDescent="0.2">
      <c r="A9" s="3" t="s">
        <v>22</v>
      </c>
    </row>
  </sheetData>
  <mergeCells count="14">
    <mergeCell ref="S1:AB1"/>
    <mergeCell ref="S2:AI2"/>
    <mergeCell ref="F3:K3"/>
    <mergeCell ref="A7:J7"/>
    <mergeCell ref="A8:Q8"/>
    <mergeCell ref="A2:Q2"/>
    <mergeCell ref="A3:A4"/>
    <mergeCell ref="B3:B4"/>
    <mergeCell ref="C3:C4"/>
    <mergeCell ref="D3:D4"/>
    <mergeCell ref="E3:E4"/>
    <mergeCell ref="L3:M3"/>
    <mergeCell ref="N3:P3"/>
    <mergeCell ref="Q3:T3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view="pageBreakPreview" zoomScale="70" zoomScaleNormal="85" zoomScaleSheetLayoutView="70" workbookViewId="0">
      <selection activeCell="O6" sqref="O6"/>
    </sheetView>
  </sheetViews>
  <sheetFormatPr defaultRowHeight="12.75" x14ac:dyDescent="0.2"/>
  <cols>
    <col min="1" max="1" width="4" style="31" customWidth="1"/>
    <col min="2" max="2" width="36.28515625" style="32" customWidth="1"/>
    <col min="3" max="3" width="5.85546875" style="31" customWidth="1"/>
    <col min="4" max="4" width="6.85546875" style="31" customWidth="1"/>
    <col min="5" max="5" width="13.85546875" style="31" customWidth="1"/>
    <col min="6" max="6" width="14.7109375" style="31" customWidth="1"/>
    <col min="7" max="7" width="14.5703125" style="31" customWidth="1"/>
    <col min="8" max="8" width="15.5703125" style="31" customWidth="1"/>
    <col min="9" max="9" width="15.42578125" style="31" customWidth="1"/>
    <col min="10" max="10" width="14.28515625" style="31" customWidth="1"/>
    <col min="11" max="11" width="28" style="31" customWidth="1"/>
    <col min="12" max="12" width="13.5703125" style="31" customWidth="1"/>
    <col min="13" max="13" width="14" style="31" customWidth="1"/>
    <col min="14" max="14" width="13.85546875" style="31" customWidth="1"/>
    <col min="15" max="16" width="14" style="31" customWidth="1"/>
    <col min="17" max="16384" width="9.140625" style="31"/>
  </cols>
  <sheetData>
    <row r="1" spans="1:29" ht="48" customHeight="1" x14ac:dyDescent="0.2">
      <c r="C1" s="33"/>
      <c r="K1" s="34"/>
      <c r="M1" s="64" t="s">
        <v>23</v>
      </c>
      <c r="N1" s="65"/>
      <c r="O1" s="35"/>
      <c r="P1" s="35"/>
      <c r="Q1" s="35"/>
      <c r="R1" s="35"/>
      <c r="S1" s="35"/>
      <c r="T1" s="35"/>
      <c r="U1" s="35"/>
      <c r="V1" s="35"/>
      <c r="W1" s="36"/>
      <c r="X1" s="36"/>
      <c r="Y1" s="36"/>
      <c r="Z1" s="36"/>
      <c r="AA1" s="36"/>
      <c r="AB1" s="36"/>
      <c r="AC1" s="36"/>
    </row>
    <row r="2" spans="1:29" ht="39" customHeight="1" x14ac:dyDescent="0.2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M2" s="66"/>
      <c r="N2" s="6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39" customHeight="1" x14ac:dyDescent="0.2">
      <c r="A3" s="70" t="s">
        <v>0</v>
      </c>
      <c r="B3" s="71" t="s">
        <v>2</v>
      </c>
      <c r="C3" s="72" t="s">
        <v>1</v>
      </c>
      <c r="D3" s="72" t="s">
        <v>3</v>
      </c>
      <c r="E3" s="68" t="s">
        <v>24</v>
      </c>
      <c r="F3" s="68"/>
      <c r="G3" s="68"/>
      <c r="H3" s="69" t="s">
        <v>21</v>
      </c>
      <c r="I3" s="69"/>
      <c r="J3" s="69"/>
      <c r="K3" s="73" t="s">
        <v>12</v>
      </c>
      <c r="L3" s="74"/>
      <c r="M3" s="74"/>
      <c r="N3" s="74"/>
      <c r="O3" s="61" t="s">
        <v>30</v>
      </c>
      <c r="P3" s="61" t="s">
        <v>34</v>
      </c>
    </row>
    <row r="4" spans="1:29" ht="159" customHeight="1" x14ac:dyDescent="0.2">
      <c r="A4" s="70"/>
      <c r="B4" s="71"/>
      <c r="C4" s="72"/>
      <c r="D4" s="72"/>
      <c r="E4" s="28" t="s">
        <v>31</v>
      </c>
      <c r="F4" s="28" t="s">
        <v>32</v>
      </c>
      <c r="G4" s="28" t="s">
        <v>33</v>
      </c>
      <c r="H4" s="37" t="s">
        <v>8</v>
      </c>
      <c r="I4" s="37" t="s">
        <v>6</v>
      </c>
      <c r="J4" s="28" t="s">
        <v>35</v>
      </c>
      <c r="K4" s="38" t="s">
        <v>36</v>
      </c>
      <c r="L4" s="28" t="s">
        <v>18</v>
      </c>
      <c r="M4" s="37" t="s">
        <v>19</v>
      </c>
      <c r="N4" s="28" t="s">
        <v>20</v>
      </c>
      <c r="O4" s="62"/>
      <c r="P4" s="62"/>
    </row>
    <row r="5" spans="1:29" s="39" customFormat="1" ht="18.7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s="39" customFormat="1" ht="135" customHeight="1" x14ac:dyDescent="0.25">
      <c r="A6" s="40">
        <v>1</v>
      </c>
      <c r="B6" s="41" t="s">
        <v>37</v>
      </c>
      <c r="C6" s="27" t="s">
        <v>38</v>
      </c>
      <c r="D6" s="27">
        <v>12</v>
      </c>
      <c r="E6" s="29">
        <v>720</v>
      </c>
      <c r="F6" s="29"/>
      <c r="G6" s="29"/>
      <c r="H6" s="42">
        <f t="shared" ref="H6" si="0">AVERAGE(E6:G6)</f>
        <v>720</v>
      </c>
      <c r="I6" s="43">
        <f t="shared" ref="I6" si="1">SQRT(((SUM((POWER(E6-H6,2)),(POWER(F6-H6,2)),(POWER(G6-H6,2)))/(COLUMNS(E6:G6)-1))))</f>
        <v>720</v>
      </c>
      <c r="J6" s="43">
        <f t="shared" ref="J6" si="2">I6/H6*100</f>
        <v>100</v>
      </c>
      <c r="K6" s="29"/>
      <c r="L6" s="44">
        <v>720</v>
      </c>
      <c r="M6" s="29">
        <f t="shared" ref="M6" si="3">L6</f>
        <v>720</v>
      </c>
      <c r="N6" s="44">
        <f t="shared" ref="N6" si="4">M6*D6</f>
        <v>8640</v>
      </c>
      <c r="O6" s="75" t="s">
        <v>39</v>
      </c>
      <c r="P6" s="30"/>
    </row>
    <row r="7" spans="1:29" ht="15" x14ac:dyDescent="0.2">
      <c r="N7" s="46">
        <f>SUM(N6:N6)</f>
        <v>8640</v>
      </c>
      <c r="P7" s="45"/>
    </row>
    <row r="8" spans="1:29" ht="15" x14ac:dyDescent="0.2">
      <c r="P8" s="45"/>
    </row>
    <row r="9" spans="1:29" ht="15" x14ac:dyDescent="0.2">
      <c r="P9" s="45"/>
    </row>
  </sheetData>
  <mergeCells count="12">
    <mergeCell ref="P3:P4"/>
    <mergeCell ref="O3:O4"/>
    <mergeCell ref="A5:O5"/>
    <mergeCell ref="M1:N2"/>
    <mergeCell ref="A2:K2"/>
    <mergeCell ref="E3:G3"/>
    <mergeCell ref="H3:J3"/>
    <mergeCell ref="A3:A4"/>
    <mergeCell ref="B3:B4"/>
    <mergeCell ref="C3:C4"/>
    <mergeCell ref="D3:D4"/>
    <mergeCell ref="K3:N3"/>
  </mergeCells>
  <pageMargins left="0.39370078740157483" right="0.39370078740157483" top="0.39370078740157483" bottom="0.39370078740157483" header="0.31496062992125984" footer="0.3937007874015748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цены</vt:lpstr>
      <vt:lpstr>612 355,00</vt:lpstr>
      <vt:lpstr>Лист1</vt:lpstr>
      <vt:lpstr>'612 355,00'!Область_печати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SIZO2_OIXO2</cp:lastModifiedBy>
  <cp:lastPrinted>2021-08-19T09:00:09Z</cp:lastPrinted>
  <dcterms:created xsi:type="dcterms:W3CDTF">2014-01-15T18:15:09Z</dcterms:created>
  <dcterms:modified xsi:type="dcterms:W3CDTF">2026-04-21T13:45:25Z</dcterms:modified>
</cp:coreProperties>
</file>