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0100" windowHeight="8232"/>
  </bookViews>
  <sheets>
    <sheet name="НМЦК Кемерово" sheetId="1" r:id="rId1"/>
  </sheets>
  <definedNames>
    <definedName name="_xlnm._FilterDatabase" localSheetId="0" hidden="1">'НМЦК Кемерово'!$A$6:$R$22</definedName>
    <definedName name="OLE_LINK4" localSheetId="0">#REF!</definedName>
  </definedNames>
  <calcPr calcId="145621"/>
</workbook>
</file>

<file path=xl/calcChain.xml><?xml version="1.0" encoding="utf-8"?>
<calcChain xmlns="http://schemas.openxmlformats.org/spreadsheetml/2006/main">
  <c r="M16" i="1" l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L16" i="1"/>
  <c r="L15" i="1"/>
  <c r="L14" i="1"/>
  <c r="L13" i="1"/>
  <c r="L12" i="1"/>
  <c r="L11" i="1"/>
  <c r="L10" i="1"/>
  <c r="L9" i="1"/>
  <c r="L8" i="1"/>
  <c r="L7" i="1"/>
  <c r="J16" i="1"/>
  <c r="J15" i="1"/>
  <c r="J14" i="1"/>
  <c r="J13" i="1"/>
  <c r="J12" i="1"/>
  <c r="J11" i="1"/>
  <c r="J10" i="1"/>
  <c r="J9" i="1"/>
  <c r="J8" i="1"/>
  <c r="J7" i="1"/>
  <c r="H16" i="1"/>
  <c r="H15" i="1"/>
  <c r="H14" i="1"/>
  <c r="H13" i="1"/>
  <c r="H12" i="1"/>
  <c r="H11" i="1"/>
  <c r="H10" i="1"/>
  <c r="H9" i="1"/>
  <c r="H8" i="1"/>
  <c r="H7" i="1"/>
  <c r="L17" i="1" l="1"/>
  <c r="H17" i="1"/>
  <c r="J17" i="1"/>
  <c r="P11" i="1"/>
  <c r="F17" i="1"/>
  <c r="O16" i="1"/>
  <c r="P15" i="1"/>
  <c r="P14" i="1"/>
  <c r="O13" i="1"/>
  <c r="O12" i="1"/>
  <c r="P10" i="1"/>
  <c r="O9" i="1"/>
  <c r="O8" i="1"/>
  <c r="P7" i="1" l="1"/>
  <c r="O15" i="1"/>
  <c r="O11" i="1"/>
  <c r="O14" i="1"/>
  <c r="O10" i="1"/>
  <c r="P9" i="1"/>
  <c r="P8" i="1"/>
  <c r="P12" i="1"/>
  <c r="P13" i="1"/>
  <c r="P16" i="1"/>
  <c r="O7" i="1" l="1"/>
  <c r="O17" i="1" s="1"/>
  <c r="A21" i="1" s="1"/>
  <c r="P17" i="1"/>
</calcChain>
</file>

<file path=xl/sharedStrings.xml><?xml version="1.0" encoding="utf-8"?>
<sst xmlns="http://schemas.openxmlformats.org/spreadsheetml/2006/main" count="67" uniqueCount="44">
  <si>
    <t xml:space="preserve">Обоснование начальной (максимальной) цены контракта </t>
  </si>
  <si>
    <t>Основные характеристики объекта:</t>
  </si>
  <si>
    <t>Используемый метод определения НМЦК с обоснованием:</t>
  </si>
  <si>
    <t>НМЦК определена в соответствии с Методическими рекомендациями по применению методов определения НМЦК, цены контракта, заключаемого с единственным Поставщиком (подрядчиком, исполнителем), утвержденными приказом Министерства экономического развития РФ от 02.10.2013 г. № 567 Метод сопоставимых рыночных цен (анализ рынка) с использованием запросов ценовых предложений, направленных заказчиком и полученных ответов.</t>
  </si>
  <si>
    <t>№ п/п</t>
  </si>
  <si>
    <t>Модель лазерного принтера для установки картриджа</t>
  </si>
  <si>
    <t>Цвет тонера</t>
  </si>
  <si>
    <t>Ресурс печати при 5% зап. листа формата А4, (не менее, стр.)</t>
  </si>
  <si>
    <t>Ед. изм.</t>
  </si>
  <si>
    <t xml:space="preserve">Кол-во 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</si>
  <si>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</si>
  <si>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</si>
  <si>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Поставщик 1 вх. № 17830 от 19.05.2026</t>
  </si>
  <si>
    <t>Поставщик 2 вх. №17842 от 19.05.2026</t>
  </si>
  <si>
    <t>Средняя арифметическая цена за единицу     &lt;ц&gt; . При расчетах производится округление полученных значений до двух десятичных знаков после запятой по математическим правилам округления.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</si>
  <si>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</si>
  <si>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  <family val="1"/>
        <charset val="204"/>
      </rPr>
      <t xml:space="preserve">           (не должен превышать 33%)</t>
    </r>
  </si>
  <si>
    <r>
      <t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>n - количество значений, используемых в расчете;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>i - номер источника ценовой информации;</t>
    </r>
    <r>
      <rPr>
        <sz val="11"/>
        <color theme="1"/>
        <rFont val="Calibri"/>
        <family val="2"/>
        <charset val="204"/>
      </rPr>
      <t xml:space="preserve">
</t>
    </r>
    <r>
      <rPr>
        <sz val="10"/>
        <color rgb="FF000000"/>
        <rFont val="Times New Roman"/>
        <family val="1"/>
        <charset val="204"/>
      </rPr>
      <t xml:space="preserve">     - цена единицы</t>
    </r>
  </si>
  <si>
    <t>Картридж для принтеров Hewlett Packard LaserJet P2055, Hewlett Packard LaserJet P2055d, Hewlett Packard LaserJet P2055dn</t>
  </si>
  <si>
    <t>черный</t>
  </si>
  <si>
    <t>штука</t>
  </si>
  <si>
    <t>Картридж для принтера Kyocera FS-1120MFP</t>
  </si>
  <si>
    <t>Картридж для принтера Kyocera FS-4020DN</t>
  </si>
  <si>
    <t>Картридж для принтеров Kyocera ECOSYS M3560idn, Kyocera FS-4200DN, Kyocera FS-4300DN</t>
  </si>
  <si>
    <t>Картридж для принтера Kyocera FS-6970DN</t>
  </si>
  <si>
    <t>Картридж для принтера Pantum M6700D</t>
  </si>
  <si>
    <t>Картридж для принтеров Samsung ProXpress M3870FD, Samsung ProXpress M3870FW, Samsung SL-M3820ND, Samsung SL-M3870FW</t>
  </si>
  <si>
    <t>Картридж для принтера Samsung ProXpress M4020ND</t>
  </si>
  <si>
    <t>Картридж для принтера Xerox WorkCentre 3325DNI</t>
  </si>
  <si>
    <t>Картридж для принтера Катюша М348</t>
  </si>
  <si>
    <t>ИТОГО</t>
  </si>
  <si>
    <t>В результате проведенного расчета НМЦК составила:</t>
  </si>
  <si>
    <t>Дата подготовки обоснования НМЦК:</t>
  </si>
  <si>
    <t>04.06.2026г.</t>
  </si>
  <si>
    <t>Сотрудник ответственный за подготовку  обоснования НМЦК:</t>
  </si>
  <si>
    <t>_____________________</t>
  </si>
  <si>
    <t>Слободчиков Э.Е.</t>
  </si>
  <si>
    <t>Оплата за выполненные работы  Заказчиком  Поставщику производится в пределах лимитов бюджетных обязательств текущего 2026 года, за счет средств федерального бюджета</t>
  </si>
  <si>
    <t>Стоимость  за единицу руб.</t>
  </si>
  <si>
    <t xml:space="preserve">*Определение НМЦК произведено Заказчиком в соответствии с  Приказом Минэкономразвития России от 02.10.2013 N 567 ''Об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исполнителем)''. </t>
  </si>
  <si>
    <t>Сумма поставки</t>
  </si>
  <si>
    <t>Поставщик 3 вх. №19632 от 04.06.2026</t>
  </si>
  <si>
    <t xml:space="preserve"> 123 610,00 (сто двадцать три тысячи шестьсот десять) рублей 00 копеек</t>
  </si>
  <si>
    <t xml:space="preserve"> Поставка картриджей для монохромных лазерных принтеров в г.Кемерово (характеристики указаны в описании объекта закупки)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</si>
</sst>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"/>
      <family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8" fillId="0" borderId="0"/>
    <xf numFmtId="0" fontId="12" fillId="0" borderId="0"/>
    <xf numFmtId="0" fontId="12" fillId="0" borderId="0"/>
    <xf numFmtId="0" fontId="16" fillId="0" borderId="0"/>
    <xf numFmtId="0" fontId="1" fillId="0" borderId="0"/>
    <xf numFmtId="0" fontId="19" fillId="0" borderId="0"/>
    <xf numFmtId="0" fontId="12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20" fillId="0" borderId="0"/>
  </cellStyleXfs>
  <cellXfs count="87">
    <xf numFmtId="0" fontId="0" fillId="0" borderId="0" xfId="0"/>
    <xf numFmtId="0" fontId="4" fillId="0" borderId="0" xfId="1" applyNumberFormat="1" applyFont="1"/>
    <xf numFmtId="0" fontId="5" fillId="0" borderId="0" xfId="1" applyNumberFormat="1" applyFont="1" applyAlignment="1">
      <alignment horizontal="center" vertical="center" wrapText="1"/>
    </xf>
    <xf numFmtId="0" fontId="6" fillId="0" borderId="1" xfId="1" applyNumberFormat="1" applyFont="1" applyBorder="1" applyAlignment="1">
      <alignment vertical="center" wrapText="1"/>
    </xf>
    <xf numFmtId="0" fontId="4" fillId="0" borderId="0" xfId="1" applyNumberFormat="1" applyFont="1" applyAlignment="1">
      <alignment horizontal="center"/>
    </xf>
    <xf numFmtId="0" fontId="5" fillId="0" borderId="8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9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3" xfId="1" applyNumberFormat="1" applyFont="1" applyBorder="1" applyAlignment="1">
      <alignment horizontal="center" vertical="center"/>
    </xf>
    <xf numFmtId="4" fontId="13" fillId="0" borderId="3" xfId="1" applyNumberFormat="1" applyFont="1" applyBorder="1" applyAlignment="1">
      <alignment horizontal="center" vertical="center"/>
    </xf>
    <xf numFmtId="2" fontId="4" fillId="0" borderId="0" xfId="1" applyNumberFormat="1" applyFont="1"/>
    <xf numFmtId="0" fontId="5" fillId="0" borderId="3" xfId="1" applyNumberFormat="1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13" fillId="0" borderId="4" xfId="1" applyNumberFormat="1" applyFont="1" applyBorder="1" applyAlignment="1">
      <alignment horizontal="left" vertical="center"/>
    </xf>
    <xf numFmtId="0" fontId="13" fillId="0" borderId="0" xfId="1" applyNumberFormat="1" applyFont="1" applyBorder="1" applyAlignment="1">
      <alignment horizontal="left" vertical="center"/>
    </xf>
    <xf numFmtId="0" fontId="14" fillId="0" borderId="0" xfId="1" applyNumberFormat="1" applyFont="1" applyAlignment="1">
      <alignment horizontal="left" wrapText="1"/>
    </xf>
    <xf numFmtId="0" fontId="6" fillId="0" borderId="0" xfId="1" applyNumberFormat="1" applyFont="1" applyAlignment="1">
      <alignment horizontal="center"/>
    </xf>
    <xf numFmtId="0" fontId="6" fillId="0" borderId="0" xfId="1" applyNumberFormat="1" applyFont="1"/>
    <xf numFmtId="0" fontId="6" fillId="0" borderId="0" xfId="1" applyNumberFormat="1" applyFont="1" applyAlignment="1">
      <alignment horizontal="left" vertical="top"/>
    </xf>
    <xf numFmtId="0" fontId="15" fillId="0" borderId="0" xfId="1" applyNumberFormat="1" applyFont="1" applyAlignment="1"/>
    <xf numFmtId="0" fontId="15" fillId="2" borderId="0" xfId="1" applyNumberFormat="1" applyFont="1" applyFill="1" applyAlignment="1">
      <alignment vertical="top"/>
    </xf>
    <xf numFmtId="4" fontId="4" fillId="0" borderId="0" xfId="1" applyNumberFormat="1" applyFont="1"/>
    <xf numFmtId="0" fontId="17" fillId="0" borderId="0" xfId="1" applyNumberFormat="1" applyFont="1" applyAlignment="1">
      <alignment vertical="top" wrapText="1"/>
    </xf>
    <xf numFmtId="2" fontId="11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2" fontId="11" fillId="0" borderId="11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4" fontId="13" fillId="0" borderId="6" xfId="1" applyNumberFormat="1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top" wrapText="1"/>
    </xf>
    <xf numFmtId="0" fontId="7" fillId="0" borderId="2" xfId="1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 vertical="center" wrapText="1"/>
    </xf>
    <xf numFmtId="0" fontId="6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17" fillId="0" borderId="0" xfId="1" applyNumberFormat="1" applyFont="1" applyAlignment="1">
      <alignment vertical="center" wrapText="1"/>
    </xf>
    <xf numFmtId="0" fontId="4" fillId="0" borderId="0" xfId="1" applyNumberFormat="1" applyFont="1" applyAlignment="1">
      <alignment horizontal="center" vertical="center"/>
    </xf>
    <xf numFmtId="4" fontId="5" fillId="0" borderId="8" xfId="1" applyNumberFormat="1" applyFont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Border="1" applyAlignment="1">
      <alignment vertical="center" wrapText="1"/>
    </xf>
    <xf numFmtId="4" fontId="7" fillId="0" borderId="14" xfId="1" applyNumberFormat="1" applyFont="1" applyBorder="1" applyAlignment="1">
      <alignment horizontal="center" vertical="top" wrapText="1"/>
    </xf>
    <xf numFmtId="0" fontId="9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/>
    <xf numFmtId="4" fontId="5" fillId="0" borderId="0" xfId="1" applyNumberFormat="1" applyFont="1" applyBorder="1" applyAlignment="1">
      <alignment horizontal="center" vertical="center"/>
    </xf>
    <xf numFmtId="0" fontId="9" fillId="0" borderId="15" xfId="1" applyNumberFormat="1" applyFont="1" applyBorder="1" applyAlignment="1">
      <alignment horizontal="center"/>
    </xf>
    <xf numFmtId="0" fontId="4" fillId="0" borderId="15" xfId="1" applyNumberFormat="1" applyFont="1" applyBorder="1"/>
    <xf numFmtId="4" fontId="5" fillId="0" borderId="15" xfId="1" applyNumberFormat="1" applyFont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vertical="center"/>
    </xf>
    <xf numFmtId="2" fontId="5" fillId="0" borderId="2" xfId="1" applyNumberFormat="1" applyFont="1" applyBorder="1" applyAlignment="1">
      <alignment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horizontal="left" wrapText="1"/>
    </xf>
    <xf numFmtId="0" fontId="15" fillId="0" borderId="16" xfId="1" applyNumberFormat="1" applyFont="1" applyBorder="1" applyAlignment="1">
      <alignment horizontal="left" vertical="center"/>
    </xf>
    <xf numFmtId="0" fontId="13" fillId="0" borderId="17" xfId="1" applyNumberFormat="1" applyFont="1" applyBorder="1" applyAlignment="1">
      <alignment horizontal="left" vertical="center"/>
    </xf>
    <xf numFmtId="0" fontId="14" fillId="0" borderId="17" xfId="1" applyNumberFormat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left" wrapText="1"/>
    </xf>
    <xf numFmtId="0" fontId="21" fillId="0" borderId="2" xfId="1" applyNumberFormat="1" applyFont="1" applyFill="1" applyBorder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0" fontId="6" fillId="0" borderId="0" xfId="1" applyNumberFormat="1" applyFont="1" applyAlignment="1"/>
    <xf numFmtId="0" fontId="5" fillId="0" borderId="8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/>
    <xf numFmtId="0" fontId="2" fillId="0" borderId="0" xfId="1" applyNumberFormat="1" applyFont="1" applyAlignment="1"/>
    <xf numFmtId="0" fontId="6" fillId="0" borderId="0" xfId="1" applyNumberFormat="1" applyFont="1" applyAlignment="1">
      <alignment horizontal="left"/>
    </xf>
    <xf numFmtId="0" fontId="7" fillId="0" borderId="2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5" fillId="0" borderId="12" xfId="1" applyNumberFormat="1" applyFont="1" applyBorder="1" applyAlignment="1">
      <alignment horizontal="left" vertical="center" wrapText="1"/>
    </xf>
    <xf numFmtId="0" fontId="15" fillId="0" borderId="13" xfId="1" applyNumberFormat="1" applyFont="1" applyBorder="1" applyAlignment="1">
      <alignment horizontal="left" vertical="center" wrapText="1"/>
    </xf>
    <xf numFmtId="0" fontId="6" fillId="0" borderId="19" xfId="1" applyNumberFormat="1" applyFont="1" applyBorder="1" applyAlignment="1">
      <alignment horizontal="center"/>
    </xf>
    <xf numFmtId="0" fontId="6" fillId="2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horizontal="left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</cellXfs>
  <cellStyles count="14">
    <cellStyle name="Обычный" xfId="0" builtinId="0"/>
    <cellStyle name="Обычный 11" xfId="2"/>
    <cellStyle name="Обычный 16 2" xfId="3"/>
    <cellStyle name="Обычный 16 3" xfId="4"/>
    <cellStyle name="Обычный 18" xfId="5"/>
    <cellStyle name="Обычный 19" xfId="6"/>
    <cellStyle name="Обычный 2" xfId="7"/>
    <cellStyle name="Обычный 2 2" xfId="8"/>
    <cellStyle name="Обычный 3" xfId="9"/>
    <cellStyle name="Обычный 4" xfId="10"/>
    <cellStyle name="Обычный 4 2" xfId="11"/>
    <cellStyle name="Обычный 5" xfId="12"/>
    <cellStyle name="Обычный 6" xfId="13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328354" y="4005095"/>
    <xdr:ext cx="1004199" cy="350378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8328354" y="4005095"/>
          <a:ext cx="1004199" cy="350378"/>
        </a:xfrm>
        <a:prstGeom prst="rect">
          <a:avLst/>
        </a:prstGeom>
      </xdr:spPr>
    </xdr:pic>
    <xdr:clientData/>
  </xdr:absoluteAnchor>
  <xdr:absoluteAnchor>
    <xdr:pos x="17189509" y="3276838"/>
    <xdr:ext cx="1000572" cy="440011"/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7189509" y="3276838"/>
          <a:ext cx="1000572" cy="440011"/>
        </a:xfrm>
        <a:prstGeom prst="rect">
          <a:avLst/>
        </a:prstGeom>
      </xdr:spPr>
    </xdr:pic>
    <xdr:clientData/>
  </xdr:absoluteAnchor>
  <xdr:absoluteAnchor>
    <xdr:pos x="19731443" y="3637806"/>
    <xdr:ext cx="1485863" cy="358526"/>
    <xdr:pic>
      <xdr:nvPicPr>
        <xdr:cNvPr id="4" name="Picture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19731443" y="3637806"/>
          <a:ext cx="1485863" cy="358526"/>
        </a:xfrm>
        <a:prstGeom prst="rect">
          <a:avLst/>
        </a:prstGeom>
      </xdr:spPr>
    </xdr:pic>
    <xdr:clientData/>
  </xdr:absoluteAnchor>
  <xdr:absoluteAnchor>
    <xdr:pos x="20303891" y="4162600"/>
    <xdr:ext cx="153144" cy="228152"/>
    <xdr:pic>
      <xdr:nvPicPr>
        <xdr:cNvPr id="5" name="Picture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20303891" y="4162600"/>
          <a:ext cx="153144" cy="228152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27"/>
  <sheetViews>
    <sheetView tabSelected="1" zoomScale="70" zoomScaleNormal="70" workbookViewId="0">
      <selection activeCell="E5" sqref="E5:E6"/>
    </sheetView>
  </sheetViews>
  <sheetFormatPr defaultColWidth="9.109375" defaultRowHeight="13.2" x14ac:dyDescent="0.25"/>
  <cols>
    <col min="1" max="1" width="6.5546875" style="4" customWidth="1"/>
    <col min="2" max="2" width="48.88671875" style="4" bestFit="1" customWidth="1"/>
    <col min="3" max="3" width="13.5546875" style="4" bestFit="1" customWidth="1"/>
    <col min="4" max="4" width="24.21875" style="41" bestFit="1" customWidth="1"/>
    <col min="5" max="5" width="10.6640625" style="1" customWidth="1"/>
    <col min="6" max="12" width="16.33203125" style="1" customWidth="1"/>
    <col min="13" max="13" width="19.33203125" style="1" customWidth="1"/>
    <col min="14" max="15" width="16.33203125" style="1" customWidth="1"/>
    <col min="16" max="16" width="31.44140625" style="1" customWidth="1"/>
    <col min="17" max="19" width="11.21875" style="1" bestFit="1" customWidth="1"/>
    <col min="20" max="20" width="9.109375" style="1"/>
    <col min="21" max="21" width="8" style="1" bestFit="1" customWidth="1"/>
    <col min="22" max="16384" width="9.109375" style="1"/>
  </cols>
  <sheetData>
    <row r="1" spans="1:23" ht="23.25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64"/>
    </row>
    <row r="2" spans="1:23" ht="27.75" customHeight="1" x14ac:dyDescent="0.25">
      <c r="A2" s="2"/>
      <c r="B2" s="3" t="s">
        <v>1</v>
      </c>
      <c r="C2" s="71" t="s">
        <v>43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23" ht="52.5" customHeight="1" x14ac:dyDescent="0.25">
      <c r="A3" s="2"/>
      <c r="B3" s="3" t="s">
        <v>2</v>
      </c>
      <c r="C3" s="82" t="s">
        <v>3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23" ht="7.5" customHeight="1" x14ac:dyDescent="0.25">
      <c r="A4" s="2"/>
      <c r="B4" s="2"/>
      <c r="C4" s="2"/>
      <c r="D4" s="2"/>
      <c r="E4" s="83"/>
      <c r="F4" s="83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3" ht="57" customHeight="1" x14ac:dyDescent="0.25">
      <c r="A5" s="84" t="s">
        <v>4</v>
      </c>
      <c r="B5" s="67" t="s">
        <v>5</v>
      </c>
      <c r="C5" s="67" t="s">
        <v>6</v>
      </c>
      <c r="D5" s="67" t="s">
        <v>7</v>
      </c>
      <c r="E5" s="69" t="s">
        <v>8</v>
      </c>
      <c r="F5" s="71" t="s">
        <v>9</v>
      </c>
      <c r="G5" s="77" t="s">
        <v>12</v>
      </c>
      <c r="H5" s="77"/>
      <c r="I5" s="77" t="s">
        <v>13</v>
      </c>
      <c r="J5" s="77"/>
      <c r="K5" s="77" t="s">
        <v>41</v>
      </c>
      <c r="L5" s="77"/>
      <c r="M5" s="72" t="s">
        <v>10</v>
      </c>
      <c r="N5" s="72"/>
      <c r="O5" s="72"/>
      <c r="P5" s="29" t="s">
        <v>11</v>
      </c>
    </row>
    <row r="6" spans="1:23" ht="182.4" customHeight="1" x14ac:dyDescent="0.35">
      <c r="A6" s="85"/>
      <c r="B6" s="86"/>
      <c r="C6" s="68"/>
      <c r="D6" s="68"/>
      <c r="E6" s="70"/>
      <c r="F6" s="71"/>
      <c r="G6" s="44" t="s">
        <v>38</v>
      </c>
      <c r="H6" s="63" t="s">
        <v>40</v>
      </c>
      <c r="I6" s="44" t="s">
        <v>38</v>
      </c>
      <c r="J6" s="63" t="s">
        <v>40</v>
      </c>
      <c r="K6" s="44" t="s">
        <v>38</v>
      </c>
      <c r="L6" s="63" t="s">
        <v>40</v>
      </c>
      <c r="M6" s="35" t="s">
        <v>14</v>
      </c>
      <c r="N6" s="36" t="s">
        <v>15</v>
      </c>
      <c r="O6" s="36" t="s">
        <v>16</v>
      </c>
      <c r="P6" s="45" t="s">
        <v>17</v>
      </c>
      <c r="Q6" s="50"/>
      <c r="R6" s="46"/>
      <c r="S6" s="47"/>
      <c r="T6" s="4"/>
      <c r="U6" s="4"/>
      <c r="V6" s="4"/>
      <c r="W6" s="4"/>
    </row>
    <row r="7" spans="1:23" ht="39.6" x14ac:dyDescent="0.25">
      <c r="A7" s="5">
        <v>1</v>
      </c>
      <c r="B7" s="6" t="s">
        <v>18</v>
      </c>
      <c r="C7" s="7" t="s">
        <v>19</v>
      </c>
      <c r="D7" s="37">
        <v>6500</v>
      </c>
      <c r="E7" s="8" t="s">
        <v>20</v>
      </c>
      <c r="F7" s="30">
        <v>8</v>
      </c>
      <c r="G7" s="31">
        <v>450</v>
      </c>
      <c r="H7" s="31">
        <f>$F7*G7</f>
        <v>3600</v>
      </c>
      <c r="I7" s="32">
        <v>475</v>
      </c>
      <c r="J7" s="31">
        <f t="shared" ref="J7:J16" si="0">$F7*I7</f>
        <v>3800</v>
      </c>
      <c r="K7" s="31">
        <v>575.85</v>
      </c>
      <c r="L7" s="31">
        <f t="shared" ref="L7:L16" si="1">$F7*K7</f>
        <v>4606.8</v>
      </c>
      <c r="M7" s="33">
        <f>ROUND(AVERAGE(G7,I7,K7), 2)</f>
        <v>500.28</v>
      </c>
      <c r="N7" s="10">
        <f>SQRT(SUM(POWER(G7-M7, 2), POWER(I7-M7, 2), POWER(K7-M7, 2))/((COLUMNS(G7:L7)/2)-1))</f>
        <v>66.625752153352849</v>
      </c>
      <c r="O7" s="34">
        <f t="shared" ref="O7:O16" si="2">N7/M7*100</f>
        <v>13.317692522857772</v>
      </c>
      <c r="P7" s="42">
        <f t="shared" ref="P7:P16" si="3">F7*M7</f>
        <v>4002.24</v>
      </c>
      <c r="Q7" s="51"/>
      <c r="R7" s="48"/>
      <c r="S7" s="48"/>
      <c r="T7" s="12"/>
    </row>
    <row r="8" spans="1:23" ht="15.6" x14ac:dyDescent="0.25">
      <c r="A8" s="5">
        <v>2</v>
      </c>
      <c r="B8" s="6" t="s">
        <v>21</v>
      </c>
      <c r="C8" s="7" t="s">
        <v>19</v>
      </c>
      <c r="D8" s="37">
        <v>2500</v>
      </c>
      <c r="E8" s="8" t="s">
        <v>20</v>
      </c>
      <c r="F8" s="9">
        <v>8</v>
      </c>
      <c r="G8" s="27">
        <v>140</v>
      </c>
      <c r="H8" s="31">
        <f t="shared" ref="H8:H16" si="4">$F8*G8</f>
        <v>1120</v>
      </c>
      <c r="I8" s="28">
        <v>150</v>
      </c>
      <c r="J8" s="31">
        <f t="shared" si="0"/>
        <v>1200</v>
      </c>
      <c r="K8" s="27">
        <v>189</v>
      </c>
      <c r="L8" s="31">
        <f t="shared" si="1"/>
        <v>1512</v>
      </c>
      <c r="M8" s="33">
        <f t="shared" ref="M8:M16" si="5">ROUND(AVERAGE(G8,I8,K8), 2)</f>
        <v>159.66999999999999</v>
      </c>
      <c r="N8" s="10">
        <f t="shared" ref="N8:N16" si="6">SQRT(SUM(POWER(G8-M8, 2), POWER(I8-M8, 2), POWER(K8-M8, 2))/((COLUMNS(G8:L8)/2)-1))</f>
        <v>25.890796627373209</v>
      </c>
      <c r="O8" s="11">
        <f t="shared" si="2"/>
        <v>16.215191725041151</v>
      </c>
      <c r="P8" s="42">
        <f t="shared" si="3"/>
        <v>1277.3599999999999</v>
      </c>
      <c r="Q8" s="51"/>
      <c r="R8" s="48"/>
      <c r="S8" s="48"/>
      <c r="T8" s="12"/>
    </row>
    <row r="9" spans="1:23" ht="15.6" x14ac:dyDescent="0.25">
      <c r="A9" s="5">
        <v>3</v>
      </c>
      <c r="B9" s="6" t="s">
        <v>22</v>
      </c>
      <c r="C9" s="7" t="s">
        <v>19</v>
      </c>
      <c r="D9" s="37">
        <v>20000</v>
      </c>
      <c r="E9" s="8" t="s">
        <v>20</v>
      </c>
      <c r="F9" s="9">
        <v>12</v>
      </c>
      <c r="G9" s="27">
        <v>490</v>
      </c>
      <c r="H9" s="31">
        <f t="shared" si="4"/>
        <v>5880</v>
      </c>
      <c r="I9" s="28">
        <v>520</v>
      </c>
      <c r="J9" s="31">
        <f t="shared" si="0"/>
        <v>6240</v>
      </c>
      <c r="K9" s="27">
        <v>575</v>
      </c>
      <c r="L9" s="31">
        <f t="shared" si="1"/>
        <v>6900</v>
      </c>
      <c r="M9" s="33">
        <f t="shared" si="5"/>
        <v>528.33000000000004</v>
      </c>
      <c r="N9" s="10">
        <f t="shared" si="6"/>
        <v>43.108390714569708</v>
      </c>
      <c r="O9" s="11">
        <f t="shared" si="2"/>
        <v>8.15936833315725</v>
      </c>
      <c r="P9" s="42">
        <f t="shared" si="3"/>
        <v>6339.9600000000009</v>
      </c>
      <c r="Q9" s="51"/>
      <c r="R9" s="48"/>
      <c r="S9" s="48"/>
      <c r="T9" s="12"/>
    </row>
    <row r="10" spans="1:23" ht="26.4" x14ac:dyDescent="0.25">
      <c r="A10" s="66">
        <v>4</v>
      </c>
      <c r="B10" s="6" t="s">
        <v>23</v>
      </c>
      <c r="C10" s="7" t="s">
        <v>19</v>
      </c>
      <c r="D10" s="37">
        <v>25000</v>
      </c>
      <c r="E10" s="8" t="s">
        <v>20</v>
      </c>
      <c r="F10" s="9">
        <v>7</v>
      </c>
      <c r="G10" s="27">
        <v>450</v>
      </c>
      <c r="H10" s="31">
        <f t="shared" si="4"/>
        <v>3150</v>
      </c>
      <c r="I10" s="28">
        <v>500</v>
      </c>
      <c r="J10" s="31">
        <f t="shared" si="0"/>
        <v>3500</v>
      </c>
      <c r="K10" s="27">
        <v>520</v>
      </c>
      <c r="L10" s="31">
        <f t="shared" si="1"/>
        <v>3640</v>
      </c>
      <c r="M10" s="33">
        <f t="shared" si="5"/>
        <v>490</v>
      </c>
      <c r="N10" s="10">
        <f t="shared" si="6"/>
        <v>36.055512754639892</v>
      </c>
      <c r="O10" s="11">
        <f t="shared" si="2"/>
        <v>7.3582679091101815</v>
      </c>
      <c r="P10" s="42">
        <f t="shared" si="3"/>
        <v>3430</v>
      </c>
      <c r="Q10" s="51"/>
      <c r="R10" s="48"/>
      <c r="S10" s="48"/>
      <c r="T10" s="12"/>
    </row>
    <row r="11" spans="1:23" ht="15.6" x14ac:dyDescent="0.25">
      <c r="A11" s="66">
        <v>5</v>
      </c>
      <c r="B11" s="6" t="s">
        <v>24</v>
      </c>
      <c r="C11" s="7" t="s">
        <v>19</v>
      </c>
      <c r="D11" s="37">
        <v>15000</v>
      </c>
      <c r="E11" s="8" t="s">
        <v>20</v>
      </c>
      <c r="F11" s="9">
        <v>12</v>
      </c>
      <c r="G11" s="27">
        <v>1080</v>
      </c>
      <c r="H11" s="31">
        <f t="shared" si="4"/>
        <v>12960</v>
      </c>
      <c r="I11" s="28">
        <v>1135</v>
      </c>
      <c r="J11" s="31">
        <f t="shared" si="0"/>
        <v>13620</v>
      </c>
      <c r="K11" s="27">
        <v>1311</v>
      </c>
      <c r="L11" s="31">
        <f t="shared" si="1"/>
        <v>15732</v>
      </c>
      <c r="M11" s="33">
        <f t="shared" si="5"/>
        <v>1175.33</v>
      </c>
      <c r="N11" s="10">
        <f t="shared" si="6"/>
        <v>120.66620632969281</v>
      </c>
      <c r="O11" s="11">
        <f t="shared" si="2"/>
        <v>10.266580988292038</v>
      </c>
      <c r="P11" s="42">
        <f t="shared" si="3"/>
        <v>14103.96</v>
      </c>
      <c r="Q11" s="51"/>
      <c r="R11" s="48"/>
      <c r="S11" s="48"/>
      <c r="T11" s="12"/>
    </row>
    <row r="12" spans="1:23" ht="15.6" x14ac:dyDescent="0.25">
      <c r="A12" s="66">
        <v>6</v>
      </c>
      <c r="B12" s="6" t="s">
        <v>25</v>
      </c>
      <c r="C12" s="7" t="s">
        <v>19</v>
      </c>
      <c r="D12" s="37">
        <v>6000</v>
      </c>
      <c r="E12" s="8" t="s">
        <v>20</v>
      </c>
      <c r="F12" s="9">
        <v>40</v>
      </c>
      <c r="G12" s="27">
        <v>350</v>
      </c>
      <c r="H12" s="31">
        <f t="shared" si="4"/>
        <v>14000</v>
      </c>
      <c r="I12" s="28">
        <v>400</v>
      </c>
      <c r="J12" s="31">
        <f t="shared" si="0"/>
        <v>16000</v>
      </c>
      <c r="K12" s="27">
        <v>452</v>
      </c>
      <c r="L12" s="31">
        <f t="shared" si="1"/>
        <v>18080</v>
      </c>
      <c r="M12" s="33">
        <f t="shared" si="5"/>
        <v>400.67</v>
      </c>
      <c r="N12" s="10">
        <f t="shared" si="6"/>
        <v>51.003268032548661</v>
      </c>
      <c r="O12" s="11">
        <f t="shared" si="2"/>
        <v>12.729495103838238</v>
      </c>
      <c r="P12" s="42">
        <f t="shared" si="3"/>
        <v>16026.800000000001</v>
      </c>
      <c r="Q12" s="51"/>
      <c r="R12" s="48"/>
      <c r="S12" s="48"/>
      <c r="T12" s="12"/>
    </row>
    <row r="13" spans="1:23" ht="39.6" x14ac:dyDescent="0.25">
      <c r="A13" s="66">
        <v>7</v>
      </c>
      <c r="B13" s="6" t="s">
        <v>26</v>
      </c>
      <c r="C13" s="7" t="s">
        <v>19</v>
      </c>
      <c r="D13" s="37">
        <v>10000</v>
      </c>
      <c r="E13" s="8" t="s">
        <v>20</v>
      </c>
      <c r="F13" s="9">
        <v>4</v>
      </c>
      <c r="G13" s="27">
        <v>700</v>
      </c>
      <c r="H13" s="31">
        <f t="shared" si="4"/>
        <v>2800</v>
      </c>
      <c r="I13" s="28">
        <v>735</v>
      </c>
      <c r="J13" s="31">
        <f t="shared" si="0"/>
        <v>2940</v>
      </c>
      <c r="K13" s="27">
        <v>906</v>
      </c>
      <c r="L13" s="31">
        <f t="shared" si="1"/>
        <v>3624</v>
      </c>
      <c r="M13" s="33">
        <f t="shared" si="5"/>
        <v>780.33</v>
      </c>
      <c r="N13" s="10">
        <f t="shared" si="6"/>
        <v>110.22855052117851</v>
      </c>
      <c r="O13" s="11">
        <f t="shared" si="2"/>
        <v>14.125889113731176</v>
      </c>
      <c r="P13" s="42">
        <f t="shared" si="3"/>
        <v>3121.32</v>
      </c>
      <c r="Q13" s="51"/>
      <c r="R13" s="48"/>
      <c r="S13" s="48"/>
      <c r="T13" s="12"/>
    </row>
    <row r="14" spans="1:23" ht="15.6" x14ac:dyDescent="0.25">
      <c r="A14" s="66">
        <v>8</v>
      </c>
      <c r="B14" s="6" t="s">
        <v>27</v>
      </c>
      <c r="C14" s="7" t="s">
        <v>19</v>
      </c>
      <c r="D14" s="37">
        <v>15000</v>
      </c>
      <c r="E14" s="8" t="s">
        <v>20</v>
      </c>
      <c r="F14" s="9">
        <v>62</v>
      </c>
      <c r="G14" s="27">
        <v>850</v>
      </c>
      <c r="H14" s="31">
        <f t="shared" si="4"/>
        <v>52700</v>
      </c>
      <c r="I14" s="28">
        <v>892</v>
      </c>
      <c r="J14" s="31">
        <f t="shared" si="0"/>
        <v>55304</v>
      </c>
      <c r="K14" s="27">
        <v>894</v>
      </c>
      <c r="L14" s="31">
        <f t="shared" si="1"/>
        <v>55428</v>
      </c>
      <c r="M14" s="33">
        <f t="shared" si="5"/>
        <v>878.67</v>
      </c>
      <c r="N14" s="10">
        <f t="shared" si="6"/>
        <v>24.846193873509076</v>
      </c>
      <c r="O14" s="11">
        <f t="shared" si="2"/>
        <v>2.8277048122172235</v>
      </c>
      <c r="P14" s="42">
        <f t="shared" si="3"/>
        <v>54477.54</v>
      </c>
      <c r="Q14" s="51"/>
      <c r="R14" s="48"/>
      <c r="S14" s="48"/>
      <c r="T14" s="12"/>
    </row>
    <row r="15" spans="1:23" ht="15.6" x14ac:dyDescent="0.25">
      <c r="A15" s="66">
        <v>9</v>
      </c>
      <c r="B15" s="6" t="s">
        <v>28</v>
      </c>
      <c r="C15" s="7" t="s">
        <v>19</v>
      </c>
      <c r="D15" s="37">
        <v>11000</v>
      </c>
      <c r="E15" s="13" t="s">
        <v>20</v>
      </c>
      <c r="F15" s="9">
        <v>6</v>
      </c>
      <c r="G15" s="27">
        <v>700</v>
      </c>
      <c r="H15" s="31">
        <f t="shared" si="4"/>
        <v>4200</v>
      </c>
      <c r="I15" s="28">
        <v>735</v>
      </c>
      <c r="J15" s="31">
        <f t="shared" si="0"/>
        <v>4410</v>
      </c>
      <c r="K15" s="27">
        <v>921.84</v>
      </c>
      <c r="L15" s="31">
        <f t="shared" si="1"/>
        <v>5531.04</v>
      </c>
      <c r="M15" s="33">
        <f t="shared" si="5"/>
        <v>785.61</v>
      </c>
      <c r="N15" s="10">
        <f t="shared" si="6"/>
        <v>119.26662798117503</v>
      </c>
      <c r="O15" s="14">
        <f t="shared" si="2"/>
        <v>15.181404002135288</v>
      </c>
      <c r="P15" s="43">
        <f t="shared" si="3"/>
        <v>4713.66</v>
      </c>
      <c r="Q15" s="51"/>
      <c r="R15" s="48"/>
      <c r="S15" s="48"/>
      <c r="T15" s="12"/>
    </row>
    <row r="16" spans="1:23" ht="15.6" x14ac:dyDescent="0.25">
      <c r="A16" s="66">
        <v>10</v>
      </c>
      <c r="B16" s="6" t="s">
        <v>29</v>
      </c>
      <c r="C16" s="7" t="s">
        <v>19</v>
      </c>
      <c r="D16" s="37">
        <v>30000</v>
      </c>
      <c r="E16" s="8" t="s">
        <v>20</v>
      </c>
      <c r="F16" s="9">
        <v>20</v>
      </c>
      <c r="G16" s="27">
        <v>1160</v>
      </c>
      <c r="H16" s="31">
        <f t="shared" si="4"/>
        <v>23200</v>
      </c>
      <c r="I16" s="28">
        <v>1220</v>
      </c>
      <c r="J16" s="31">
        <f t="shared" si="0"/>
        <v>24400</v>
      </c>
      <c r="K16" s="27">
        <v>1344</v>
      </c>
      <c r="L16" s="31">
        <f t="shared" si="1"/>
        <v>26880</v>
      </c>
      <c r="M16" s="33">
        <f t="shared" si="5"/>
        <v>1241.33</v>
      </c>
      <c r="N16" s="10">
        <f t="shared" si="6"/>
        <v>93.836737741675577</v>
      </c>
      <c r="O16" s="10">
        <f t="shared" si="2"/>
        <v>7.5593708153090304</v>
      </c>
      <c r="P16" s="42">
        <f t="shared" si="3"/>
        <v>24826.6</v>
      </c>
      <c r="Q16" s="51"/>
      <c r="R16" s="48"/>
      <c r="S16" s="48"/>
      <c r="T16" s="12"/>
    </row>
    <row r="17" spans="1:27" ht="15.6" x14ac:dyDescent="0.25">
      <c r="A17" s="15"/>
      <c r="B17" s="16" t="s">
        <v>30</v>
      </c>
      <c r="C17" s="15"/>
      <c r="D17" s="15"/>
      <c r="E17" s="8" t="s">
        <v>20</v>
      </c>
      <c r="F17" s="8">
        <f>SUM(F7:F16)</f>
        <v>179</v>
      </c>
      <c r="G17" s="13"/>
      <c r="H17" s="53">
        <f>SUM(H7:H16)</f>
        <v>123610</v>
      </c>
      <c r="I17" s="53"/>
      <c r="J17" s="53">
        <f>SUM(J7:J16)</f>
        <v>131414</v>
      </c>
      <c r="K17" s="53"/>
      <c r="L17" s="53">
        <f t="shared" ref="L17" si="7">SUM(L7:L16)</f>
        <v>141933.84</v>
      </c>
      <c r="M17" s="54"/>
      <c r="N17" s="55"/>
      <c r="O17" s="56">
        <f>ROUND(AVERAGE(O7:O16),2)</f>
        <v>10.77</v>
      </c>
      <c r="P17" s="57">
        <f>SUM(P7:P16)</f>
        <v>132319.44</v>
      </c>
      <c r="Q17" s="52"/>
      <c r="R17" s="49"/>
      <c r="S17" s="49"/>
    </row>
    <row r="18" spans="1:27" ht="30.75" customHeight="1" x14ac:dyDescent="0.25">
      <c r="A18" s="17" t="s">
        <v>31</v>
      </c>
      <c r="B18" s="18"/>
      <c r="C18" s="18"/>
      <c r="D18" s="18"/>
      <c r="E18" s="17" t="s">
        <v>42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27" ht="30.75" customHeight="1" x14ac:dyDescent="0.25">
      <c r="A19" s="18"/>
      <c r="B19" s="18"/>
      <c r="C19" s="18"/>
      <c r="D19" s="18"/>
      <c r="E19" s="18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27" s="48" customFormat="1" ht="30.75" customHeight="1" x14ac:dyDescent="0.25">
      <c r="A20" s="78" t="s">
        <v>39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58"/>
    </row>
    <row r="21" spans="1:27" ht="30.75" customHeight="1" x14ac:dyDescent="0.25">
      <c r="A21" s="59" t="str">
        <f>"** Значение V не превышет "&amp;O17&amp;"%.  Совокупность цен принимается однородной"</f>
        <v>** Значение V не превышет 10.77%.  Совокупность цен принимается однородной</v>
      </c>
      <c r="B21" s="60"/>
      <c r="C21" s="60"/>
      <c r="D21" s="60"/>
      <c r="E21" s="60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2"/>
      <c r="Q21" s="19"/>
    </row>
    <row r="22" spans="1:27" ht="20.25" customHeight="1" x14ac:dyDescent="0.3">
      <c r="A22" s="81" t="s">
        <v>37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65"/>
    </row>
    <row r="23" spans="1:27" ht="15.6" x14ac:dyDescent="0.3">
      <c r="A23" s="20"/>
      <c r="B23" s="20"/>
      <c r="C23" s="20"/>
      <c r="D23" s="38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27" s="25" customFormat="1" ht="15.6" x14ac:dyDescent="0.3">
      <c r="A24" s="20"/>
      <c r="B24" s="22" t="s">
        <v>32</v>
      </c>
      <c r="C24" s="22"/>
      <c r="D24" s="39"/>
      <c r="E24" s="23"/>
      <c r="F24" s="23"/>
      <c r="G24" s="23"/>
      <c r="H24" s="23"/>
      <c r="I24" s="23"/>
      <c r="J24" s="23"/>
      <c r="K24" s="23"/>
      <c r="L24" s="23"/>
      <c r="M24" s="23"/>
      <c r="N24" s="24" t="s">
        <v>33</v>
      </c>
      <c r="O24" s="24"/>
      <c r="P24" s="21"/>
      <c r="Q24" s="1"/>
      <c r="R24" s="1"/>
      <c r="S24" s="1"/>
      <c r="T24" s="1"/>
      <c r="U24" s="1"/>
      <c r="V24" s="1"/>
    </row>
    <row r="25" spans="1:27" s="25" customFormat="1" ht="31.2" x14ac:dyDescent="0.3">
      <c r="A25" s="4"/>
      <c r="B25" s="26" t="s">
        <v>34</v>
      </c>
      <c r="C25" s="26"/>
      <c r="D25" s="40"/>
      <c r="E25" s="74" t="s">
        <v>35</v>
      </c>
      <c r="F25" s="75"/>
      <c r="G25" s="1"/>
      <c r="H25" s="1"/>
      <c r="I25" s="1"/>
      <c r="J25" s="1"/>
      <c r="K25" s="1"/>
      <c r="L25" s="1"/>
      <c r="M25" s="1"/>
      <c r="N25" s="76" t="s">
        <v>36</v>
      </c>
      <c r="O25" s="76"/>
      <c r="P25" s="1"/>
      <c r="Q25" s="1"/>
      <c r="R25" s="1"/>
      <c r="S25" s="1"/>
      <c r="T25" s="1"/>
      <c r="U25" s="1"/>
      <c r="V25" s="1"/>
    </row>
    <row r="27" spans="1:27" s="25" customFormat="1" x14ac:dyDescent="0.25">
      <c r="A27" s="4"/>
      <c r="B27" s="4"/>
      <c r="C27" s="4"/>
      <c r="D27" s="4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</sheetData>
  <mergeCells count="18">
    <mergeCell ref="E25:F25"/>
    <mergeCell ref="N25:O25"/>
    <mergeCell ref="G5:H5"/>
    <mergeCell ref="I5:J5"/>
    <mergeCell ref="K5:L5"/>
    <mergeCell ref="A20:P20"/>
    <mergeCell ref="A22:P22"/>
    <mergeCell ref="A5:A6"/>
    <mergeCell ref="B5:B6"/>
    <mergeCell ref="C5:C6"/>
    <mergeCell ref="D5:D6"/>
    <mergeCell ref="E5:E6"/>
    <mergeCell ref="F5:F6"/>
    <mergeCell ref="M5:O5"/>
    <mergeCell ref="A1:P1"/>
    <mergeCell ref="C2:P2"/>
    <mergeCell ref="C3:P3"/>
    <mergeCell ref="E4:F4"/>
  </mergeCells>
  <pageMargins left="0.31496062874794001" right="0.31496062874794001" top="0.35433068871498102" bottom="0.35433068871498102" header="0.51181101799011197" footer="0.51181101799011197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Кемерово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Слободчиков Эдуард Евгеньевич</dc:creator>
  <cp:lastModifiedBy>Слободчиков Эдуард Евгеньевич</cp:lastModifiedBy>
  <cp:lastPrinted>2026-06-08T04:48:13Z</cp:lastPrinted>
  <dcterms:created xsi:type="dcterms:W3CDTF">2026-06-04T09:46:32Z</dcterms:created>
  <dcterms:modified xsi:type="dcterms:W3CDTF">2026-06-26T01:50:41Z</dcterms:modified>
</cp:coreProperties>
</file>